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DADOS\Analise IFood GPT\"/>
    </mc:Choice>
  </mc:AlternateContent>
  <xr:revisionPtr revIDLastSave="0" documentId="13_ncr:1_{183B4C8D-106E-4D0C-937E-952575ECD13A}" xr6:coauthVersionLast="47" xr6:coauthVersionMax="47" xr10:uidLastSave="{00000000-0000-0000-0000-000000000000}"/>
  <bookViews>
    <workbookView xWindow="-20610" yWindow="2655" windowWidth="20730" windowHeight="11310" activeTab="1" xr2:uid="{00000000-000D-0000-FFFF-FFFF00000000}"/>
  </bookViews>
  <sheets>
    <sheet name="clientes" sheetId="1" r:id="rId1"/>
    <sheet name="transacoes" sheetId="2" r:id="rId2"/>
    <sheet name="engajamento" sheetId="3" r:id="rId3"/>
    <sheet name="investimento_marketing" sheetId="4" r:id="rId4"/>
    <sheet name="Clientes alto valor" sheetId="5" r:id="rId5"/>
    <sheet name="Gráfico_RFM" sheetId="8" r:id="rId6"/>
    <sheet name="Segmetação demográfica" sheetId="6" r:id="rId7"/>
    <sheet name="Gráfico_Demográfico" sheetId="9" r:id="rId8"/>
    <sheet name="Gráfco_Demográfico_2" sheetId="12" r:id="rId9"/>
  </sheets>
  <calcPr calcId="191029"/>
  <pivotCaches>
    <pivotCache cacheId="3" r:id="rId10"/>
    <pivotCache cacheId="4" r:id="rId11"/>
    <pivotCache cacheId="5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2" l="1"/>
  <c r="K9" i="2"/>
  <c r="K10" i="2"/>
  <c r="K11" i="2"/>
  <c r="K8" i="2"/>
  <c r="H4" i="6"/>
  <c r="H7" i="6"/>
  <c r="H9" i="6"/>
  <c r="H11" i="6"/>
  <c r="H13" i="6"/>
  <c r="H16" i="6"/>
  <c r="H18" i="6"/>
  <c r="H19" i="6"/>
  <c r="H24" i="6"/>
  <c r="H25" i="6"/>
  <c r="H27" i="6"/>
  <c r="H29" i="6"/>
  <c r="H31" i="6"/>
  <c r="H32" i="6"/>
  <c r="H33" i="6"/>
  <c r="H34" i="6"/>
  <c r="H36" i="6"/>
  <c r="H38" i="6"/>
  <c r="H44" i="6"/>
  <c r="H48" i="6"/>
  <c r="H50" i="6"/>
  <c r="H52" i="6"/>
  <c r="H54" i="6"/>
  <c r="H55" i="6"/>
  <c r="H56" i="6"/>
  <c r="H57" i="6"/>
  <c r="H58" i="6"/>
  <c r="H60" i="6"/>
  <c r="H66" i="6"/>
  <c r="H69" i="6"/>
  <c r="H72" i="6"/>
  <c r="H74" i="6"/>
  <c r="H77" i="6"/>
  <c r="H81" i="6"/>
  <c r="H82" i="6"/>
  <c r="H83" i="6"/>
  <c r="H92" i="6"/>
  <c r="H95" i="6"/>
  <c r="H96" i="6"/>
  <c r="H97" i="6"/>
  <c r="H102" i="6"/>
  <c r="H103" i="6"/>
  <c r="H105" i="6"/>
  <c r="H106" i="6"/>
  <c r="H110" i="6"/>
  <c r="H112" i="6"/>
  <c r="H118" i="6"/>
  <c r="H125" i="6"/>
  <c r="H134" i="6"/>
  <c r="H135" i="6"/>
  <c r="H136" i="6"/>
  <c r="H143" i="6"/>
  <c r="H145" i="6"/>
  <c r="H146" i="6"/>
  <c r="H148" i="6"/>
  <c r="H155" i="6"/>
  <c r="H157" i="6"/>
  <c r="H160" i="6"/>
  <c r="H167" i="6"/>
  <c r="H168" i="6"/>
  <c r="H174" i="6"/>
  <c r="H184" i="6"/>
  <c r="H185" i="6"/>
  <c r="H189" i="6"/>
  <c r="H190" i="6"/>
  <c r="H191" i="6"/>
  <c r="H192" i="6"/>
  <c r="H195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3" i="6"/>
  <c r="L4" i="6" a="1"/>
  <c r="L4" i="6" s="1"/>
  <c r="Q5" i="6"/>
  <c r="Q6" i="6"/>
  <c r="Q7" i="6"/>
  <c r="Q8" i="6"/>
  <c r="Q4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10" i="6"/>
  <c r="F11" i="6"/>
  <c r="F12" i="6"/>
  <c r="F9" i="6"/>
  <c r="F8" i="6"/>
  <c r="F7" i="6"/>
  <c r="F4" i="6"/>
  <c r="F5" i="6"/>
  <c r="F6" i="6"/>
  <c r="F3" i="6"/>
  <c r="M2" i="5"/>
  <c r="L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" i="5"/>
  <c r="L2" i="5"/>
  <c r="N2" i="5"/>
  <c r="L3" i="5"/>
  <c r="M3" i="5"/>
  <c r="N3" i="5"/>
  <c r="L4" i="5"/>
  <c r="M4" i="5"/>
  <c r="N4" i="5"/>
  <c r="L5" i="5"/>
  <c r="M5" i="5"/>
  <c r="N5" i="5"/>
  <c r="L6" i="5"/>
  <c r="M6" i="5"/>
  <c r="N6" i="5"/>
  <c r="L7" i="5"/>
  <c r="M7" i="5"/>
  <c r="N7" i="5"/>
  <c r="L8" i="5"/>
  <c r="M8" i="5"/>
  <c r="N8" i="5"/>
  <c r="B2" i="5"/>
  <c r="C2" i="5"/>
  <c r="D2" i="5"/>
  <c r="B5" i="5"/>
  <c r="C5" i="5"/>
  <c r="B6" i="5"/>
  <c r="C6" i="5"/>
  <c r="B63" i="5"/>
  <c r="C63" i="5"/>
  <c r="B64" i="5"/>
  <c r="C64" i="5"/>
  <c r="B3" i="5"/>
  <c r="C3" i="5"/>
  <c r="B4" i="5"/>
  <c r="C4" i="5"/>
  <c r="B7" i="5"/>
  <c r="C7" i="5"/>
  <c r="B8" i="5"/>
  <c r="C8" i="5"/>
  <c r="B9" i="5"/>
  <c r="C9" i="5"/>
  <c r="B10" i="5"/>
  <c r="C10" i="5"/>
  <c r="B65" i="5"/>
  <c r="C65" i="5"/>
  <c r="B11" i="5"/>
  <c r="C11" i="5"/>
  <c r="B12" i="5"/>
  <c r="C12" i="5"/>
  <c r="B13" i="5"/>
  <c r="C13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66" i="5"/>
  <c r="C66" i="5"/>
  <c r="B67" i="5"/>
  <c r="C67" i="5"/>
  <c r="B68" i="5"/>
  <c r="C68" i="5"/>
  <c r="B69" i="5"/>
  <c r="C69" i="5"/>
  <c r="B70" i="5"/>
  <c r="C70" i="5"/>
  <c r="B71" i="5"/>
  <c r="C71" i="5"/>
  <c r="B72" i="5"/>
  <c r="C72" i="5"/>
  <c r="B73" i="5"/>
  <c r="C73" i="5"/>
  <c r="B74" i="5"/>
  <c r="C74" i="5"/>
  <c r="B75" i="5"/>
  <c r="C75" i="5"/>
  <c r="B76" i="5"/>
  <c r="C76" i="5"/>
  <c r="B77" i="5"/>
  <c r="C77" i="5"/>
  <c r="B14" i="5"/>
  <c r="C14" i="5"/>
  <c r="B15" i="5"/>
  <c r="C15" i="5"/>
  <c r="B78" i="5"/>
  <c r="C78" i="5"/>
  <c r="B79" i="5"/>
  <c r="C79" i="5"/>
  <c r="B80" i="5"/>
  <c r="C80" i="5"/>
  <c r="B81" i="5"/>
  <c r="C81" i="5"/>
  <c r="B82" i="5"/>
  <c r="C82" i="5"/>
  <c r="B83" i="5"/>
  <c r="C83" i="5"/>
  <c r="B84" i="5"/>
  <c r="C84" i="5"/>
  <c r="B16" i="5"/>
  <c r="C16" i="5"/>
  <c r="B17" i="5"/>
  <c r="C17" i="5"/>
  <c r="B19" i="5"/>
  <c r="C19" i="5"/>
  <c r="B35" i="5"/>
  <c r="C35" i="5"/>
  <c r="B36" i="5"/>
  <c r="C36" i="5"/>
  <c r="B37" i="5"/>
  <c r="C37" i="5"/>
  <c r="B38" i="5"/>
  <c r="C38" i="5"/>
  <c r="B39" i="5"/>
  <c r="C39" i="5"/>
  <c r="B40" i="5"/>
  <c r="C40" i="5"/>
  <c r="B90" i="5"/>
  <c r="C90" i="5"/>
  <c r="B91" i="5"/>
  <c r="C91" i="5"/>
  <c r="B92" i="5"/>
  <c r="C92" i="5"/>
  <c r="B93" i="5"/>
  <c r="C93" i="5"/>
  <c r="B94" i="5"/>
  <c r="C94" i="5"/>
  <c r="B95" i="5"/>
  <c r="C95" i="5"/>
  <c r="B96" i="5"/>
  <c r="C96" i="5"/>
  <c r="B97" i="5"/>
  <c r="C97" i="5"/>
  <c r="B98" i="5"/>
  <c r="C98" i="5"/>
  <c r="B99" i="5"/>
  <c r="C99" i="5"/>
  <c r="B100" i="5"/>
  <c r="C100" i="5"/>
  <c r="B41" i="5"/>
  <c r="C41" i="5"/>
  <c r="B42" i="5"/>
  <c r="C42" i="5"/>
  <c r="B85" i="5"/>
  <c r="C85" i="5"/>
  <c r="B86" i="5"/>
  <c r="C86" i="5"/>
  <c r="B87" i="5"/>
  <c r="C87" i="5"/>
  <c r="B88" i="5"/>
  <c r="C88" i="5"/>
  <c r="B20" i="5"/>
  <c r="C20" i="5"/>
  <c r="B21" i="5"/>
  <c r="C21" i="5"/>
  <c r="B43" i="5"/>
  <c r="C43" i="5"/>
  <c r="B44" i="5"/>
  <c r="C44" i="5"/>
  <c r="B45" i="5"/>
  <c r="C45" i="5"/>
  <c r="B46" i="5"/>
  <c r="C46" i="5"/>
  <c r="B47" i="5"/>
  <c r="C47" i="5"/>
  <c r="B48" i="5"/>
  <c r="C48" i="5"/>
  <c r="B101" i="5"/>
  <c r="C101" i="5"/>
  <c r="B102" i="5"/>
  <c r="C102" i="5"/>
  <c r="B103" i="5"/>
  <c r="C103" i="5"/>
  <c r="B104" i="5"/>
  <c r="C104" i="5"/>
  <c r="B105" i="5"/>
  <c r="C105" i="5"/>
  <c r="B106" i="5"/>
  <c r="C106" i="5"/>
  <c r="B107" i="5"/>
  <c r="C107" i="5"/>
  <c r="B108" i="5"/>
  <c r="C108" i="5"/>
  <c r="B109" i="5"/>
  <c r="C109" i="5"/>
  <c r="B110" i="5"/>
  <c r="C110" i="5"/>
  <c r="B111" i="5"/>
  <c r="C111" i="5"/>
  <c r="B112" i="5"/>
  <c r="C112" i="5"/>
  <c r="B113" i="5"/>
  <c r="C113" i="5"/>
  <c r="B114" i="5"/>
  <c r="C114" i="5"/>
  <c r="B49" i="5"/>
  <c r="C49" i="5"/>
  <c r="B50" i="5"/>
  <c r="C50" i="5"/>
  <c r="B51" i="5"/>
  <c r="C51" i="5"/>
  <c r="B89" i="5"/>
  <c r="C89" i="5"/>
  <c r="B18" i="5"/>
  <c r="C18" i="5"/>
  <c r="B22" i="5"/>
  <c r="C22" i="5"/>
  <c r="B52" i="5"/>
  <c r="C52" i="5"/>
  <c r="B53" i="5"/>
  <c r="C53" i="5"/>
  <c r="B54" i="5"/>
  <c r="C54" i="5"/>
  <c r="B55" i="5"/>
  <c r="C55" i="5"/>
  <c r="B56" i="5"/>
  <c r="C56" i="5"/>
  <c r="B115" i="5"/>
  <c r="C115" i="5"/>
  <c r="B116" i="5"/>
  <c r="C116" i="5"/>
  <c r="B117" i="5"/>
  <c r="C117" i="5"/>
  <c r="B118" i="5"/>
  <c r="C118" i="5"/>
  <c r="B119" i="5"/>
  <c r="C119" i="5"/>
  <c r="B120" i="5"/>
  <c r="C120" i="5"/>
  <c r="B121" i="5"/>
  <c r="C121" i="5"/>
  <c r="B122" i="5"/>
  <c r="C122" i="5"/>
  <c r="B123" i="5"/>
  <c r="C123" i="5"/>
  <c r="B124" i="5"/>
  <c r="C124" i="5"/>
  <c r="B125" i="5"/>
  <c r="C125" i="5"/>
  <c r="B126" i="5"/>
  <c r="C126" i="5"/>
  <c r="B127" i="5"/>
  <c r="C127" i="5"/>
  <c r="B128" i="5"/>
  <c r="C128" i="5"/>
  <c r="B23" i="5"/>
  <c r="C23" i="5"/>
  <c r="B24" i="5"/>
  <c r="C24" i="5"/>
  <c r="B25" i="5"/>
  <c r="C25" i="5"/>
  <c r="B26" i="5"/>
  <c r="C26" i="5"/>
  <c r="B57" i="5"/>
  <c r="C57" i="5"/>
  <c r="B58" i="5"/>
  <c r="C58" i="5"/>
  <c r="B59" i="5"/>
  <c r="C59" i="5"/>
  <c r="B60" i="5"/>
  <c r="C60" i="5"/>
  <c r="B61" i="5"/>
  <c r="C61" i="5"/>
  <c r="B62" i="5"/>
  <c r="C62" i="5"/>
  <c r="B129" i="5"/>
  <c r="C129" i="5"/>
  <c r="B130" i="5"/>
  <c r="C130" i="5"/>
  <c r="B131" i="5"/>
  <c r="C131" i="5"/>
  <c r="B132" i="5"/>
  <c r="C132" i="5"/>
  <c r="B133" i="5"/>
  <c r="C133" i="5"/>
  <c r="B134" i="5"/>
  <c r="C134" i="5"/>
  <c r="L3" i="1"/>
  <c r="L4" i="1"/>
  <c r="K115" i="2" s="1"/>
  <c r="O115" i="2" s="1"/>
  <c r="D50" i="5" s="1"/>
  <c r="E50" i="5" s="1"/>
  <c r="L5" i="1"/>
  <c r="K100" i="2" s="1"/>
  <c r="O100" i="2" s="1"/>
  <c r="D101" i="5" s="1"/>
  <c r="L6" i="1"/>
  <c r="L7" i="1"/>
  <c r="K140" i="2" s="1"/>
  <c r="O140" i="2" s="1"/>
  <c r="D24" i="5" s="1"/>
  <c r="L8" i="1"/>
  <c r="L9" i="1"/>
  <c r="K73" i="2" s="1"/>
  <c r="O73" i="2" s="1"/>
  <c r="D39" i="5" s="1"/>
  <c r="E39" i="5" s="1"/>
  <c r="L10" i="1"/>
  <c r="L11" i="1"/>
  <c r="K114" i="2" s="1"/>
  <c r="O114" i="2" s="1"/>
  <c r="D49" i="5" s="1"/>
  <c r="L12" i="1"/>
  <c r="L13" i="1"/>
  <c r="K61" i="2" s="1"/>
  <c r="O61" i="2" s="1"/>
  <c r="D80" i="5" s="1"/>
  <c r="E80" i="5" s="1"/>
  <c r="L14" i="1"/>
  <c r="K121" i="2" s="1"/>
  <c r="O121" i="2" s="1"/>
  <c r="D53" i="5" s="1"/>
  <c r="E53" i="5" s="1"/>
  <c r="L15" i="1"/>
  <c r="L16" i="1"/>
  <c r="K150" i="2" s="1"/>
  <c r="O150" i="2" s="1"/>
  <c r="D130" i="5" s="1"/>
  <c r="L17" i="1"/>
  <c r="L18" i="1"/>
  <c r="L19" i="1"/>
  <c r="K45" i="2" s="1"/>
  <c r="O45" i="2" s="1"/>
  <c r="D66" i="5" s="1"/>
  <c r="L20" i="1"/>
  <c r="K107" i="2" s="1"/>
  <c r="O107" i="2" s="1"/>
  <c r="D108" i="5" s="1"/>
  <c r="E108" i="5" s="1"/>
  <c r="L21" i="1"/>
  <c r="K82" i="2" s="1"/>
  <c r="O82" i="2" s="1"/>
  <c r="D97" i="5" s="1"/>
  <c r="L22" i="1"/>
  <c r="K88" i="2" s="1"/>
  <c r="O88" i="2" s="1"/>
  <c r="D85" i="5" s="1"/>
  <c r="E85" i="5" s="1"/>
  <c r="L23" i="1"/>
  <c r="L24" i="1"/>
  <c r="L25" i="1"/>
  <c r="K111" i="2" s="1"/>
  <c r="O111" i="2" s="1"/>
  <c r="D112" i="5" s="1"/>
  <c r="E112" i="5" s="1"/>
  <c r="L26" i="1"/>
  <c r="L27" i="1"/>
  <c r="K25" i="2" s="1"/>
  <c r="O25" i="2" s="1"/>
  <c r="D63" i="5" s="1"/>
  <c r="L28" i="1"/>
  <c r="L29" i="1"/>
  <c r="K119" i="2" s="1"/>
  <c r="O119" i="2" s="1"/>
  <c r="D22" i="5" s="1"/>
  <c r="E22" i="5" s="1"/>
  <c r="L30" i="1"/>
  <c r="L31" i="1"/>
  <c r="L32" i="1"/>
  <c r="L33" i="1"/>
  <c r="L34" i="1"/>
  <c r="K145" i="2" s="1"/>
  <c r="O145" i="2" s="1"/>
  <c r="D59" i="5" s="1"/>
  <c r="E59" i="5" s="1"/>
  <c r="L35" i="1"/>
  <c r="L36" i="1"/>
  <c r="K151" i="2" s="1"/>
  <c r="O151" i="2" s="1"/>
  <c r="D131" i="5" s="1"/>
  <c r="E131" i="5" s="1"/>
  <c r="L37" i="1"/>
  <c r="L38" i="1"/>
  <c r="K46" i="2" s="1"/>
  <c r="O46" i="2" s="1"/>
  <c r="D67" i="5" s="1"/>
  <c r="E67" i="5" s="1"/>
  <c r="L39" i="1"/>
  <c r="K91" i="2" s="1"/>
  <c r="O91" i="2" s="1"/>
  <c r="D88" i="5" s="1"/>
  <c r="L40" i="1"/>
  <c r="K49" i="2" s="1"/>
  <c r="O49" i="2" s="1"/>
  <c r="D70" i="5" s="1"/>
  <c r="E70" i="5" s="1"/>
  <c r="L41" i="1"/>
  <c r="K95" i="2" s="1"/>
  <c r="O95" i="2" s="1"/>
  <c r="D44" i="5" s="1"/>
  <c r="E44" i="5" s="1"/>
  <c r="L42" i="1"/>
  <c r="K130" i="2" s="1"/>
  <c r="O130" i="2" s="1"/>
  <c r="D120" i="5" s="1"/>
  <c r="E120" i="5" s="1"/>
  <c r="L43" i="1"/>
  <c r="L44" i="1"/>
  <c r="K66" i="2" s="1"/>
  <c r="O66" i="2" s="1"/>
  <c r="D16" i="5" s="1"/>
  <c r="L45" i="1"/>
  <c r="K108" i="2" s="1"/>
  <c r="O108" i="2" s="1"/>
  <c r="D109" i="5" s="1"/>
  <c r="L46" i="1"/>
  <c r="K113" i="2" s="1"/>
  <c r="O113" i="2" s="1"/>
  <c r="D114" i="5" s="1"/>
  <c r="E114" i="5" s="1"/>
  <c r="L47" i="1"/>
  <c r="L48" i="1"/>
  <c r="K133" i="2" s="1"/>
  <c r="O133" i="2" s="1"/>
  <c r="D123" i="5" s="1"/>
  <c r="E123" i="5" s="1"/>
  <c r="L49" i="1"/>
  <c r="L50" i="1"/>
  <c r="K28" i="2" s="1"/>
  <c r="O28" i="2" s="1"/>
  <c r="D4" i="5" s="1"/>
  <c r="E4" i="5" s="1"/>
  <c r="L51" i="1"/>
  <c r="L52" i="1"/>
  <c r="K78" i="2" s="1"/>
  <c r="O78" i="2" s="1"/>
  <c r="D93" i="5" s="1"/>
  <c r="L53" i="1"/>
  <c r="L54" i="1"/>
  <c r="L55" i="1"/>
  <c r="L56" i="1"/>
  <c r="L57" i="1"/>
  <c r="L58" i="1"/>
  <c r="K98" i="2" s="1"/>
  <c r="O98" i="2" s="1"/>
  <c r="D47" i="5" s="1"/>
  <c r="E47" i="5" s="1"/>
  <c r="L59" i="1"/>
  <c r="L60" i="1"/>
  <c r="K87" i="2" s="1"/>
  <c r="O87" i="2" s="1"/>
  <c r="D42" i="5" s="1"/>
  <c r="E42" i="5" s="1"/>
  <c r="L61" i="1"/>
  <c r="K50" i="2" s="1"/>
  <c r="O50" i="2" s="1"/>
  <c r="D71" i="5" s="1"/>
  <c r="L62" i="1"/>
  <c r="K62" i="2" s="1"/>
  <c r="O62" i="2" s="1"/>
  <c r="D81" i="5" s="1"/>
  <c r="E81" i="5" s="1"/>
  <c r="L63" i="1"/>
  <c r="K65" i="2" s="1"/>
  <c r="O65" i="2" s="1"/>
  <c r="D84" i="5" s="1"/>
  <c r="L64" i="1"/>
  <c r="K152" i="2" s="1"/>
  <c r="O152" i="2" s="1"/>
  <c r="D132" i="5" s="1"/>
  <c r="L65" i="1"/>
  <c r="L66" i="1"/>
  <c r="K56" i="2" s="1"/>
  <c r="O56" i="2" s="1"/>
  <c r="D77" i="5" s="1"/>
  <c r="E77" i="5" s="1"/>
  <c r="L67" i="1"/>
  <c r="K38" i="2" s="1"/>
  <c r="O38" i="2" s="1"/>
  <c r="D28" i="5" s="1"/>
  <c r="L68" i="1"/>
  <c r="L69" i="1"/>
  <c r="K77" i="2" s="1"/>
  <c r="O77" i="2" s="1"/>
  <c r="D92" i="5" s="1"/>
  <c r="E92" i="5" s="1"/>
  <c r="L70" i="1"/>
  <c r="K132" i="2" s="1"/>
  <c r="O132" i="2" s="1"/>
  <c r="D122" i="5" s="1"/>
  <c r="E122" i="5" s="1"/>
  <c r="L71" i="1"/>
  <c r="L72" i="1"/>
  <c r="K64" i="2" s="1"/>
  <c r="O64" i="2" s="1"/>
  <c r="D83" i="5" s="1"/>
  <c r="L73" i="1"/>
  <c r="L74" i="1"/>
  <c r="K137" i="2" s="1"/>
  <c r="O137" i="2" s="1"/>
  <c r="D127" i="5" s="1"/>
  <c r="E127" i="5" s="1"/>
  <c r="L75" i="1"/>
  <c r="K33" i="2" s="1"/>
  <c r="O33" i="2" s="1"/>
  <c r="D65" i="5" s="1"/>
  <c r="L76" i="1"/>
  <c r="L77" i="1"/>
  <c r="K32" i="2" s="1"/>
  <c r="O32" i="2" s="1"/>
  <c r="D10" i="5" s="1"/>
  <c r="L78" i="1"/>
  <c r="K27" i="2" s="1"/>
  <c r="O27" i="2" s="1"/>
  <c r="D3" i="5" s="1"/>
  <c r="E3" i="5" s="1"/>
  <c r="L79" i="1"/>
  <c r="K120" i="2" s="1"/>
  <c r="O120" i="2" s="1"/>
  <c r="D52" i="5" s="1"/>
  <c r="L80" i="1"/>
  <c r="L81" i="1"/>
  <c r="L82" i="1"/>
  <c r="L83" i="1"/>
  <c r="K86" i="2" s="1"/>
  <c r="O86" i="2" s="1"/>
  <c r="D41" i="5" s="1"/>
  <c r="L84" i="1"/>
  <c r="K129" i="2" s="1"/>
  <c r="O129" i="2" s="1"/>
  <c r="D119" i="5" s="1"/>
  <c r="E119" i="5" s="1"/>
  <c r="L85" i="1"/>
  <c r="K67" i="2" s="1"/>
  <c r="O67" i="2" s="1"/>
  <c r="D17" i="5" s="1"/>
  <c r="E17" i="5" s="1"/>
  <c r="L86" i="1"/>
  <c r="K54" i="2" s="1"/>
  <c r="O54" i="2" s="1"/>
  <c r="D75" i="5" s="1"/>
  <c r="E75" i="5" s="1"/>
  <c r="L87" i="1"/>
  <c r="K101" i="2" s="1"/>
  <c r="O101" i="2" s="1"/>
  <c r="D102" i="5" s="1"/>
  <c r="L88" i="1"/>
  <c r="K123" i="2" s="1"/>
  <c r="O123" i="2" s="1"/>
  <c r="D55" i="5" s="1"/>
  <c r="E55" i="5" s="1"/>
  <c r="L89" i="1"/>
  <c r="K84" i="2" s="1"/>
  <c r="O84" i="2" s="1"/>
  <c r="D99" i="5" s="1"/>
  <c r="L90" i="1"/>
  <c r="K58" i="2" s="1"/>
  <c r="O58" i="2" s="1"/>
  <c r="D15" i="5" s="1"/>
  <c r="E15" i="5" s="1"/>
  <c r="L91" i="1"/>
  <c r="L92" i="1"/>
  <c r="K143" i="2" s="1"/>
  <c r="O143" i="2" s="1"/>
  <c r="D57" i="5" s="1"/>
  <c r="E57" i="5" s="1"/>
  <c r="L93" i="1"/>
  <c r="K44" i="2" s="1"/>
  <c r="O44" i="2" s="1"/>
  <c r="D34" i="5" s="1"/>
  <c r="L94" i="1"/>
  <c r="L95" i="1"/>
  <c r="L96" i="1"/>
  <c r="L97" i="1"/>
  <c r="K109" i="2" s="1"/>
  <c r="O109" i="2" s="1"/>
  <c r="D110" i="5" s="1"/>
  <c r="E110" i="5" s="1"/>
  <c r="L98" i="1"/>
  <c r="K92" i="2" s="1"/>
  <c r="O92" i="2" s="1"/>
  <c r="D20" i="5" s="1"/>
  <c r="E20" i="5" s="1"/>
  <c r="L99" i="1"/>
  <c r="K24" i="2" s="1"/>
  <c r="O24" i="2" s="1"/>
  <c r="D6" i="5" s="1"/>
  <c r="L100" i="1"/>
  <c r="K26" i="2" s="1"/>
  <c r="O26" i="2" s="1"/>
  <c r="D64" i="5" s="1"/>
  <c r="L101" i="1"/>
  <c r="L102" i="1"/>
  <c r="L103" i="1"/>
  <c r="K41" i="2" s="1"/>
  <c r="O41" i="2" s="1"/>
  <c r="D31" i="5" s="1"/>
  <c r="L104" i="1"/>
  <c r="L105" i="1"/>
  <c r="L106" i="1"/>
  <c r="K85" i="2" s="1"/>
  <c r="O85" i="2" s="1"/>
  <c r="D100" i="5" s="1"/>
  <c r="E100" i="5" s="1"/>
  <c r="L107" i="1"/>
  <c r="K90" i="2" s="1"/>
  <c r="O90" i="2" s="1"/>
  <c r="D87" i="5" s="1"/>
  <c r="L108" i="1"/>
  <c r="K124" i="2" s="1"/>
  <c r="O124" i="2" s="1"/>
  <c r="D56" i="5" s="1"/>
  <c r="L109" i="1"/>
  <c r="L110" i="1"/>
  <c r="K102" i="2" s="1"/>
  <c r="O102" i="2" s="1"/>
  <c r="D103" i="5" s="1"/>
  <c r="E103" i="5" s="1"/>
  <c r="L111" i="1"/>
  <c r="L112" i="1"/>
  <c r="K148" i="2" s="1"/>
  <c r="O148" i="2" s="1"/>
  <c r="D62" i="5" s="1"/>
  <c r="L113" i="1"/>
  <c r="K96" i="2" s="1"/>
  <c r="O96" i="2" s="1"/>
  <c r="D45" i="5" s="1"/>
  <c r="L114" i="1"/>
  <c r="K97" i="2" s="1"/>
  <c r="O97" i="2" s="1"/>
  <c r="D46" i="5" s="1"/>
  <c r="E46" i="5" s="1"/>
  <c r="L115" i="1"/>
  <c r="K89" i="2" s="1"/>
  <c r="O89" i="2" s="1"/>
  <c r="D86" i="5" s="1"/>
  <c r="L116" i="1"/>
  <c r="K99" i="2" s="1"/>
  <c r="O99" i="2" s="1"/>
  <c r="D48" i="5" s="1"/>
  <c r="E48" i="5" s="1"/>
  <c r="L117" i="1"/>
  <c r="L118" i="1"/>
  <c r="K23" i="2" s="1"/>
  <c r="O23" i="2" s="1"/>
  <c r="D5" i="5" s="1"/>
  <c r="E5" i="5" s="1"/>
  <c r="L119" i="1"/>
  <c r="K125" i="2" s="1"/>
  <c r="O125" i="2" s="1"/>
  <c r="D115" i="5" s="1"/>
  <c r="L120" i="1"/>
  <c r="K126" i="2" s="1"/>
  <c r="O126" i="2" s="1"/>
  <c r="D116" i="5" s="1"/>
  <c r="L121" i="1"/>
  <c r="K153" i="2" s="1"/>
  <c r="O153" i="2" s="1"/>
  <c r="D133" i="5" s="1"/>
  <c r="E133" i="5" s="1"/>
  <c r="L122" i="1"/>
  <c r="K105" i="2" s="1"/>
  <c r="O105" i="2" s="1"/>
  <c r="D106" i="5" s="1"/>
  <c r="E106" i="5" s="1"/>
  <c r="L123" i="1"/>
  <c r="K70" i="2" s="1"/>
  <c r="O70" i="2" s="1"/>
  <c r="D36" i="5" s="1"/>
  <c r="L124" i="1"/>
  <c r="L125" i="1"/>
  <c r="K47" i="2" s="1"/>
  <c r="O47" i="2" s="1"/>
  <c r="D68" i="5" s="1"/>
  <c r="E68" i="5" s="1"/>
  <c r="L126" i="1"/>
  <c r="K83" i="2" s="1"/>
  <c r="O83" i="2" s="1"/>
  <c r="D98" i="5" s="1"/>
  <c r="E98" i="5" s="1"/>
  <c r="L127" i="1"/>
  <c r="K72" i="2" s="1"/>
  <c r="O72" i="2" s="1"/>
  <c r="D38" i="5" s="1"/>
  <c r="L128" i="1"/>
  <c r="K103" i="2" s="1"/>
  <c r="O103" i="2" s="1"/>
  <c r="D104" i="5" s="1"/>
  <c r="E104" i="5" s="1"/>
  <c r="L129" i="1"/>
  <c r="K55" i="2" s="1"/>
  <c r="O55" i="2" s="1"/>
  <c r="D76" i="5" s="1"/>
  <c r="E76" i="5" s="1"/>
  <c r="L130" i="1"/>
  <c r="K142" i="2" s="1"/>
  <c r="O142" i="2" s="1"/>
  <c r="D26" i="5" s="1"/>
  <c r="E26" i="5" s="1"/>
  <c r="L131" i="1"/>
  <c r="K81" i="2" s="1"/>
  <c r="O81" i="2" s="1"/>
  <c r="D96" i="5" s="1"/>
  <c r="L132" i="1"/>
  <c r="K146" i="2" s="1"/>
  <c r="O146" i="2" s="1"/>
  <c r="D60" i="5" s="1"/>
  <c r="L133" i="1"/>
  <c r="L134" i="1"/>
  <c r="L135" i="1"/>
  <c r="L136" i="1"/>
  <c r="K118" i="2" s="1"/>
  <c r="O118" i="2" s="1"/>
  <c r="D18" i="5" s="1"/>
  <c r="L137" i="1"/>
  <c r="K127" i="2" s="1"/>
  <c r="O127" i="2" s="1"/>
  <c r="D117" i="5" s="1"/>
  <c r="E117" i="5" s="1"/>
  <c r="L138" i="1"/>
  <c r="K71" i="2" s="1"/>
  <c r="O71" i="2" s="1"/>
  <c r="D37" i="5" s="1"/>
  <c r="E37" i="5" s="1"/>
  <c r="L139" i="1"/>
  <c r="K141" i="2" s="1"/>
  <c r="O141" i="2" s="1"/>
  <c r="D25" i="5" s="1"/>
  <c r="L140" i="1"/>
  <c r="K144" i="2" s="1"/>
  <c r="O144" i="2" s="1"/>
  <c r="D58" i="5" s="1"/>
  <c r="L141" i="1"/>
  <c r="K48" i="2" s="1"/>
  <c r="O48" i="2" s="1"/>
  <c r="D69" i="5" s="1"/>
  <c r="L142" i="1"/>
  <c r="L143" i="1"/>
  <c r="K60" i="2" s="1"/>
  <c r="O60" i="2" s="1"/>
  <c r="D79" i="5" s="1"/>
  <c r="L144" i="1"/>
  <c r="L145" i="1"/>
  <c r="L146" i="1"/>
  <c r="K116" i="2" s="1"/>
  <c r="O116" i="2" s="1"/>
  <c r="D51" i="5" s="1"/>
  <c r="E51" i="5" s="1"/>
  <c r="L147" i="1"/>
  <c r="L148" i="1"/>
  <c r="K34" i="2" s="1"/>
  <c r="O34" i="2" s="1"/>
  <c r="D11" i="5" s="1"/>
  <c r="L149" i="1"/>
  <c r="K69" i="2" s="1"/>
  <c r="O69" i="2" s="1"/>
  <c r="D35" i="5" s="1"/>
  <c r="E35" i="5" s="1"/>
  <c r="L150" i="1"/>
  <c r="K76" i="2" s="1"/>
  <c r="O76" i="2" s="1"/>
  <c r="D91" i="5" s="1"/>
  <c r="E91" i="5" s="1"/>
  <c r="L151" i="1"/>
  <c r="K147" i="2" s="1"/>
  <c r="O147" i="2" s="1"/>
  <c r="D61" i="5" s="1"/>
  <c r="L152" i="1"/>
  <c r="K39" i="2" s="1"/>
  <c r="O39" i="2" s="1"/>
  <c r="D29" i="5" s="1"/>
  <c r="E29" i="5" s="1"/>
  <c r="L153" i="1"/>
  <c r="K68" i="2" s="1"/>
  <c r="O68" i="2" s="1"/>
  <c r="D19" i="5" s="1"/>
  <c r="L154" i="1"/>
  <c r="L155" i="1"/>
  <c r="K74" i="2" s="1"/>
  <c r="O74" i="2" s="1"/>
  <c r="D40" i="5" s="1"/>
  <c r="L156" i="1"/>
  <c r="L157" i="1"/>
  <c r="K52" i="2" s="1"/>
  <c r="O52" i="2" s="1"/>
  <c r="D73" i="5" s="1"/>
  <c r="L158" i="1"/>
  <c r="K106" i="2" s="1"/>
  <c r="O106" i="2" s="1"/>
  <c r="D107" i="5" s="1"/>
  <c r="E107" i="5" s="1"/>
  <c r="L159" i="1"/>
  <c r="L160" i="1"/>
  <c r="K31" i="2" s="1"/>
  <c r="O31" i="2" s="1"/>
  <c r="D9" i="5" s="1"/>
  <c r="E9" i="5" s="1"/>
  <c r="L161" i="1"/>
  <c r="K94" i="2" s="1"/>
  <c r="O94" i="2" s="1"/>
  <c r="D43" i="5" s="1"/>
  <c r="L162" i="1"/>
  <c r="K136" i="2" s="1"/>
  <c r="O136" i="2" s="1"/>
  <c r="D126" i="5" s="1"/>
  <c r="E126" i="5" s="1"/>
  <c r="L163" i="1"/>
  <c r="K134" i="2" s="1"/>
  <c r="O134" i="2" s="1"/>
  <c r="D124" i="5" s="1"/>
  <c r="L164" i="1"/>
  <c r="K36" i="2" s="1"/>
  <c r="O36" i="2" s="1"/>
  <c r="D13" i="5" s="1"/>
  <c r="L165" i="1"/>
  <c r="K117" i="2" s="1"/>
  <c r="O117" i="2" s="1"/>
  <c r="D89" i="5" s="1"/>
  <c r="E89" i="5" s="1"/>
  <c r="L166" i="1"/>
  <c r="L167" i="1"/>
  <c r="L168" i="1"/>
  <c r="K63" i="2" s="1"/>
  <c r="O63" i="2" s="1"/>
  <c r="D82" i="5" s="1"/>
  <c r="E82" i="5" s="1"/>
  <c r="L169" i="1"/>
  <c r="K79" i="2" s="1"/>
  <c r="O79" i="2" s="1"/>
  <c r="D94" i="5" s="1"/>
  <c r="E94" i="5" s="1"/>
  <c r="L170" i="1"/>
  <c r="K30" i="2" s="1"/>
  <c r="O30" i="2" s="1"/>
  <c r="D8" i="5" s="1"/>
  <c r="E8" i="5" s="1"/>
  <c r="L171" i="1"/>
  <c r="K104" i="2" s="1"/>
  <c r="O104" i="2" s="1"/>
  <c r="D105" i="5" s="1"/>
  <c r="L172" i="1"/>
  <c r="K135" i="2" s="1"/>
  <c r="O135" i="2" s="1"/>
  <c r="D125" i="5" s="1"/>
  <c r="E125" i="5" s="1"/>
  <c r="L173" i="1"/>
  <c r="L174" i="1"/>
  <c r="K131" i="2" s="1"/>
  <c r="O131" i="2" s="1"/>
  <c r="D121" i="5" s="1"/>
  <c r="E121" i="5" s="1"/>
  <c r="L175" i="1"/>
  <c r="K42" i="2" s="1"/>
  <c r="O42" i="2" s="1"/>
  <c r="D32" i="5" s="1"/>
  <c r="L176" i="1"/>
  <c r="K43" i="2" s="1"/>
  <c r="O43" i="2" s="1"/>
  <c r="D33" i="5" s="1"/>
  <c r="E33" i="5" s="1"/>
  <c r="L177" i="1"/>
  <c r="K37" i="2" s="1"/>
  <c r="O37" i="2" s="1"/>
  <c r="D27" i="5" s="1"/>
  <c r="E27" i="5" s="1"/>
  <c r="L178" i="1"/>
  <c r="K80" i="2" s="1"/>
  <c r="O80" i="2" s="1"/>
  <c r="D95" i="5" s="1"/>
  <c r="E95" i="5" s="1"/>
  <c r="L179" i="1"/>
  <c r="K51" i="2" s="1"/>
  <c r="O51" i="2" s="1"/>
  <c r="D72" i="5" s="1"/>
  <c r="L180" i="1"/>
  <c r="K154" i="2" s="1"/>
  <c r="O154" i="2" s="1"/>
  <c r="D134" i="5" s="1"/>
  <c r="E134" i="5" s="1"/>
  <c r="L181" i="1"/>
  <c r="K112" i="2" s="1"/>
  <c r="O112" i="2" s="1"/>
  <c r="D113" i="5" s="1"/>
  <c r="L182" i="1"/>
  <c r="K35" i="2" s="1"/>
  <c r="O35" i="2" s="1"/>
  <c r="D12" i="5" s="1"/>
  <c r="E12" i="5" s="1"/>
  <c r="L183" i="1"/>
  <c r="L184" i="1"/>
  <c r="L185" i="1"/>
  <c r="K75" i="2" s="1"/>
  <c r="O75" i="2" s="1"/>
  <c r="D90" i="5" s="1"/>
  <c r="E90" i="5" s="1"/>
  <c r="L186" i="1"/>
  <c r="K59" i="2" s="1"/>
  <c r="O59" i="2" s="1"/>
  <c r="D78" i="5" s="1"/>
  <c r="E78" i="5" s="1"/>
  <c r="L187" i="1"/>
  <c r="K149" i="2" s="1"/>
  <c r="O149" i="2" s="1"/>
  <c r="D129" i="5" s="1"/>
  <c r="L188" i="1"/>
  <c r="L189" i="1"/>
  <c r="L190" i="1"/>
  <c r="L191" i="1"/>
  <c r="L192" i="1"/>
  <c r="K29" i="2" s="1"/>
  <c r="O29" i="2" s="1"/>
  <c r="D7" i="5" s="1"/>
  <c r="E7" i="5" s="1"/>
  <c r="L193" i="1"/>
  <c r="K40" i="2" s="1"/>
  <c r="O40" i="2" s="1"/>
  <c r="D30" i="5" s="1"/>
  <c r="L194" i="1"/>
  <c r="L195" i="1"/>
  <c r="K139" i="2" s="1"/>
  <c r="O139" i="2" s="1"/>
  <c r="D23" i="5" s="1"/>
  <c r="L196" i="1"/>
  <c r="K53" i="2" s="1"/>
  <c r="O53" i="2" s="1"/>
  <c r="D74" i="5" s="1"/>
  <c r="E74" i="5" s="1"/>
  <c r="L197" i="1"/>
  <c r="K122" i="2" s="1"/>
  <c r="O122" i="2" s="1"/>
  <c r="D54" i="5" s="1"/>
  <c r="L198" i="1"/>
  <c r="K138" i="2" s="1"/>
  <c r="O138" i="2" s="1"/>
  <c r="D128" i="5" s="1"/>
  <c r="E128" i="5" s="1"/>
  <c r="L199" i="1"/>
  <c r="K128" i="2" s="1"/>
  <c r="O128" i="2" s="1"/>
  <c r="D118" i="5" s="1"/>
  <c r="L200" i="1"/>
  <c r="K57" i="2" s="1"/>
  <c r="O57" i="2" s="1"/>
  <c r="D14" i="5" s="1"/>
  <c r="E14" i="5" s="1"/>
  <c r="L201" i="1"/>
  <c r="K110" i="2" s="1"/>
  <c r="O110" i="2" s="1"/>
  <c r="D111" i="5" s="1"/>
  <c r="L2" i="1"/>
  <c r="K93" i="2" s="1"/>
  <c r="O93" i="2" s="1"/>
  <c r="D21" i="5" s="1"/>
  <c r="E21" i="5" s="1"/>
  <c r="A1" i="5"/>
  <c r="L24" i="2"/>
  <c r="L31" i="2"/>
  <c r="L33" i="2"/>
  <c r="L27" i="2"/>
  <c r="L29" i="2"/>
  <c r="N29" i="2" s="1"/>
  <c r="L25" i="2"/>
  <c r="L26" i="2"/>
  <c r="L37" i="2"/>
  <c r="L45" i="2"/>
  <c r="L38" i="2"/>
  <c r="N38" i="2" s="1"/>
  <c r="L46" i="2"/>
  <c r="L47" i="2"/>
  <c r="L48" i="2"/>
  <c r="L49" i="2"/>
  <c r="L39" i="2"/>
  <c r="L30" i="2"/>
  <c r="L32" i="2"/>
  <c r="L50" i="2"/>
  <c r="L51" i="2"/>
  <c r="L40" i="2"/>
  <c r="L41" i="2"/>
  <c r="L52" i="2"/>
  <c r="L53" i="2"/>
  <c r="N53" i="2" s="1"/>
  <c r="L42" i="2"/>
  <c r="N42" i="2" s="1"/>
  <c r="L35" i="2"/>
  <c r="L43" i="2"/>
  <c r="L54" i="2"/>
  <c r="L55" i="2"/>
  <c r="L34" i="2"/>
  <c r="L44" i="2"/>
  <c r="L36" i="2"/>
  <c r="L56" i="2"/>
  <c r="L28" i="2"/>
  <c r="L68" i="2"/>
  <c r="N68" i="2" s="1"/>
  <c r="L66" i="2"/>
  <c r="N66" i="2" s="1"/>
  <c r="L75" i="2"/>
  <c r="L76" i="2"/>
  <c r="L69" i="2"/>
  <c r="L70" i="2"/>
  <c r="L77" i="2"/>
  <c r="L59" i="2"/>
  <c r="L60" i="2"/>
  <c r="L71" i="2"/>
  <c r="L61" i="2"/>
  <c r="L62" i="2"/>
  <c r="N62" i="2" s="1"/>
  <c r="L78" i="2"/>
  <c r="N78" i="2" s="1"/>
  <c r="L79" i="2"/>
  <c r="L80" i="2"/>
  <c r="L81" i="2"/>
  <c r="L72" i="2"/>
  <c r="L67" i="2"/>
  <c r="L58" i="2"/>
  <c r="L82" i="2"/>
  <c r="L83" i="2"/>
  <c r="L63" i="2"/>
  <c r="N63" i="2" s="1"/>
  <c r="L64" i="2"/>
  <c r="N64" i="2" s="1"/>
  <c r="L57" i="2"/>
  <c r="L73" i="2"/>
  <c r="L74" i="2"/>
  <c r="L84" i="2"/>
  <c r="L65" i="2"/>
  <c r="L85" i="2"/>
  <c r="L100" i="2"/>
  <c r="L88" i="2"/>
  <c r="L94" i="2"/>
  <c r="L89" i="2"/>
  <c r="N89" i="2" s="1"/>
  <c r="L101" i="2"/>
  <c r="L95" i="2"/>
  <c r="L102" i="2"/>
  <c r="L103" i="2"/>
  <c r="L86" i="2"/>
  <c r="N86" i="2" s="1"/>
  <c r="L104" i="2"/>
  <c r="L105" i="2"/>
  <c r="L106" i="2"/>
  <c r="L87" i="2"/>
  <c r="L107" i="2"/>
  <c r="N107" i="2" s="1"/>
  <c r="L90" i="2"/>
  <c r="N90" i="2" s="1"/>
  <c r="L108" i="2"/>
  <c r="L109" i="2"/>
  <c r="L96" i="2"/>
  <c r="L110" i="2"/>
  <c r="L92" i="2"/>
  <c r="N92" i="2" s="1"/>
  <c r="L111" i="2"/>
  <c r="L97" i="2"/>
  <c r="L98" i="2"/>
  <c r="L93" i="2"/>
  <c r="L112" i="2"/>
  <c r="N112" i="2" s="1"/>
  <c r="L91" i="2"/>
  <c r="L99" i="2"/>
  <c r="L113" i="2"/>
  <c r="L125" i="2"/>
  <c r="L114" i="2"/>
  <c r="N114" i="2" s="1"/>
  <c r="L120" i="2"/>
  <c r="N120" i="2" s="1"/>
  <c r="L126" i="2"/>
  <c r="L127" i="2"/>
  <c r="L128" i="2"/>
  <c r="L121" i="2"/>
  <c r="L119" i="2"/>
  <c r="N119" i="2" s="1"/>
  <c r="L122" i="2"/>
  <c r="L129" i="2"/>
  <c r="L115" i="2"/>
  <c r="L130" i="2"/>
  <c r="L118" i="2"/>
  <c r="N118" i="2" s="1"/>
  <c r="L131" i="2"/>
  <c r="L132" i="2"/>
  <c r="L133" i="2"/>
  <c r="L134" i="2"/>
  <c r="L117" i="2"/>
  <c r="N117" i="2" s="1"/>
  <c r="L135" i="2"/>
  <c r="N135" i="2" s="1"/>
  <c r="L123" i="2"/>
  <c r="L136" i="2"/>
  <c r="L137" i="2"/>
  <c r="L116" i="2"/>
  <c r="N116" i="2" s="1"/>
  <c r="L138" i="2"/>
  <c r="N138" i="2" s="1"/>
  <c r="L124" i="2"/>
  <c r="L149" i="2"/>
  <c r="L150" i="2"/>
  <c r="L151" i="2"/>
  <c r="N151" i="2" s="1"/>
  <c r="L152" i="2"/>
  <c r="N152" i="2" s="1"/>
  <c r="L153" i="2"/>
  <c r="L154" i="2"/>
  <c r="L139" i="2"/>
  <c r="L143" i="2"/>
  <c r="N143" i="2" s="1"/>
  <c r="L144" i="2"/>
  <c r="N144" i="2" s="1"/>
  <c r="L140" i="2"/>
  <c r="N140" i="2" s="1"/>
  <c r="L141" i="2"/>
  <c r="L145" i="2"/>
  <c r="L142" i="2"/>
  <c r="N142" i="2" s="1"/>
  <c r="L146" i="2"/>
  <c r="N146" i="2" s="1"/>
  <c r="L147" i="2"/>
  <c r="N147" i="2" s="1"/>
  <c r="L148" i="2"/>
  <c r="L23" i="2"/>
  <c r="J115" i="2"/>
  <c r="J100" i="2"/>
  <c r="M100" i="2" s="1"/>
  <c r="J140" i="2"/>
  <c r="M140" i="2" s="1"/>
  <c r="J73" i="2"/>
  <c r="J114" i="2"/>
  <c r="J61" i="2"/>
  <c r="J121" i="2"/>
  <c r="J150" i="2"/>
  <c r="J45" i="2"/>
  <c r="J107" i="2"/>
  <c r="J82" i="2"/>
  <c r="J88" i="2"/>
  <c r="M88" i="2" s="1"/>
  <c r="J111" i="2"/>
  <c r="M111" i="2" s="1"/>
  <c r="J25" i="2"/>
  <c r="J119" i="2"/>
  <c r="J145" i="2"/>
  <c r="J151" i="2"/>
  <c r="J46" i="2"/>
  <c r="J91" i="2"/>
  <c r="M91" i="2" s="1"/>
  <c r="J49" i="2"/>
  <c r="J95" i="2"/>
  <c r="J130" i="2"/>
  <c r="J66" i="2"/>
  <c r="J108" i="2"/>
  <c r="M108" i="2" s="1"/>
  <c r="J113" i="2"/>
  <c r="J133" i="2"/>
  <c r="J28" i="2"/>
  <c r="J78" i="2"/>
  <c r="J98" i="2"/>
  <c r="J87" i="2"/>
  <c r="J50" i="2"/>
  <c r="M50" i="2" s="1"/>
  <c r="J62" i="2"/>
  <c r="J65" i="2"/>
  <c r="J152" i="2"/>
  <c r="M152" i="2" s="1"/>
  <c r="J56" i="2"/>
  <c r="J38" i="2"/>
  <c r="J77" i="2"/>
  <c r="J132" i="2"/>
  <c r="M132" i="2" s="1"/>
  <c r="J64" i="2"/>
  <c r="J137" i="2"/>
  <c r="J33" i="2"/>
  <c r="J32" i="2"/>
  <c r="J27" i="2"/>
  <c r="J120" i="2"/>
  <c r="J86" i="2"/>
  <c r="J129" i="2"/>
  <c r="J67" i="2"/>
  <c r="J54" i="2"/>
  <c r="J101" i="2"/>
  <c r="M101" i="2" s="1"/>
  <c r="J123" i="2"/>
  <c r="M123" i="2" s="1"/>
  <c r="J84" i="2"/>
  <c r="J58" i="2"/>
  <c r="M58" i="2" s="1"/>
  <c r="J143" i="2"/>
  <c r="J44" i="2"/>
  <c r="J109" i="2"/>
  <c r="J92" i="2"/>
  <c r="J24" i="2"/>
  <c r="J26" i="2"/>
  <c r="J41" i="2"/>
  <c r="J85" i="2"/>
  <c r="J90" i="2"/>
  <c r="J124" i="2"/>
  <c r="M124" i="2" s="1"/>
  <c r="J102" i="2"/>
  <c r="J148" i="2"/>
  <c r="M148" i="2" s="1"/>
  <c r="J96" i="2"/>
  <c r="J97" i="2"/>
  <c r="J89" i="2"/>
  <c r="J99" i="2"/>
  <c r="M99" i="2" s="1"/>
  <c r="J23" i="2"/>
  <c r="J125" i="2"/>
  <c r="J126" i="2"/>
  <c r="M126" i="2" s="1"/>
  <c r="J153" i="2"/>
  <c r="M153" i="2" s="1"/>
  <c r="J105" i="2"/>
  <c r="M105" i="2" s="1"/>
  <c r="J70" i="2"/>
  <c r="J47" i="2"/>
  <c r="J83" i="2"/>
  <c r="J72" i="2"/>
  <c r="J103" i="2"/>
  <c r="J55" i="2"/>
  <c r="J142" i="2"/>
  <c r="J81" i="2"/>
  <c r="J146" i="2"/>
  <c r="J118" i="2"/>
  <c r="J127" i="2"/>
  <c r="J71" i="2"/>
  <c r="J141" i="2"/>
  <c r="M141" i="2" s="1"/>
  <c r="J144" i="2"/>
  <c r="M144" i="2" s="1"/>
  <c r="J48" i="2"/>
  <c r="J60" i="2"/>
  <c r="J116" i="2"/>
  <c r="J34" i="2"/>
  <c r="J69" i="2"/>
  <c r="J76" i="2"/>
  <c r="M76" i="2" s="1"/>
  <c r="J147" i="2"/>
  <c r="M147" i="2" s="1"/>
  <c r="J39" i="2"/>
  <c r="J68" i="2"/>
  <c r="J74" i="2"/>
  <c r="J52" i="2"/>
  <c r="J106" i="2"/>
  <c r="J31" i="2"/>
  <c r="J94" i="2"/>
  <c r="J136" i="2"/>
  <c r="J134" i="2"/>
  <c r="J36" i="2"/>
  <c r="M36" i="2" s="1"/>
  <c r="J117" i="2"/>
  <c r="J63" i="2"/>
  <c r="J79" i="2"/>
  <c r="J30" i="2"/>
  <c r="J104" i="2"/>
  <c r="M104" i="2" s="1"/>
  <c r="J135" i="2"/>
  <c r="J131" i="2"/>
  <c r="M131" i="2" s="1"/>
  <c r="J42" i="2"/>
  <c r="J43" i="2"/>
  <c r="J37" i="2"/>
  <c r="J80" i="2"/>
  <c r="J51" i="2"/>
  <c r="J154" i="2"/>
  <c r="M154" i="2" s="1"/>
  <c r="J112" i="2"/>
  <c r="J35" i="2"/>
  <c r="J75" i="2"/>
  <c r="J59" i="2"/>
  <c r="M59" i="2" s="1"/>
  <c r="J149" i="2"/>
  <c r="J29" i="2"/>
  <c r="J40" i="2"/>
  <c r="J139" i="2"/>
  <c r="J53" i="2"/>
  <c r="J122" i="2"/>
  <c r="M122" i="2" s="1"/>
  <c r="J138" i="2"/>
  <c r="M138" i="2" s="1"/>
  <c r="J128" i="2"/>
  <c r="J57" i="2"/>
  <c r="J110" i="2"/>
  <c r="J93" i="2"/>
  <c r="I2" i="3"/>
  <c r="J2" i="3"/>
  <c r="I3" i="3"/>
  <c r="J3" i="3"/>
  <c r="I4" i="3"/>
  <c r="J4" i="3"/>
  <c r="I5" i="3"/>
  <c r="J5" i="3"/>
  <c r="I6" i="3"/>
  <c r="J6" i="3"/>
  <c r="I7" i="3"/>
  <c r="J7" i="3"/>
  <c r="I8" i="3"/>
  <c r="L8" i="3" s="1"/>
  <c r="J8" i="3"/>
  <c r="I9" i="3"/>
  <c r="J9" i="3"/>
  <c r="J7" i="2"/>
  <c r="J9" i="2"/>
  <c r="J10" i="2"/>
  <c r="J11" i="2"/>
  <c r="J8" i="2"/>
  <c r="L3" i="3"/>
  <c r="L4" i="3"/>
  <c r="L5" i="3"/>
  <c r="L6" i="3"/>
  <c r="L7" i="3"/>
  <c r="L9" i="3"/>
  <c r="L2" i="3"/>
  <c r="K3" i="3"/>
  <c r="K4" i="3"/>
  <c r="K5" i="3"/>
  <c r="K6" i="3"/>
  <c r="K7" i="3"/>
  <c r="K9" i="3"/>
  <c r="K2" i="3"/>
  <c r="H3" i="1"/>
  <c r="H4" i="1"/>
  <c r="H5" i="1"/>
  <c r="H6" i="1"/>
  <c r="I6" i="1" s="1"/>
  <c r="H7" i="1"/>
  <c r="H8" i="1"/>
  <c r="H9" i="1"/>
  <c r="H10" i="1"/>
  <c r="I10" i="1" s="1"/>
  <c r="H11" i="1"/>
  <c r="H12" i="1"/>
  <c r="H13" i="1"/>
  <c r="H14" i="1"/>
  <c r="I14" i="1" s="1"/>
  <c r="H15" i="1"/>
  <c r="H16" i="1"/>
  <c r="H17" i="1"/>
  <c r="H18" i="1"/>
  <c r="I18" i="1" s="1"/>
  <c r="H19" i="1"/>
  <c r="H20" i="1"/>
  <c r="H21" i="1"/>
  <c r="H22" i="1"/>
  <c r="I22" i="1" s="1"/>
  <c r="H23" i="1"/>
  <c r="H24" i="1"/>
  <c r="H25" i="1"/>
  <c r="H26" i="1"/>
  <c r="I26" i="1" s="1"/>
  <c r="H27" i="1"/>
  <c r="I27" i="1" s="1"/>
  <c r="H28" i="1"/>
  <c r="H29" i="1"/>
  <c r="H30" i="1"/>
  <c r="I30" i="1" s="1"/>
  <c r="H31" i="1"/>
  <c r="I31" i="1" s="1"/>
  <c r="H32" i="1"/>
  <c r="H33" i="1"/>
  <c r="H34" i="1"/>
  <c r="I34" i="1" s="1"/>
  <c r="H35" i="1"/>
  <c r="I35" i="1" s="1"/>
  <c r="H36" i="1"/>
  <c r="H37" i="1"/>
  <c r="H38" i="1"/>
  <c r="I38" i="1" s="1"/>
  <c r="H39" i="1"/>
  <c r="I39" i="1" s="1"/>
  <c r="H40" i="1"/>
  <c r="H41" i="1"/>
  <c r="H42" i="1"/>
  <c r="I42" i="1" s="1"/>
  <c r="H43" i="1"/>
  <c r="I43" i="1" s="1"/>
  <c r="H44" i="1"/>
  <c r="H45" i="1"/>
  <c r="H46" i="1"/>
  <c r="I46" i="1" s="1"/>
  <c r="H47" i="1"/>
  <c r="I47" i="1" s="1"/>
  <c r="H48" i="1"/>
  <c r="H49" i="1"/>
  <c r="H50" i="1"/>
  <c r="I50" i="1" s="1"/>
  <c r="H51" i="1"/>
  <c r="I51" i="1" s="1"/>
  <c r="H52" i="1"/>
  <c r="H53" i="1"/>
  <c r="H54" i="1"/>
  <c r="I54" i="1" s="1"/>
  <c r="H55" i="1"/>
  <c r="I55" i="1" s="1"/>
  <c r="H56" i="1"/>
  <c r="H57" i="1"/>
  <c r="H58" i="1"/>
  <c r="I58" i="1" s="1"/>
  <c r="H59" i="1"/>
  <c r="I59" i="1" s="1"/>
  <c r="H60" i="1"/>
  <c r="H61" i="1"/>
  <c r="H62" i="1"/>
  <c r="I62" i="1" s="1"/>
  <c r="H63" i="1"/>
  <c r="I63" i="1" s="1"/>
  <c r="H64" i="1"/>
  <c r="H65" i="1"/>
  <c r="H66" i="1"/>
  <c r="I66" i="1" s="1"/>
  <c r="H67" i="1"/>
  <c r="I67" i="1" s="1"/>
  <c r="H68" i="1"/>
  <c r="H69" i="1"/>
  <c r="H70" i="1"/>
  <c r="I70" i="1" s="1"/>
  <c r="H71" i="1"/>
  <c r="I71" i="1" s="1"/>
  <c r="H72" i="1"/>
  <c r="H73" i="1"/>
  <c r="H74" i="1"/>
  <c r="I74" i="1" s="1"/>
  <c r="H75" i="1"/>
  <c r="I75" i="1" s="1"/>
  <c r="H76" i="1"/>
  <c r="H77" i="1"/>
  <c r="H78" i="1"/>
  <c r="I78" i="1" s="1"/>
  <c r="H79" i="1"/>
  <c r="I79" i="1" s="1"/>
  <c r="H80" i="1"/>
  <c r="H81" i="1"/>
  <c r="H82" i="1"/>
  <c r="I82" i="1" s="1"/>
  <c r="H83" i="1"/>
  <c r="I83" i="1" s="1"/>
  <c r="H84" i="1"/>
  <c r="H85" i="1"/>
  <c r="H86" i="1"/>
  <c r="I86" i="1" s="1"/>
  <c r="H87" i="1"/>
  <c r="I87" i="1" s="1"/>
  <c r="H88" i="1"/>
  <c r="H89" i="1"/>
  <c r="H90" i="1"/>
  <c r="I90" i="1" s="1"/>
  <c r="H91" i="1"/>
  <c r="I91" i="1" s="1"/>
  <c r="H92" i="1"/>
  <c r="H93" i="1"/>
  <c r="H94" i="1"/>
  <c r="I94" i="1" s="1"/>
  <c r="H95" i="1"/>
  <c r="I95" i="1" s="1"/>
  <c r="H96" i="1"/>
  <c r="H97" i="1"/>
  <c r="H98" i="1"/>
  <c r="I98" i="1" s="1"/>
  <c r="H99" i="1"/>
  <c r="I99" i="1" s="1"/>
  <c r="H100" i="1"/>
  <c r="H101" i="1"/>
  <c r="H102" i="1"/>
  <c r="I102" i="1" s="1"/>
  <c r="H103" i="1"/>
  <c r="I103" i="1" s="1"/>
  <c r="H104" i="1"/>
  <c r="H105" i="1"/>
  <c r="H106" i="1"/>
  <c r="I106" i="1" s="1"/>
  <c r="H107" i="1"/>
  <c r="I107" i="1" s="1"/>
  <c r="H108" i="1"/>
  <c r="I108" i="1" s="1"/>
  <c r="H109" i="1"/>
  <c r="H110" i="1"/>
  <c r="I110" i="1" s="1"/>
  <c r="H111" i="1"/>
  <c r="I111" i="1" s="1"/>
  <c r="H112" i="1"/>
  <c r="I112" i="1" s="1"/>
  <c r="H113" i="1"/>
  <c r="H114" i="1"/>
  <c r="I114" i="1" s="1"/>
  <c r="H115" i="1"/>
  <c r="I115" i="1" s="1"/>
  <c r="H116" i="1"/>
  <c r="I116" i="1" s="1"/>
  <c r="H117" i="1"/>
  <c r="H118" i="1"/>
  <c r="I118" i="1" s="1"/>
  <c r="H119" i="1"/>
  <c r="I119" i="1" s="1"/>
  <c r="H120" i="1"/>
  <c r="I120" i="1" s="1"/>
  <c r="H121" i="1"/>
  <c r="H122" i="1"/>
  <c r="I122" i="1" s="1"/>
  <c r="H123" i="1"/>
  <c r="I123" i="1" s="1"/>
  <c r="H124" i="1"/>
  <c r="I124" i="1" s="1"/>
  <c r="H125" i="1"/>
  <c r="H126" i="1"/>
  <c r="I126" i="1" s="1"/>
  <c r="H127" i="1"/>
  <c r="I127" i="1" s="1"/>
  <c r="H128" i="1"/>
  <c r="I128" i="1" s="1"/>
  <c r="H129" i="1"/>
  <c r="H130" i="1"/>
  <c r="I130" i="1" s="1"/>
  <c r="H131" i="1"/>
  <c r="I131" i="1" s="1"/>
  <c r="H132" i="1"/>
  <c r="I132" i="1" s="1"/>
  <c r="H133" i="1"/>
  <c r="H134" i="1"/>
  <c r="I134" i="1" s="1"/>
  <c r="H135" i="1"/>
  <c r="I135" i="1" s="1"/>
  <c r="H136" i="1"/>
  <c r="I136" i="1" s="1"/>
  <c r="H137" i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H2" i="1"/>
  <c r="I2" i="1" s="1"/>
  <c r="G2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3" i="1"/>
  <c r="M4" i="1"/>
  <c r="M5" i="1"/>
  <c r="M6" i="1"/>
  <c r="M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S2" i="1"/>
  <c r="E111" i="5" l="1"/>
  <c r="E54" i="5"/>
  <c r="E30" i="5"/>
  <c r="F30" i="5" s="1" a="1"/>
  <c r="F30" i="5" s="1"/>
  <c r="H194" i="6" s="1"/>
  <c r="E113" i="5"/>
  <c r="F113" i="5" s="1" a="1"/>
  <c r="F113" i="5" s="1"/>
  <c r="H182" i="6" s="1"/>
  <c r="E43" i="5"/>
  <c r="E73" i="5"/>
  <c r="E19" i="5"/>
  <c r="F19" i="5" s="1" a="1"/>
  <c r="F19" i="5" s="1"/>
  <c r="H154" i="6" s="1"/>
  <c r="E69" i="5"/>
  <c r="F69" i="5" s="1" a="1"/>
  <c r="F69" i="5" s="1"/>
  <c r="H142" i="6" s="1"/>
  <c r="E45" i="5"/>
  <c r="E34" i="5"/>
  <c r="F34" i="5" s="1" a="1"/>
  <c r="F34" i="5" s="1"/>
  <c r="H94" i="6" s="1"/>
  <c r="E99" i="5"/>
  <c r="F99" i="5" s="1" a="1"/>
  <c r="F99" i="5" s="1"/>
  <c r="H90" i="6" s="1"/>
  <c r="E10" i="5"/>
  <c r="F10" i="5" s="1" a="1"/>
  <c r="F10" i="5" s="1"/>
  <c r="H78" i="6" s="1"/>
  <c r="E71" i="5"/>
  <c r="E109" i="5"/>
  <c r="F109" i="5" s="1" a="1"/>
  <c r="F109" i="5" s="1"/>
  <c r="H46" i="6" s="1"/>
  <c r="E97" i="5"/>
  <c r="F97" i="5" s="1" a="1"/>
  <c r="F97" i="5" s="1"/>
  <c r="H22" i="6" s="1"/>
  <c r="E101" i="5"/>
  <c r="F101" i="5" s="1" a="1"/>
  <c r="F101" i="5" s="1"/>
  <c r="H6" i="6" s="1"/>
  <c r="E11" i="5"/>
  <c r="E58" i="5"/>
  <c r="F58" i="5" s="1" a="1"/>
  <c r="F58" i="5" s="1"/>
  <c r="H141" i="6" s="1"/>
  <c r="E18" i="5"/>
  <c r="F18" i="5" s="1" a="1"/>
  <c r="F18" i="5" s="1"/>
  <c r="H137" i="6" s="1"/>
  <c r="E60" i="5"/>
  <c r="F60" i="5" s="1" a="1"/>
  <c r="F60" i="5" s="1"/>
  <c r="H133" i="6" s="1"/>
  <c r="E116" i="5"/>
  <c r="E62" i="5"/>
  <c r="F62" i="5" s="1" a="1"/>
  <c r="F62" i="5" s="1"/>
  <c r="H113" i="6" s="1"/>
  <c r="E56" i="5"/>
  <c r="F56" i="5" s="1" a="1"/>
  <c r="F56" i="5" s="1"/>
  <c r="H109" i="6" s="1"/>
  <c r="E64" i="5"/>
  <c r="F64" i="5" s="1" a="1"/>
  <c r="F64" i="5" s="1"/>
  <c r="H101" i="6" s="1"/>
  <c r="E83" i="5"/>
  <c r="E132" i="5"/>
  <c r="F132" i="5" s="1" a="1"/>
  <c r="F132" i="5" s="1"/>
  <c r="H65" i="6" s="1"/>
  <c r="E93" i="5"/>
  <c r="F93" i="5" s="1" a="1"/>
  <c r="F93" i="5" s="1"/>
  <c r="H53" i="6" s="1"/>
  <c r="E16" i="5"/>
  <c r="F16" i="5" s="1" a="1"/>
  <c r="F16" i="5" s="1"/>
  <c r="H45" i="6" s="1"/>
  <c r="E130" i="5"/>
  <c r="E13" i="5"/>
  <c r="F13" i="5" s="1" a="1"/>
  <c r="F13" i="5" s="1"/>
  <c r="H165" i="6" s="1"/>
  <c r="E23" i="5"/>
  <c r="F23" i="5" s="1" a="1"/>
  <c r="F23" i="5" s="1"/>
  <c r="H196" i="6" s="1"/>
  <c r="E72" i="5"/>
  <c r="F72" i="5" s="1" a="1"/>
  <c r="F72" i="5" s="1"/>
  <c r="H180" i="6" s="1"/>
  <c r="E124" i="5"/>
  <c r="F124" i="5" s="1" a="1"/>
  <c r="F124" i="5" s="1"/>
  <c r="H164" i="6" s="1"/>
  <c r="E61" i="5"/>
  <c r="F61" i="5" s="1" a="1"/>
  <c r="F61" i="5" s="1"/>
  <c r="H152" i="6" s="1"/>
  <c r="E96" i="5"/>
  <c r="F96" i="5" s="1" a="1"/>
  <c r="F96" i="5" s="1"/>
  <c r="H132" i="6" s="1"/>
  <c r="E115" i="5"/>
  <c r="F115" i="5" s="1" a="1"/>
  <c r="F115" i="5" s="1"/>
  <c r="H120" i="6" s="1"/>
  <c r="E6" i="5"/>
  <c r="F6" i="5" s="1" a="1"/>
  <c r="F6" i="5" s="1"/>
  <c r="H100" i="6" s="1"/>
  <c r="E52" i="5"/>
  <c r="F52" i="5" s="1" a="1"/>
  <c r="F52" i="5" s="1"/>
  <c r="H80" i="6" s="1"/>
  <c r="E28" i="5"/>
  <c r="F28" i="5" s="1" a="1"/>
  <c r="F28" i="5" s="1"/>
  <c r="H68" i="6" s="1"/>
  <c r="E88" i="5"/>
  <c r="F88" i="5" s="1" a="1"/>
  <c r="F88" i="5" s="1"/>
  <c r="H40" i="6" s="1"/>
  <c r="E63" i="5"/>
  <c r="F63" i="5" s="1" a="1"/>
  <c r="F63" i="5" s="1"/>
  <c r="H28" i="6" s="1"/>
  <c r="E49" i="5"/>
  <c r="F49" i="5" s="1" a="1"/>
  <c r="F49" i="5" s="1"/>
  <c r="H12" i="6" s="1"/>
  <c r="E24" i="5"/>
  <c r="F24" i="5" s="1" a="1"/>
  <c r="F24" i="5" s="1"/>
  <c r="H8" i="6" s="1"/>
  <c r="E118" i="5"/>
  <c r="F118" i="5" s="1" a="1"/>
  <c r="F118" i="5" s="1"/>
  <c r="H200" i="6" s="1"/>
  <c r="E105" i="5"/>
  <c r="F105" i="5" s="1" a="1"/>
  <c r="F105" i="5" s="1"/>
  <c r="H172" i="6" s="1"/>
  <c r="E79" i="5"/>
  <c r="F79" i="5" s="1" a="1"/>
  <c r="F79" i="5" s="1"/>
  <c r="H144" i="6" s="1"/>
  <c r="E36" i="5"/>
  <c r="F36" i="5" s="1" a="1"/>
  <c r="F36" i="5" s="1"/>
  <c r="H124" i="6" s="1"/>
  <c r="E87" i="5"/>
  <c r="F87" i="5" s="1" a="1"/>
  <c r="F87" i="5" s="1"/>
  <c r="H108" i="6" s="1"/>
  <c r="E102" i="5"/>
  <c r="F102" i="5" s="1" a="1"/>
  <c r="F102" i="5" s="1"/>
  <c r="H88" i="6" s="1"/>
  <c r="E65" i="5"/>
  <c r="F65" i="5" s="1" a="1"/>
  <c r="F65" i="5" s="1"/>
  <c r="H76" i="6" s="1"/>
  <c r="E129" i="5"/>
  <c r="F129" i="5" s="1" a="1"/>
  <c r="F129" i="5" s="1"/>
  <c r="H188" i="6" s="1"/>
  <c r="E32" i="5"/>
  <c r="F32" i="5" s="1" a="1"/>
  <c r="F32" i="5" s="1"/>
  <c r="H176" i="6" s="1"/>
  <c r="E40" i="5"/>
  <c r="F40" i="5" s="1" a="1"/>
  <c r="F40" i="5" s="1"/>
  <c r="H156" i="6" s="1"/>
  <c r="E25" i="5"/>
  <c r="F25" i="5" s="1" a="1"/>
  <c r="F25" i="5" s="1"/>
  <c r="H140" i="6" s="1"/>
  <c r="E38" i="5"/>
  <c r="F38" i="5" s="1" a="1"/>
  <c r="F38" i="5" s="1"/>
  <c r="H128" i="6" s="1"/>
  <c r="E86" i="5"/>
  <c r="F86" i="5" s="1" a="1"/>
  <c r="F86" i="5" s="1"/>
  <c r="H116" i="6" s="1"/>
  <c r="E31" i="5"/>
  <c r="F31" i="5" s="1" a="1"/>
  <c r="F31" i="5" s="1"/>
  <c r="H104" i="6" s="1"/>
  <c r="E41" i="5"/>
  <c r="F41" i="5" s="1" a="1"/>
  <c r="F41" i="5" s="1"/>
  <c r="H84" i="6" s="1"/>
  <c r="E84" i="5"/>
  <c r="F84" i="5" s="1" a="1"/>
  <c r="F84" i="5" s="1"/>
  <c r="H64" i="6" s="1"/>
  <c r="E66" i="5"/>
  <c r="F66" i="5" s="1" a="1"/>
  <c r="F66" i="5" s="1"/>
  <c r="H20" i="6" s="1"/>
  <c r="F133" i="5" a="1"/>
  <c r="F133" i="5" s="1"/>
  <c r="H122" i="6" s="1"/>
  <c r="F131" i="5" a="1"/>
  <c r="F131" i="5" s="1"/>
  <c r="H37" i="6" s="1"/>
  <c r="F59" i="5" a="1"/>
  <c r="F59" i="5" s="1"/>
  <c r="H35" i="6" s="1"/>
  <c r="F57" i="5" a="1"/>
  <c r="F57" i="5" s="1"/>
  <c r="H93" i="6" s="1"/>
  <c r="F127" i="5" a="1"/>
  <c r="F127" i="5" s="1"/>
  <c r="H75" i="6" s="1"/>
  <c r="F125" i="5" a="1"/>
  <c r="F125" i="5" s="1"/>
  <c r="H173" i="6" s="1"/>
  <c r="F123" i="5" a="1"/>
  <c r="F123" i="5" s="1"/>
  <c r="H49" i="6" s="1"/>
  <c r="F121" i="5" a="1"/>
  <c r="F121" i="5" s="1"/>
  <c r="H175" i="6" s="1"/>
  <c r="F119" i="5" a="1"/>
  <c r="F119" i="5" s="1"/>
  <c r="H85" i="6" s="1"/>
  <c r="F117" i="5" a="1"/>
  <c r="F117" i="5" s="1"/>
  <c r="H138" i="6" s="1"/>
  <c r="F55" i="5" a="1"/>
  <c r="F55" i="5" s="1"/>
  <c r="H89" i="6" s="1"/>
  <c r="F53" i="5" a="1"/>
  <c r="F53" i="5" s="1"/>
  <c r="H15" i="6" s="1"/>
  <c r="F22" i="5" a="1"/>
  <c r="F22" i="5" s="1"/>
  <c r="H30" i="6" s="1"/>
  <c r="F89" i="5" a="1"/>
  <c r="F89" i="5" s="1"/>
  <c r="H166" i="6" s="1"/>
  <c r="F50" i="5" a="1"/>
  <c r="F50" i="5" s="1"/>
  <c r="H5" i="6" s="1"/>
  <c r="F114" i="5" a="1"/>
  <c r="F114" i="5" s="1"/>
  <c r="H47" i="6" s="1"/>
  <c r="F112" i="5" a="1"/>
  <c r="F112" i="5" s="1"/>
  <c r="H26" i="6" s="1"/>
  <c r="F110" i="5" a="1"/>
  <c r="F110" i="5" s="1"/>
  <c r="H98" i="6" s="1"/>
  <c r="F108" i="5" a="1"/>
  <c r="F108" i="5" s="1"/>
  <c r="H21" i="6" s="1"/>
  <c r="F106" i="5" a="1"/>
  <c r="F106" i="5" s="1"/>
  <c r="H123" i="6" s="1"/>
  <c r="F104" i="5" a="1"/>
  <c r="F104" i="5" s="1"/>
  <c r="H129" i="6" s="1"/>
  <c r="F48" i="5" a="1"/>
  <c r="F48" i="5" s="1"/>
  <c r="H117" i="6" s="1"/>
  <c r="F46" i="5" a="1"/>
  <c r="F46" i="5" s="1"/>
  <c r="H115" i="6" s="1"/>
  <c r="F44" i="5" a="1"/>
  <c r="F44" i="5" s="1"/>
  <c r="H42" i="6" s="1"/>
  <c r="F21" i="5" a="1"/>
  <c r="F21" i="5" s="1"/>
  <c r="H3" i="6" s="1"/>
  <c r="F42" i="5" a="1"/>
  <c r="F42" i="5" s="1"/>
  <c r="H61" i="6" s="1"/>
  <c r="F100" i="5" a="1"/>
  <c r="F100" i="5" s="1"/>
  <c r="H107" i="6" s="1"/>
  <c r="F98" i="5" a="1"/>
  <c r="F98" i="5" s="1"/>
  <c r="H127" i="6" s="1"/>
  <c r="F94" i="5" a="1"/>
  <c r="F94" i="5" s="1"/>
  <c r="H170" i="6" s="1"/>
  <c r="F92" i="5" a="1"/>
  <c r="F92" i="5" s="1"/>
  <c r="H70" i="6" s="1"/>
  <c r="F90" i="5" a="1"/>
  <c r="F90" i="5" s="1"/>
  <c r="H186" i="6" s="1"/>
  <c r="F39" i="5" a="1"/>
  <c r="F39" i="5" s="1"/>
  <c r="H10" i="6" s="1"/>
  <c r="F37" i="5" a="1"/>
  <c r="F37" i="5" s="1"/>
  <c r="H139" i="6" s="1"/>
  <c r="F35" i="5" a="1"/>
  <c r="F35" i="5" s="1"/>
  <c r="H150" i="6" s="1"/>
  <c r="F17" i="5" a="1"/>
  <c r="F17" i="5" s="1"/>
  <c r="H86" i="6" s="1"/>
  <c r="F82" i="5" a="1"/>
  <c r="F82" i="5" s="1"/>
  <c r="H169" i="6" s="1"/>
  <c r="F80" i="5" a="1"/>
  <c r="F80" i="5" s="1"/>
  <c r="H14" i="6" s="1"/>
  <c r="F78" i="5" a="1"/>
  <c r="F78" i="5" s="1"/>
  <c r="H187" i="6" s="1"/>
  <c r="F14" i="5" a="1"/>
  <c r="F14" i="5" s="1"/>
  <c r="H201" i="6" s="1"/>
  <c r="F76" i="5" a="1"/>
  <c r="F76" i="5" s="1"/>
  <c r="H130" i="6" s="1"/>
  <c r="F74" i="5" a="1"/>
  <c r="F74" i="5" s="1"/>
  <c r="H197" i="6" s="1"/>
  <c r="F70" i="5" a="1"/>
  <c r="F70" i="5" s="1"/>
  <c r="H41" i="6" s="1"/>
  <c r="F68" i="5" a="1"/>
  <c r="F68" i="5" s="1"/>
  <c r="H126" i="6" s="1"/>
  <c r="F33" i="5" a="1"/>
  <c r="F33" i="5" s="1"/>
  <c r="H177" i="6" s="1"/>
  <c r="F29" i="5" a="1"/>
  <c r="F29" i="5" s="1"/>
  <c r="H153" i="6" s="1"/>
  <c r="F27" i="5" a="1"/>
  <c r="F27" i="5" s="1"/>
  <c r="H178" i="6" s="1"/>
  <c r="F12" i="5" a="1"/>
  <c r="F12" i="5" s="1"/>
  <c r="H183" i="6" s="1"/>
  <c r="F9" i="5" a="1"/>
  <c r="F9" i="5" s="1"/>
  <c r="H161" i="6" s="1"/>
  <c r="F7" i="5" a="1"/>
  <c r="F7" i="5" s="1"/>
  <c r="H193" i="6" s="1"/>
  <c r="F3" i="5" a="1"/>
  <c r="F3" i="5" s="1"/>
  <c r="H79" i="6" s="1"/>
  <c r="F134" i="5" a="1"/>
  <c r="F134" i="5" s="1"/>
  <c r="H181" i="6" s="1"/>
  <c r="F130" i="5" a="1"/>
  <c r="F130" i="5" s="1"/>
  <c r="H17" i="6" s="1"/>
  <c r="F26" i="5" a="1"/>
  <c r="F26" i="5" s="1"/>
  <c r="H131" i="6" s="1"/>
  <c r="F128" i="5" a="1"/>
  <c r="F128" i="5" s="1"/>
  <c r="H199" i="6" s="1"/>
  <c r="F126" i="5" a="1"/>
  <c r="F126" i="5" s="1"/>
  <c r="H163" i="6" s="1"/>
  <c r="F122" i="5" a="1"/>
  <c r="F122" i="5" s="1"/>
  <c r="H71" i="6" s="1"/>
  <c r="F120" i="5" a="1"/>
  <c r="F120" i="5" s="1"/>
  <c r="H43" i="6" s="1"/>
  <c r="F116" i="5" a="1"/>
  <c r="F116" i="5" s="1"/>
  <c r="H121" i="6" s="1"/>
  <c r="F54" i="5" a="1"/>
  <c r="F54" i="5" s="1"/>
  <c r="H198" i="6" s="1"/>
  <c r="F51" i="5" a="1"/>
  <c r="F51" i="5" s="1"/>
  <c r="H147" i="6" s="1"/>
  <c r="F111" i="5" a="1"/>
  <c r="F111" i="5" s="1"/>
  <c r="H202" i="6" s="1"/>
  <c r="F107" i="5" a="1"/>
  <c r="F107" i="5" s="1"/>
  <c r="H159" i="6" s="1"/>
  <c r="F103" i="5" a="1"/>
  <c r="F103" i="5" s="1"/>
  <c r="H111" i="6" s="1"/>
  <c r="F47" i="5" a="1"/>
  <c r="F47" i="5" s="1"/>
  <c r="H59" i="6" s="1"/>
  <c r="F45" i="5" a="1"/>
  <c r="F45" i="5" s="1"/>
  <c r="H114" i="6" s="1"/>
  <c r="F43" i="5" a="1"/>
  <c r="F43" i="5" s="1"/>
  <c r="H162" i="6" s="1"/>
  <c r="F20" i="5" a="1"/>
  <c r="F20" i="5" s="1"/>
  <c r="H99" i="6" s="1"/>
  <c r="F85" i="5" a="1"/>
  <c r="F85" i="5" s="1"/>
  <c r="H23" i="6" s="1"/>
  <c r="F95" i="5" a="1"/>
  <c r="F95" i="5" s="1"/>
  <c r="H179" i="6" s="1"/>
  <c r="F91" i="5" a="1"/>
  <c r="F91" i="5" s="1"/>
  <c r="H151" i="6" s="1"/>
  <c r="F83" i="5" a="1"/>
  <c r="F83" i="5" s="1"/>
  <c r="H73" i="6" s="1"/>
  <c r="F81" i="5" a="1"/>
  <c r="F81" i="5" s="1"/>
  <c r="H63" i="6" s="1"/>
  <c r="F15" i="5" a="1"/>
  <c r="F15" i="5" s="1"/>
  <c r="H91" i="6" s="1"/>
  <c r="F77" i="5" a="1"/>
  <c r="F77" i="5" s="1"/>
  <c r="H67" i="6" s="1"/>
  <c r="F75" i="5" a="1"/>
  <c r="F75" i="5" s="1"/>
  <c r="H87" i="6" s="1"/>
  <c r="F73" i="5" a="1"/>
  <c r="F73" i="5" s="1"/>
  <c r="H158" i="6" s="1"/>
  <c r="F71" i="5" a="1"/>
  <c r="F71" i="5" s="1"/>
  <c r="H62" i="6" s="1"/>
  <c r="F67" i="5" a="1"/>
  <c r="F67" i="5" s="1"/>
  <c r="H39" i="6" s="1"/>
  <c r="F11" i="5" a="1"/>
  <c r="F11" i="5" s="1"/>
  <c r="H149" i="6" s="1"/>
  <c r="F8" i="5" a="1"/>
  <c r="F8" i="5" s="1"/>
  <c r="H171" i="6" s="1"/>
  <c r="F4" i="5" a="1"/>
  <c r="F4" i="5" s="1"/>
  <c r="H51" i="6" s="1"/>
  <c r="F5" i="5" a="1"/>
  <c r="F5" i="5" s="1"/>
  <c r="H119" i="6" s="1"/>
  <c r="M57" i="2"/>
  <c r="M53" i="2"/>
  <c r="M149" i="2"/>
  <c r="M112" i="2"/>
  <c r="M37" i="2"/>
  <c r="M135" i="2"/>
  <c r="M63" i="2"/>
  <c r="M136" i="2"/>
  <c r="M52" i="2"/>
  <c r="M116" i="2"/>
  <c r="M146" i="2"/>
  <c r="M103" i="2"/>
  <c r="M70" i="2"/>
  <c r="M125" i="2"/>
  <c r="M97" i="2"/>
  <c r="M26" i="2"/>
  <c r="M44" i="2"/>
  <c r="M129" i="2"/>
  <c r="M32" i="2"/>
  <c r="M87" i="2"/>
  <c r="M133" i="2"/>
  <c r="M130" i="2"/>
  <c r="M46" i="2"/>
  <c r="M25" i="2"/>
  <c r="N141" i="2"/>
  <c r="N139" i="2"/>
  <c r="N123" i="2"/>
  <c r="N133" i="2"/>
  <c r="N130" i="2"/>
  <c r="N126" i="2"/>
  <c r="N113" i="2"/>
  <c r="N93" i="2"/>
  <c r="N108" i="2"/>
  <c r="N106" i="2"/>
  <c r="N103" i="2"/>
  <c r="N85" i="2"/>
  <c r="N73" i="2"/>
  <c r="N83" i="2"/>
  <c r="N72" i="2"/>
  <c r="N60" i="2"/>
  <c r="N69" i="2"/>
  <c r="N44" i="2"/>
  <c r="M84" i="2"/>
  <c r="N88" i="2"/>
  <c r="M128" i="2"/>
  <c r="M139" i="2"/>
  <c r="M43" i="2"/>
  <c r="M94" i="2"/>
  <c r="M74" i="2"/>
  <c r="M60" i="2"/>
  <c r="M71" i="2"/>
  <c r="M81" i="2"/>
  <c r="M72" i="2"/>
  <c r="M23" i="2"/>
  <c r="M96" i="2"/>
  <c r="M90" i="2"/>
  <c r="M24" i="2"/>
  <c r="M143" i="2"/>
  <c r="M86" i="2"/>
  <c r="M33" i="2"/>
  <c r="M77" i="2"/>
  <c r="M65" i="2"/>
  <c r="M98" i="2"/>
  <c r="M113" i="2"/>
  <c r="M95" i="2"/>
  <c r="M151" i="2"/>
  <c r="M45" i="2"/>
  <c r="M115" i="2"/>
  <c r="N154" i="2"/>
  <c r="N150" i="2"/>
  <c r="N132" i="2"/>
  <c r="N115" i="2"/>
  <c r="N121" i="2"/>
  <c r="N99" i="2"/>
  <c r="N98" i="2"/>
  <c r="N110" i="2"/>
  <c r="N105" i="2"/>
  <c r="N102" i="2"/>
  <c r="N94" i="2"/>
  <c r="N65" i="2"/>
  <c r="N57" i="2"/>
  <c r="N82" i="2"/>
  <c r="N81" i="2"/>
  <c r="N59" i="2"/>
  <c r="N76" i="2"/>
  <c r="N28" i="2"/>
  <c r="N34" i="2"/>
  <c r="N35" i="2"/>
  <c r="N41" i="2"/>
  <c r="N32" i="2"/>
  <c r="N48" i="2"/>
  <c r="N45" i="2"/>
  <c r="N24" i="2"/>
  <c r="M117" i="2"/>
  <c r="M61" i="2"/>
  <c r="N137" i="2"/>
  <c r="N80" i="2"/>
  <c r="M93" i="2"/>
  <c r="M40" i="2"/>
  <c r="M75" i="2"/>
  <c r="M51" i="2"/>
  <c r="M42" i="2"/>
  <c r="M30" i="2"/>
  <c r="M31" i="2"/>
  <c r="M68" i="2"/>
  <c r="M69" i="2"/>
  <c r="M48" i="2"/>
  <c r="M127" i="2"/>
  <c r="M142" i="2"/>
  <c r="M83" i="2"/>
  <c r="M85" i="2"/>
  <c r="M92" i="2"/>
  <c r="M54" i="2"/>
  <c r="M120" i="2"/>
  <c r="M137" i="2"/>
  <c r="M38" i="2"/>
  <c r="M62" i="2"/>
  <c r="M78" i="2"/>
  <c r="M49" i="2"/>
  <c r="M145" i="2"/>
  <c r="M150" i="2"/>
  <c r="M73" i="2"/>
  <c r="N23" i="2"/>
  <c r="N153" i="2"/>
  <c r="N149" i="2"/>
  <c r="N131" i="2"/>
  <c r="N129" i="2"/>
  <c r="N91" i="2"/>
  <c r="N97" i="2"/>
  <c r="N104" i="2"/>
  <c r="N95" i="2"/>
  <c r="N84" i="2"/>
  <c r="N58" i="2"/>
  <c r="N61" i="2"/>
  <c r="N77" i="2"/>
  <c r="N75" i="2"/>
  <c r="N55" i="2"/>
  <c r="N40" i="2"/>
  <c r="N47" i="2"/>
  <c r="N37" i="2"/>
  <c r="N27" i="2"/>
  <c r="M114" i="2"/>
  <c r="M55" i="2"/>
  <c r="N128" i="2"/>
  <c r="N56" i="2"/>
  <c r="M110" i="2"/>
  <c r="M29" i="2"/>
  <c r="M35" i="2"/>
  <c r="M80" i="2"/>
  <c r="M79" i="2"/>
  <c r="M134" i="2"/>
  <c r="M106" i="2"/>
  <c r="M39" i="2"/>
  <c r="M34" i="2"/>
  <c r="M118" i="2"/>
  <c r="M89" i="2"/>
  <c r="M102" i="2"/>
  <c r="M41" i="2"/>
  <c r="M109" i="2"/>
  <c r="M67" i="2"/>
  <c r="M27" i="2"/>
  <c r="M64" i="2"/>
  <c r="M56" i="2"/>
  <c r="M28" i="2"/>
  <c r="M66" i="2"/>
  <c r="M119" i="2"/>
  <c r="M82" i="2"/>
  <c r="M121" i="2"/>
  <c r="N148" i="2"/>
  <c r="N145" i="2"/>
  <c r="N124" i="2"/>
  <c r="N136" i="2"/>
  <c r="N134" i="2"/>
  <c r="N122" i="2"/>
  <c r="N127" i="2"/>
  <c r="N125" i="2"/>
  <c r="N111" i="2"/>
  <c r="N109" i="2"/>
  <c r="N87" i="2"/>
  <c r="N101" i="2"/>
  <c r="N100" i="2"/>
  <c r="N74" i="2"/>
  <c r="N67" i="2"/>
  <c r="N79" i="2"/>
  <c r="N71" i="2"/>
  <c r="N70" i="2"/>
  <c r="N36" i="2"/>
  <c r="N54" i="2"/>
  <c r="N51" i="2"/>
  <c r="N39" i="2"/>
  <c r="N46" i="2"/>
  <c r="M107" i="2"/>
  <c r="M47" i="2"/>
  <c r="N96" i="2"/>
  <c r="N30" i="2"/>
  <c r="N33" i="2"/>
  <c r="N43" i="2"/>
  <c r="N52" i="2"/>
  <c r="N50" i="2"/>
  <c r="N49" i="2"/>
  <c r="N25" i="2"/>
  <c r="N31" i="2"/>
  <c r="N26" i="2"/>
  <c r="I137" i="1"/>
  <c r="I133" i="1"/>
  <c r="I129" i="1"/>
  <c r="I125" i="1"/>
  <c r="I121" i="1"/>
  <c r="I117" i="1"/>
  <c r="I113" i="1"/>
  <c r="I109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I23" i="1"/>
  <c r="I19" i="1"/>
  <c r="I15" i="1"/>
  <c r="I11" i="1"/>
  <c r="I7" i="1"/>
  <c r="I3" i="1"/>
  <c r="C36" i="4" s="1"/>
  <c r="V5" i="1"/>
  <c r="V14" i="1"/>
  <c r="V17" i="1"/>
  <c r="V2" i="1"/>
  <c r="V32" i="1"/>
  <c r="V7" i="1"/>
  <c r="V28" i="1"/>
  <c r="V31" i="1"/>
  <c r="V4" i="1"/>
  <c r="V29" i="1"/>
  <c r="O200" i="1"/>
  <c r="O196" i="1"/>
  <c r="O192" i="1"/>
  <c r="O188" i="1"/>
  <c r="V26" i="1"/>
  <c r="V27" i="1"/>
  <c r="V9" i="1"/>
  <c r="V15" i="1"/>
  <c r="V22" i="1"/>
  <c r="V11" i="1"/>
  <c r="V13" i="1"/>
  <c r="V16" i="1"/>
  <c r="V24" i="1"/>
  <c r="V6" i="1"/>
  <c r="O184" i="1"/>
  <c r="O180" i="1"/>
  <c r="O176" i="1"/>
  <c r="O172" i="1"/>
  <c r="K8" i="3"/>
  <c r="O168" i="1"/>
  <c r="O164" i="1"/>
  <c r="O160" i="1"/>
  <c r="O156" i="1"/>
  <c r="O152" i="1"/>
  <c r="O148" i="1"/>
  <c r="O144" i="1"/>
  <c r="O140" i="1"/>
  <c r="O136" i="1"/>
  <c r="O132" i="1"/>
  <c r="O128" i="1"/>
  <c r="O124" i="1"/>
  <c r="O120" i="1"/>
  <c r="O116" i="1"/>
  <c r="O112" i="1"/>
  <c r="O108" i="1"/>
  <c r="O104" i="1"/>
  <c r="O100" i="1"/>
  <c r="O96" i="1"/>
  <c r="O92" i="1"/>
  <c r="O88" i="1"/>
  <c r="O84" i="1"/>
  <c r="O80" i="1"/>
  <c r="O76" i="1"/>
  <c r="O72" i="1"/>
  <c r="O68" i="1"/>
  <c r="O64" i="1"/>
  <c r="O60" i="1"/>
  <c r="O56" i="1"/>
  <c r="O52" i="1"/>
  <c r="O48" i="1"/>
  <c r="O36" i="1"/>
  <c r="O20" i="1"/>
  <c r="O44" i="1"/>
  <c r="O40" i="1"/>
  <c r="O32" i="1"/>
  <c r="O28" i="1"/>
  <c r="O24" i="1"/>
  <c r="O16" i="1"/>
  <c r="O12" i="1"/>
  <c r="O8" i="1"/>
  <c r="O4" i="1"/>
  <c r="O199" i="1"/>
  <c r="O195" i="1"/>
  <c r="O191" i="1"/>
  <c r="O187" i="1"/>
  <c r="O183" i="1"/>
  <c r="O179" i="1"/>
  <c r="O175" i="1"/>
  <c r="O171" i="1"/>
  <c r="O167" i="1"/>
  <c r="O163" i="1"/>
  <c r="O159" i="1"/>
  <c r="O155" i="1"/>
  <c r="O151" i="1"/>
  <c r="O147" i="1"/>
  <c r="O143" i="1"/>
  <c r="O139" i="1"/>
  <c r="O135" i="1"/>
  <c r="O131" i="1"/>
  <c r="O127" i="1"/>
  <c r="O123" i="1"/>
  <c r="O119" i="1"/>
  <c r="O115" i="1"/>
  <c r="O111" i="1"/>
  <c r="O107" i="1"/>
  <c r="O103" i="1"/>
  <c r="O99" i="1"/>
  <c r="O95" i="1"/>
  <c r="O91" i="1"/>
  <c r="O87" i="1"/>
  <c r="O83" i="1"/>
  <c r="O79" i="1"/>
  <c r="O75" i="1"/>
  <c r="O71" i="1"/>
  <c r="O67" i="1"/>
  <c r="O63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90" i="1"/>
  <c r="O86" i="1"/>
  <c r="O82" i="1"/>
  <c r="O78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33" i="1"/>
  <c r="O29" i="1"/>
  <c r="O25" i="1"/>
  <c r="O21" i="1"/>
  <c r="O17" i="1"/>
  <c r="O13" i="1"/>
  <c r="O2" i="1"/>
  <c r="O198" i="1"/>
  <c r="O194" i="1"/>
  <c r="O190" i="1"/>
  <c r="O186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65" i="1"/>
  <c r="O61" i="1"/>
  <c r="O57" i="1"/>
  <c r="O53" i="1"/>
  <c r="O49" i="1"/>
  <c r="O45" i="1"/>
  <c r="O41" i="1"/>
  <c r="O37" i="1"/>
  <c r="O9" i="1"/>
  <c r="O201" i="1"/>
  <c r="O197" i="1"/>
  <c r="O193" i="1"/>
  <c r="O189" i="1"/>
  <c r="O185" i="1"/>
  <c r="O181" i="1"/>
  <c r="O177" i="1"/>
  <c r="O173" i="1"/>
  <c r="O169" i="1"/>
  <c r="O165" i="1"/>
  <c r="O161" i="1"/>
  <c r="O157" i="1"/>
  <c r="O153" i="1"/>
  <c r="O149" i="1"/>
  <c r="O145" i="1"/>
  <c r="O141" i="1"/>
  <c r="O137" i="1"/>
  <c r="O133" i="1"/>
  <c r="O129" i="1"/>
  <c r="O125" i="1"/>
  <c r="O121" i="1"/>
  <c r="O117" i="1"/>
  <c r="O113" i="1"/>
  <c r="O109" i="1"/>
  <c r="O105" i="1"/>
  <c r="O101" i="1"/>
  <c r="O97" i="1"/>
  <c r="O93" i="1"/>
  <c r="O89" i="1"/>
  <c r="O85" i="1"/>
  <c r="O81" i="1"/>
  <c r="O77" i="1"/>
  <c r="O73" i="1"/>
  <c r="O69" i="1"/>
  <c r="O5" i="1"/>
  <c r="P183" i="1" l="1"/>
  <c r="P163" i="1"/>
  <c r="P110" i="1"/>
  <c r="P26" i="1"/>
  <c r="P86" i="1"/>
  <c r="P91" i="1"/>
  <c r="V8" i="1"/>
  <c r="V3" i="1"/>
  <c r="V33" i="1"/>
  <c r="V21" i="1"/>
  <c r="V34" i="1"/>
  <c r="V23" i="1"/>
  <c r="V30" i="1"/>
  <c r="V25" i="1"/>
  <c r="C16" i="4"/>
  <c r="C33" i="4"/>
  <c r="P69" i="1" s="1"/>
  <c r="C12" i="4"/>
  <c r="C18" i="4"/>
  <c r="C27" i="4"/>
  <c r="C21" i="4"/>
  <c r="P92" i="1" s="1"/>
  <c r="C30" i="4"/>
  <c r="C5" i="4"/>
  <c r="P3" i="1"/>
  <c r="P5" i="1"/>
  <c r="P117" i="1"/>
  <c r="C6" i="4"/>
  <c r="C2" i="4"/>
  <c r="C8" i="4"/>
  <c r="C14" i="4"/>
  <c r="C11" i="4"/>
  <c r="C17" i="4"/>
  <c r="C26" i="4"/>
  <c r="C23" i="4"/>
  <c r="C32" i="4"/>
  <c r="P57" i="1" s="1"/>
  <c r="P64" i="1"/>
  <c r="P9" i="1"/>
  <c r="P25" i="1"/>
  <c r="C37" i="4"/>
  <c r="C20" i="4"/>
  <c r="C4" i="4"/>
  <c r="P49" i="1" s="1"/>
  <c r="C35" i="4"/>
  <c r="C7" i="4"/>
  <c r="C13" i="4"/>
  <c r="C3" i="4"/>
  <c r="P28" i="1" s="1"/>
  <c r="C19" i="4"/>
  <c r="C28" i="4"/>
  <c r="V19" i="1"/>
  <c r="V10" i="1"/>
  <c r="V18" i="1"/>
  <c r="V20" i="1"/>
  <c r="V12" i="1"/>
  <c r="P20" i="1"/>
  <c r="P52" i="1"/>
  <c r="P84" i="1"/>
  <c r="P100" i="1"/>
  <c r="P13" i="1"/>
  <c r="P29" i="1"/>
  <c r="P45" i="1"/>
  <c r="P109" i="1"/>
  <c r="P125" i="1"/>
  <c r="C10" i="4"/>
  <c r="C24" i="4"/>
  <c r="P11" i="1" s="1"/>
  <c r="C29" i="4"/>
  <c r="C22" i="4"/>
  <c r="C31" i="4"/>
  <c r="C25" i="4"/>
  <c r="C34" i="4"/>
  <c r="C9" i="4"/>
  <c r="P68" i="1" s="1"/>
  <c r="C15" i="4"/>
  <c r="P8" i="1" s="1"/>
  <c r="W12" i="1" l="1"/>
  <c r="P151" i="1"/>
  <c r="P60" i="1"/>
  <c r="P77" i="1"/>
  <c r="P193" i="1"/>
  <c r="P113" i="1"/>
  <c r="P176" i="1"/>
  <c r="P76" i="1"/>
  <c r="P4" i="1"/>
  <c r="W22" i="1" s="1"/>
  <c r="P62" i="1"/>
  <c r="P106" i="1"/>
  <c r="P21" i="1"/>
  <c r="P165" i="1"/>
  <c r="P189" i="1"/>
  <c r="P172" i="1"/>
  <c r="P72" i="1"/>
  <c r="P56" i="1"/>
  <c r="P107" i="1"/>
  <c r="P87" i="1"/>
  <c r="P66" i="1"/>
  <c r="P134" i="1"/>
  <c r="P42" i="1"/>
  <c r="P10" i="1"/>
  <c r="P197" i="1"/>
  <c r="P154" i="1"/>
  <c r="P67" i="1"/>
  <c r="P73" i="1"/>
  <c r="P32" i="1"/>
  <c r="P127" i="1"/>
  <c r="P138" i="1"/>
  <c r="P14" i="1"/>
  <c r="P149" i="1"/>
  <c r="P51" i="1"/>
  <c r="P47" i="1"/>
  <c r="P74" i="1"/>
  <c r="P124" i="1"/>
  <c r="P30" i="1"/>
  <c r="P178" i="1"/>
  <c r="P22" i="1"/>
  <c r="P137" i="1"/>
  <c r="P119" i="1"/>
  <c r="P43" i="1"/>
  <c r="P54" i="1"/>
  <c r="P122" i="1"/>
  <c r="P144" i="1"/>
  <c r="P135" i="1"/>
  <c r="P131" i="1"/>
  <c r="P35" i="1"/>
  <c r="P158" i="1"/>
  <c r="P24" i="1"/>
  <c r="P177" i="1"/>
  <c r="P123" i="1"/>
  <c r="P93" i="1"/>
  <c r="P168" i="1"/>
  <c r="P38" i="1"/>
  <c r="P195" i="1"/>
  <c r="P170" i="1"/>
  <c r="P192" i="1"/>
  <c r="P190" i="1"/>
  <c r="P128" i="1"/>
  <c r="P27" i="1"/>
  <c r="P179" i="1"/>
  <c r="P120" i="1"/>
  <c r="P187" i="1"/>
  <c r="P96" i="1"/>
  <c r="P23" i="1"/>
  <c r="P59" i="1"/>
  <c r="P40" i="1"/>
  <c r="P198" i="1"/>
  <c r="P129" i="1"/>
  <c r="P180" i="1"/>
  <c r="P12" i="1"/>
  <c r="P6" i="1"/>
  <c r="P89" i="1"/>
  <c r="P2" i="1"/>
  <c r="P153" i="1"/>
  <c r="P94" i="1"/>
  <c r="P139" i="1"/>
  <c r="P101" i="1"/>
  <c r="P152" i="1"/>
  <c r="P83" i="1"/>
  <c r="P166" i="1"/>
  <c r="P159" i="1"/>
  <c r="P114" i="1"/>
  <c r="P140" i="1"/>
  <c r="P132" i="1"/>
  <c r="P185" i="1"/>
  <c r="P133" i="1"/>
  <c r="P181" i="1"/>
  <c r="P156" i="1"/>
  <c r="P97" i="1"/>
  <c r="W15" i="1" s="1"/>
  <c r="P17" i="1"/>
  <c r="P142" i="1"/>
  <c r="P194" i="1"/>
  <c r="P108" i="1"/>
  <c r="P103" i="1"/>
  <c r="P71" i="1"/>
  <c r="P112" i="1"/>
  <c r="P75" i="1"/>
  <c r="P143" i="1"/>
  <c r="P145" i="1"/>
  <c r="P50" i="1"/>
  <c r="P85" i="1"/>
  <c r="P78" i="1"/>
  <c r="P95" i="1"/>
  <c r="P148" i="1"/>
  <c r="P44" i="1"/>
  <c r="P33" i="1"/>
  <c r="P136" i="1"/>
  <c r="P61" i="1"/>
  <c r="P36" i="1"/>
  <c r="P199" i="1"/>
  <c r="P147" i="1"/>
  <c r="P126" i="1"/>
  <c r="P169" i="1"/>
  <c r="P191" i="1"/>
  <c r="P150" i="1"/>
  <c r="P196" i="1"/>
  <c r="P162" i="1"/>
  <c r="P31" i="1"/>
  <c r="P121" i="1"/>
  <c r="W19" i="1" s="1"/>
  <c r="P41" i="1"/>
  <c r="P7" i="1"/>
  <c r="P18" i="1"/>
  <c r="P70" i="1"/>
  <c r="P174" i="1"/>
  <c r="P39" i="1"/>
  <c r="P171" i="1"/>
  <c r="P157" i="1"/>
  <c r="P141" i="1"/>
  <c r="P99" i="1"/>
  <c r="P80" i="1"/>
  <c r="P146" i="1"/>
  <c r="P160" i="1"/>
  <c r="P16" i="1"/>
  <c r="P63" i="1"/>
  <c r="P115" i="1"/>
  <c r="P81" i="1"/>
  <c r="P104" i="1"/>
  <c r="P15" i="1"/>
  <c r="W16" i="1" s="1"/>
  <c r="P167" i="1"/>
  <c r="P200" i="1"/>
  <c r="P55" i="1"/>
  <c r="P98" i="1"/>
  <c r="P90" i="1"/>
  <c r="P173" i="1"/>
  <c r="P79" i="1"/>
  <c r="P188" i="1"/>
  <c r="P118" i="1"/>
  <c r="P116" i="1"/>
  <c r="P155" i="1"/>
  <c r="P82" i="1"/>
  <c r="P105" i="1"/>
  <c r="P48" i="1"/>
  <c r="P201" i="1"/>
  <c r="P184" i="1"/>
  <c r="P34" i="1"/>
  <c r="P130" i="1"/>
  <c r="P164" i="1"/>
  <c r="P182" i="1"/>
  <c r="P111" i="1"/>
  <c r="P58" i="1"/>
  <c r="P37" i="1"/>
  <c r="P53" i="1"/>
  <c r="P19" i="1"/>
  <c r="P102" i="1"/>
  <c r="P175" i="1"/>
  <c r="P161" i="1"/>
  <c r="P186" i="1"/>
  <c r="P46" i="1"/>
  <c r="P65" i="1"/>
  <c r="W24" i="1" s="1"/>
  <c r="P88" i="1"/>
  <c r="W21" i="1" s="1"/>
  <c r="W28" i="1" l="1"/>
  <c r="W26" i="1"/>
  <c r="W11" i="1"/>
  <c r="W34" i="1"/>
  <c r="W31" i="1"/>
  <c r="W7" i="1"/>
  <c r="W27" i="1"/>
  <c r="W4" i="1"/>
  <c r="W3" i="1"/>
  <c r="W8" i="1"/>
  <c r="W30" i="1"/>
  <c r="W25" i="1"/>
  <c r="W29" i="1"/>
  <c r="W9" i="1"/>
  <c r="W23" i="1"/>
  <c r="W20" i="1"/>
  <c r="W17" i="1"/>
  <c r="W18" i="1"/>
  <c r="W2" i="1"/>
  <c r="W33" i="1"/>
  <c r="W6" i="1"/>
  <c r="W32" i="1"/>
  <c r="W13" i="1"/>
  <c r="W14" i="1"/>
  <c r="W5" i="1"/>
  <c r="W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<sst xmlns="http://schemas.openxmlformats.org/spreadsheetml/2006/main" count="2095" uniqueCount="368">
  <si>
    <t>id_cliente</t>
  </si>
  <si>
    <t>nome</t>
  </si>
  <si>
    <t>idade</t>
  </si>
  <si>
    <t>genero</t>
  </si>
  <si>
    <t>cidade</t>
  </si>
  <si>
    <t>data_adesao_clube</t>
  </si>
  <si>
    <t>plano_clube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</si>
  <si>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</si>
  <si>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</si>
  <si>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</si>
  <si>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</si>
  <si>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</si>
  <si>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</si>
  <si>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</si>
  <si>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</si>
  <si>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</si>
  <si>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</si>
  <si>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</si>
  <si>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</si>
  <si>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</si>
  <si>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</si>
  <si>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</si>
  <si>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</si>
  <si>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</si>
  <si>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</si>
  <si>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</si>
  <si>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</si>
  <si>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</si>
  <si>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</si>
  <si>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</si>
  <si>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</si>
  <si>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</si>
  <si>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</si>
  <si>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</si>
  <si>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</si>
  <si>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</si>
  <si>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</si>
  <si>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</si>
  <si>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</si>
  <si>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</si>
  <si>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</si>
  <si>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</si>
  <si>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</si>
  <si>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Cliente_37</t>
  </si>
  <si>
    <t>Cliente_38</t>
  </si>
  <si>
    <t>Cliente_39</t>
  </si>
  <si>
    <t>Cliente_40</t>
  </si>
  <si>
    <t>Cliente_41</t>
  </si>
  <si>
    <t>Cliente_42</t>
  </si>
  <si>
    <t>Cliente_43</t>
  </si>
  <si>
    <t>Cliente_44</t>
  </si>
  <si>
    <t>Cliente_45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</si>
  <si>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</si>
  <si>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</si>
  <si>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</si>
  <si>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</si>
  <si>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</si>
  <si>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</si>
  <si>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</si>
  <si>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</si>
  <si>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</si>
  <si>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</si>
  <si>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</si>
  <si>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</si>
  <si>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</si>
  <si>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</si>
  <si>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</si>
  <si>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Cliente_61</t>
  </si>
  <si>
    <t>Cliente_62</t>
  </si>
  <si>
    <t>Cliente_63</t>
  </si>
  <si>
    <t>Cliente_64</t>
  </si>
  <si>
    <t>Cliente_65</t>
  </si>
  <si>
    <t>Cliente_66</t>
  </si>
  <si>
    <t>Cliente_67</t>
  </si>
  <si>
    <t>Cliente_68</t>
  </si>
  <si>
    <t>Cliente_69</t>
  </si>
  <si>
    <t>Cliente_70</t>
  </si>
  <si>
    <t>Cliente_71</t>
  </si>
  <si>
    <t>Cliente_72</t>
  </si>
  <si>
    <t>Cliente_73</t>
  </si>
  <si>
    <t>Cliente_74</t>
  </si>
  <si>
    <t>Cliente_75</t>
  </si>
  <si>
    <t>Cliente_76</t>
  </si>
  <si>
    <t>Cliente_77</t>
  </si>
  <si>
    <t>Cliente_78</t>
  </si>
  <si>
    <t>Cliente_79</t>
  </si>
  <si>
    <t>Cliente_80</t>
  </si>
  <si>
    <t>Cliente_81</t>
  </si>
  <si>
    <t>Cliente_82</t>
  </si>
  <si>
    <t>Cliente_83</t>
  </si>
  <si>
    <t>Cliente_84</t>
  </si>
  <si>
    <t>Cliente_85</t>
  </si>
  <si>
    <t>Cliente_86</t>
  </si>
  <si>
    <t>Cliente_87</t>
  </si>
  <si>
    <t>Cliente_88</t>
  </si>
  <si>
    <t>Cliente_89</t>
  </si>
  <si>
    <t>Cliente_90</t>
  </si>
  <si>
    <t>Cliente_91</t>
  </si>
  <si>
    <t>Cliente_92</t>
  </si>
  <si>
    <t>Cliente_93</t>
  </si>
  <si>
    <t>Cliente_94</t>
  </si>
  <si>
    <t>Cliente_95</t>
  </si>
  <si>
    <t>Cliente_96</t>
  </si>
  <si>
    <t>Cliente_97</t>
  </si>
  <si>
    <t>Cliente_98</t>
  </si>
  <si>
    <t>Cliente_99</t>
  </si>
  <si>
    <t>Cliente_100</t>
  </si>
  <si>
    <t>Cliente_101</t>
  </si>
  <si>
    <t>Cliente_102</t>
  </si>
  <si>
    <t>Cliente_103</t>
  </si>
  <si>
    <t>Cliente_104</t>
  </si>
  <si>
    <t>Cliente_105</t>
  </si>
  <si>
    <t>Cliente_106</t>
  </si>
  <si>
    <t>Cliente_107</t>
  </si>
  <si>
    <t>Cliente_108</t>
  </si>
  <si>
    <t>Cliente_109</t>
  </si>
  <si>
    <t>Cliente_110</t>
  </si>
  <si>
    <t>Cliente_111</t>
  </si>
  <si>
    <t>Cliente_112</t>
  </si>
  <si>
    <t>Cliente_113</t>
  </si>
  <si>
    <t>Cliente_114</t>
  </si>
  <si>
    <t>Cliente_115</t>
  </si>
  <si>
    <t>Cliente_116</t>
  </si>
  <si>
    <t>Cliente_117</t>
  </si>
  <si>
    <t>Cliente_118</t>
  </si>
  <si>
    <t>Cliente_119</t>
  </si>
  <si>
    <t>Cliente_120</t>
  </si>
  <si>
    <t>Cliente_121</t>
  </si>
  <si>
    <t>Cliente_122</t>
  </si>
  <si>
    <t>Cliente_123</t>
  </si>
  <si>
    <t>Cliente_124</t>
  </si>
  <si>
    <t>Cliente_125</t>
  </si>
  <si>
    <t>Cliente_126</t>
  </si>
  <si>
    <t>Cliente_127</t>
  </si>
  <si>
    <t>Cliente_128</t>
  </si>
  <si>
    <t>Cliente_129</t>
  </si>
  <si>
    <t>Cliente_130</t>
  </si>
  <si>
    <t>Cliente_131</t>
  </si>
  <si>
    <t>Cliente_132</t>
  </si>
  <si>
    <t>Cliente_133</t>
  </si>
  <si>
    <t>Cliente_134</t>
  </si>
  <si>
    <t>Cliente_135</t>
  </si>
  <si>
    <t>Cliente_136</t>
  </si>
  <si>
    <t>Cliente_137</t>
  </si>
  <si>
    <t>Cliente_138</t>
  </si>
  <si>
    <t>Cliente_139</t>
  </si>
  <si>
    <t>Cliente_140</t>
  </si>
  <si>
    <t>Cliente_141</t>
  </si>
  <si>
    <t>Cliente_142</t>
  </si>
  <si>
    <t>Cliente_143</t>
  </si>
  <si>
    <t>Cliente_144</t>
  </si>
  <si>
    <t>Cliente_145</t>
  </si>
  <si>
    <t>Cliente_146</t>
  </si>
  <si>
    <t>Cliente_147</t>
  </si>
  <si>
    <t>Cliente_148</t>
  </si>
  <si>
    <t>Cliente_149</t>
  </si>
  <si>
    <t>Cliente_150</t>
  </si>
  <si>
    <t>Cliente_151</t>
  </si>
  <si>
    <t>Cliente_152</t>
  </si>
  <si>
    <t>Cliente_153</t>
  </si>
  <si>
    <t>Cliente_154</t>
  </si>
  <si>
    <t>Cliente_155</t>
  </si>
  <si>
    <t>Cliente_156</t>
  </si>
  <si>
    <t>Cliente_157</t>
  </si>
  <si>
    <t>Cliente_158</t>
  </si>
  <si>
    <t>Cliente_159</t>
  </si>
  <si>
    <t>Cliente_160</t>
  </si>
  <si>
    <t>Cliente_161</t>
  </si>
  <si>
    <t>Cliente_162</t>
  </si>
  <si>
    <t>Cliente_163</t>
  </si>
  <si>
    <t>Cliente_164</t>
  </si>
  <si>
    <t>Cliente_165</t>
  </si>
  <si>
    <t>Cliente_166</t>
  </si>
  <si>
    <t>Cliente_167</t>
  </si>
  <si>
    <t>Cliente_168</t>
  </si>
  <si>
    <t>Cliente_169</t>
  </si>
  <si>
    <t>Cliente_170</t>
  </si>
  <si>
    <t>Cliente_171</t>
  </si>
  <si>
    <t>Cliente_172</t>
  </si>
  <si>
    <t>Cliente_173</t>
  </si>
  <si>
    <t>Cliente_174</t>
  </si>
  <si>
    <t>Cliente_175</t>
  </si>
  <si>
    <t>Cliente_176</t>
  </si>
  <si>
    <t>Cliente_177</t>
  </si>
  <si>
    <t>Cliente_178</t>
  </si>
  <si>
    <t>Cliente_179</t>
  </si>
  <si>
    <t>Cliente_180</t>
  </si>
  <si>
    <t>Cliente_181</t>
  </si>
  <si>
    <t>Cliente_182</t>
  </si>
  <si>
    <t>Cliente_183</t>
  </si>
  <si>
    <t>Cliente_184</t>
  </si>
  <si>
    <t>Cliente_185</t>
  </si>
  <si>
    <t>Cliente_186</t>
  </si>
  <si>
    <t>Cliente_187</t>
  </si>
  <si>
    <t>Cliente_188</t>
  </si>
  <si>
    <t>Cliente_189</t>
  </si>
  <si>
    <t>Cliente_190</t>
  </si>
  <si>
    <t>Cliente_191</t>
  </si>
  <si>
    <t>Cliente_192</t>
  </si>
  <si>
    <t>Cliente_193</t>
  </si>
  <si>
    <t>Cliente_194</t>
  </si>
  <si>
    <t>Cliente_195</t>
  </si>
  <si>
    <t>Cliente_196</t>
  </si>
  <si>
    <t>Cliente_197</t>
  </si>
  <si>
    <t>Cliente_198</t>
  </si>
  <si>
    <t>Cliente_199</t>
  </si>
  <si>
    <t>Cliente_200</t>
  </si>
  <si>
    <t>F</t>
  </si>
  <si>
    <t>M</t>
  </si>
  <si>
    <t>São Paulo</t>
  </si>
  <si>
    <t>Salvador</t>
  </si>
  <si>
    <t>Rio de Janeiro</t>
  </si>
  <si>
    <t>Belo Horizonte</t>
  </si>
  <si>
    <t>Porto Alegre</t>
  </si>
  <si>
    <t>Premium</t>
  </si>
  <si>
    <t>Básico</t>
  </si>
  <si>
    <t>id_transacao</t>
  </si>
  <si>
    <t>valor</t>
  </si>
  <si>
    <t>data_transacao</t>
  </si>
  <si>
    <t>restaurante_id</t>
  </si>
  <si>
    <t>categoria</t>
  </si>
  <si>
    <t>Saudável</t>
  </si>
  <si>
    <t>Italiana</t>
  </si>
  <si>
    <t>Pizza</t>
  </si>
  <si>
    <t>Japonesa</t>
  </si>
  <si>
    <t>Brasileira</t>
  </si>
  <si>
    <t>visitas_mensais</t>
  </si>
  <si>
    <t>cancelamentos</t>
  </si>
  <si>
    <t>valor_total_mensal</t>
  </si>
  <si>
    <t>data_mensal</t>
  </si>
  <si>
    <t>2023-07</t>
  </si>
  <si>
    <t>2023-09</t>
  </si>
  <si>
    <t>2023-04</t>
  </si>
  <si>
    <t>2023-05</t>
  </si>
  <si>
    <t>2023-06</t>
  </si>
  <si>
    <t>2023-01</t>
  </si>
  <si>
    <t>2023-08</t>
  </si>
  <si>
    <t>2023-03</t>
  </si>
  <si>
    <t>mes_ano</t>
  </si>
  <si>
    <t>investimento_marketing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</si>
  <si>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</si>
  <si>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</si>
  <si>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</si>
  <si>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</si>
  <si>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</si>
  <si>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</si>
  <si>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</si>
  <si>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</si>
  <si>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</si>
  <si>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</si>
  <si>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</si>
  <si>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</si>
  <si>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tempo_vida</t>
  </si>
  <si>
    <t>LTV</t>
  </si>
  <si>
    <t>Ticket Médio</t>
  </si>
  <si>
    <t>frequencia_compras</t>
  </si>
  <si>
    <t>ultima_data_transacao</t>
  </si>
  <si>
    <t>CAC</t>
  </si>
  <si>
    <t>ano</t>
  </si>
  <si>
    <t>mês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</si>
  <si>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</si>
  <si>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</si>
  <si>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</si>
  <si>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</si>
  <si>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</si>
  <si>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</si>
  <si>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</si>
  <si>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</si>
  <si>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</si>
  <si>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</si>
  <si>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</si>
  <si>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</si>
  <si>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</si>
  <si>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</si>
  <si>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</si>
  <si>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</si>
  <si>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</si>
  <si>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</si>
  <si>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</si>
  <si>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</si>
  <si>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</si>
  <si>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</si>
  <si>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</si>
  <si>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</si>
  <si>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numero_clientes</t>
  </si>
  <si>
    <t>total_cancelamentos</t>
  </si>
  <si>
    <t>total_clientes</t>
  </si>
  <si>
    <t>churn_rate</t>
  </si>
  <si>
    <t>taxa_retencao</t>
  </si>
  <si>
    <t>LTV_medio</t>
  </si>
  <si>
    <t>CAC_medio</t>
  </si>
  <si>
    <t>VALOR MÉDIO / CATEGORIA</t>
  </si>
  <si>
    <t>Categoria</t>
  </si>
  <si>
    <t>Valor médio</t>
  </si>
  <si>
    <t>Clientes de alto valor</t>
  </si>
  <si>
    <t>valor_gasto</t>
  </si>
  <si>
    <t>frequencia_compra</t>
  </si>
  <si>
    <t>Classificação</t>
  </si>
  <si>
    <t>Baixo</t>
  </si>
  <si>
    <t>Médio</t>
  </si>
  <si>
    <t>Alto</t>
  </si>
  <si>
    <t>Muito baixo</t>
  </si>
  <si>
    <t>Muito alto</t>
  </si>
  <si>
    <t>Classificação arrecadação</t>
  </si>
  <si>
    <t>score_arrecadacao</t>
  </si>
  <si>
    <t>score_frequencia</t>
  </si>
  <si>
    <t>Desprezível</t>
  </si>
  <si>
    <t>Desprezivel</t>
  </si>
  <si>
    <t>tempo_vida_dias</t>
  </si>
  <si>
    <t>R</t>
  </si>
  <si>
    <t>score_dias</t>
  </si>
  <si>
    <t>media_score</t>
  </si>
  <si>
    <t>resultado</t>
  </si>
  <si>
    <t>Campeões</t>
  </si>
  <si>
    <t>4 a 5</t>
  </si>
  <si>
    <t>Clientes fieis</t>
  </si>
  <si>
    <t>2 a 5</t>
  </si>
  <si>
    <t>3 a 5</t>
  </si>
  <si>
    <t>lealdade potencial</t>
  </si>
  <si>
    <t>1 a 3</t>
  </si>
  <si>
    <t>Clientes Recentes</t>
  </si>
  <si>
    <t>0 a 1</t>
  </si>
  <si>
    <t>Promissor</t>
  </si>
  <si>
    <t>3 a 4</t>
  </si>
  <si>
    <t>Clientes que precisam de atenção</t>
  </si>
  <si>
    <t>2 a 3</t>
  </si>
  <si>
    <t>Prestes a “hibernar”</t>
  </si>
  <si>
    <t>0 a 2</t>
  </si>
  <si>
    <t>Em risco</t>
  </si>
  <si>
    <t>Não posso perdê-los</t>
  </si>
  <si>
    <t>Hibernando</t>
  </si>
  <si>
    <t>1 a 2</t>
  </si>
  <si>
    <t>Perdido</t>
  </si>
  <si>
    <t>Segmento</t>
  </si>
  <si>
    <t>Intervalo valor R</t>
  </si>
  <si>
    <t>Média de F e M</t>
  </si>
  <si>
    <t>Count of resultado</t>
  </si>
  <si>
    <t>Lealdade potencial</t>
  </si>
  <si>
    <t>Bins</t>
  </si>
  <si>
    <t>Frequência</t>
  </si>
  <si>
    <t>Descrição</t>
  </si>
  <si>
    <t>31-40</t>
  </si>
  <si>
    <t>41-50</t>
  </si>
  <si>
    <t>51-60</t>
  </si>
  <si>
    <t>+60</t>
  </si>
  <si>
    <t>até 20</t>
  </si>
  <si>
    <t>21-30</t>
  </si>
  <si>
    <t>classificacao_idade</t>
  </si>
  <si>
    <t>Sudeste</t>
  </si>
  <si>
    <t>SP</t>
  </si>
  <si>
    <t>Nordeste</t>
  </si>
  <si>
    <t>BA</t>
  </si>
  <si>
    <t>RJ</t>
  </si>
  <si>
    <t>MG</t>
  </si>
  <si>
    <t>Sul</t>
  </si>
  <si>
    <t>RS</t>
  </si>
  <si>
    <t>Sigla</t>
  </si>
  <si>
    <t>Região</t>
  </si>
  <si>
    <t>Cidade</t>
  </si>
  <si>
    <t>classificação_regiao</t>
  </si>
  <si>
    <t>Count of classificacao_idade</t>
  </si>
  <si>
    <t>Count of classificação_regiao</t>
  </si>
  <si>
    <t>Row Labels</t>
  </si>
  <si>
    <t>Grand Total</t>
  </si>
  <si>
    <t>Column Labels</t>
  </si>
  <si>
    <t>RFM</t>
  </si>
  <si>
    <t>Não classificado</t>
  </si>
  <si>
    <t>#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</si>
</sst>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3" xfId="0" applyNumberFormat="1" applyFont="1" applyFill="1" applyBorder="1" applyAlignment="1" applyProtection="1">
      <alignment horizontal="center" vertical="top"/>
    </xf>
    <xf numFmtId="14" fontId="0" fillId="0" borderId="0" xfId="0" applyNumberFormat="1" applyAlignment="1" applyProtection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9" fontId="0" fillId="0" borderId="0" xfId="2" applyFont="1"/>
    <xf numFmtId="9" fontId="0" fillId="0" borderId="0" xfId="2" applyFont="1" applyAlignment="1">
      <alignment horizontal="center"/>
    </xf>
    <xf numFmtId="44" fontId="0" fillId="0" borderId="0" xfId="1" applyFont="1"/>
    <xf numFmtId="44" fontId="1" fillId="0" borderId="2" xfId="1" applyFont="1" applyFill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44" fontId="0" fillId="0" borderId="0" xfId="1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0" borderId="0" xfId="0" pivotButton="1"/>
    <xf numFmtId="0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LTV médio X</a:t>
            </a:r>
            <a:r>
              <a:rPr lang="pt-BR" baseline="0"/>
              <a:t> CAC médio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clientes!$V$1</c:f>
              <c:strCache>
                <c:ptCount val="1"/>
                <c:pt idx="0">
                  <c:v> LTV_medio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clientes!$U$2:$U$34</c:f>
              <c:strCache>
                <c:ptCount val="33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</c:strCache>
            </c:strRef>
          </c:cat>
          <c:val>
            <c:numRef>
              <c:f>clientes!$V$2:$V$34</c:f>
              <c:numCache>
                <c:formatCode>_("R$"* #,##0.00_);_("R$"* \(#,##0.00\);_("R$"* "-"??_);_(@_)</c:formatCode>
                <c:ptCount val="33"/>
                <c:pt idx="0">
                  <c:v>145.53459374999994</c:v>
                </c:pt>
                <c:pt idx="1">
                  <c:v>88.706799999999959</c:v>
                </c:pt>
                <c:pt idx="2">
                  <c:v>249.48787499999989</c:v>
                </c:pt>
                <c:pt idx="3">
                  <c:v>166.32524999999993</c:v>
                </c:pt>
                <c:pt idx="4">
                  <c:v>207.90656249999992</c:v>
                </c:pt>
                <c:pt idx="5">
                  <c:v>243.94369999999992</c:v>
                </c:pt>
                <c:pt idx="6">
                  <c:v>206.98253333333324</c:v>
                </c:pt>
                <c:pt idx="7">
                  <c:v>110.88349999999996</c:v>
                </c:pt>
                <c:pt idx="8">
                  <c:v>123.20388888888884</c:v>
                </c:pt>
                <c:pt idx="9">
                  <c:v>115.50364583333329</c:v>
                </c:pt>
                <c:pt idx="10">
                  <c:v>73.922333333333299</c:v>
                </c:pt>
                <c:pt idx="11">
                  <c:v>138.60437499999995</c:v>
                </c:pt>
                <c:pt idx="12">
                  <c:v>79.202499999999972</c:v>
                </c:pt>
                <c:pt idx="13">
                  <c:v>55.441749999999978</c:v>
                </c:pt>
                <c:pt idx="14">
                  <c:v>39.601249999999986</c:v>
                </c:pt>
                <c:pt idx="15">
                  <c:v>118.58374305555553</c:v>
                </c:pt>
                <c:pt idx="16">
                  <c:v>41.581312499999981</c:v>
                </c:pt>
                <c:pt idx="17">
                  <c:v>55.441749999999978</c:v>
                </c:pt>
                <c:pt idx="18">
                  <c:v>59.137866666666639</c:v>
                </c:pt>
                <c:pt idx="19">
                  <c:v>66.530099999999976</c:v>
                </c:pt>
                <c:pt idx="20">
                  <c:v>102.96324999999995</c:v>
                </c:pt>
                <c:pt idx="21">
                  <c:v>31.680999999999987</c:v>
                </c:pt>
                <c:pt idx="22">
                  <c:v>77.618449999999967</c:v>
                </c:pt>
                <c:pt idx="23">
                  <c:v>36.961166666666649</c:v>
                </c:pt>
                <c:pt idx="24">
                  <c:v>124.74393749999994</c:v>
                </c:pt>
                <c:pt idx="25">
                  <c:v>15.840499999999993</c:v>
                </c:pt>
                <c:pt idx="26">
                  <c:v>31.680999999999987</c:v>
                </c:pt>
                <c:pt idx="27">
                  <c:v>38.809224999999991</c:v>
                </c:pt>
                <c:pt idx="28">
                  <c:v>33.265049999999988</c:v>
                </c:pt>
                <c:pt idx="29">
                  <c:v>66.530099999999976</c:v>
                </c:pt>
                <c:pt idx="30">
                  <c:v>22.176699999999993</c:v>
                </c:pt>
                <c:pt idx="31">
                  <c:v>15.400486111111105</c:v>
                </c:pt>
                <c:pt idx="32">
                  <c:v>12.705401041666661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F-41AE-B930-63C1A3BAC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31302272"/>
        <c:axId val="331250688"/>
      </c:barChart>
      <c:barChart>
        <c:barDir val="col"/>
        <c:grouping val="clustered"/>
        <c:varyColors val="0"/>
        <c:ser>
          <c:idx val="1"/>
          <c:order val="1"/>
          <c:tx>
            <c:strRef>
              <c:f>clientes!$W$1</c:f>
              <c:strCache>
                <c:ptCount val="1"/>
                <c:pt idx="0">
                  <c:v> CAC_medio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clientes!$U$2:$U$34</c:f>
              <c:strCache>
                <c:ptCount val="33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</c:strCache>
            </c:strRef>
          </c:cat>
          <c:val>
            <c:numRef>
              <c:f>clientes!$W$2:$W$34</c:f>
              <c:numCache>
                <c:formatCode>_("R$"* #,##0.00_);_("R$"* \(#,##0.00\);_("R$"* "-"??_);_(@_)</c:formatCode>
                <c:ptCount val="33"/>
                <c:pt idx="0">
                  <c:v>14.62819921875</c:v>
                </c:pt>
                <c:pt idx="1">
                  <c:v>112.62961279999998</c:v>
                </c:pt>
                <c:pt idx="2">
                  <c:v>50.742769547325103</c:v>
                </c:pt>
                <c:pt idx="3">
                  <c:v>59.904566399999986</c:v>
                </c:pt>
                <c:pt idx="4">
                  <c:v>28.452661458333335</c:v>
                </c:pt>
                <c:pt idx="5">
                  <c:v>157.59215040000001</c:v>
                </c:pt>
                <c:pt idx="6">
                  <c:v>90.06095040000001</c:v>
                </c:pt>
                <c:pt idx="7">
                  <c:v>71.271828124999999</c:v>
                </c:pt>
                <c:pt idx="8">
                  <c:v>6.6372651526698139</c:v>
                </c:pt>
                <c:pt idx="9">
                  <c:v>23.219552469135806</c:v>
                </c:pt>
                <c:pt idx="10">
                  <c:v>54.906578703703723</c:v>
                </c:pt>
                <c:pt idx="11">
                  <c:v>7.8797724609375006</c:v>
                </c:pt>
                <c:pt idx="12">
                  <c:v>22.891563237539913</c:v>
                </c:pt>
                <c:pt idx="13">
                  <c:v>2759.5610416666664</c:v>
                </c:pt>
                <c:pt idx="14">
                  <c:v>9.2991323059836173</c:v>
                </c:pt>
                <c:pt idx="15">
                  <c:v>3.4106081390032013</c:v>
                </c:pt>
                <c:pt idx="16">
                  <c:v>216.49342447916669</c:v>
                </c:pt>
                <c:pt idx="17">
                  <c:v>92.529290666666682</c:v>
                </c:pt>
                <c:pt idx="18">
                  <c:v>56.015610666666667</c:v>
                </c:pt>
                <c:pt idx="19">
                  <c:v>24.072142162987639</c:v>
                </c:pt>
                <c:pt idx="20">
                  <c:v>4.5769514973958332</c:v>
                </c:pt>
                <c:pt idx="21">
                  <c:v>21.914069137859226</c:v>
                </c:pt>
                <c:pt idx="22">
                  <c:v>70.374927999999997</c:v>
                </c:pt>
                <c:pt idx="23">
                  <c:v>51.045874485596698</c:v>
                </c:pt>
                <c:pt idx="24">
                  <c:v>146.28199218750001</c:v>
                </c:pt>
                <c:pt idx="25">
                  <c:v>24.432010273497152</c:v>
                </c:pt>
                <c:pt idx="26">
                  <c:v>17.118551992225459</c:v>
                </c:pt>
                <c:pt idx="27">
                  <c:v>5.0781730143229167</c:v>
                </c:pt>
                <c:pt idx="28">
                  <c:v>7.584216298764404</c:v>
                </c:pt>
                <c:pt idx="29">
                  <c:v>87.55119466666666</c:v>
                </c:pt>
                <c:pt idx="30">
                  <c:v>50.033861333333334</c:v>
                </c:pt>
                <c:pt idx="31">
                  <c:v>23.46397633744856</c:v>
                </c:pt>
                <c:pt idx="32">
                  <c:v>10.631615397135418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0F-41AE-B930-63C1A3BAC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83937968"/>
        <c:axId val="383945872"/>
      </c:barChart>
      <c:catAx>
        <c:axId val="33130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1250688"/>
        <c:crosses val="autoZero"/>
        <c:auto val="1"/>
        <c:lblAlgn val="ctr"/>
        <c:lblOffset val="100"/>
        <c:noMultiLvlLbl val="0"/>
      </c:catAx>
      <c:valAx>
        <c:axId val="33125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1302272"/>
        <c:crosses val="autoZero"/>
        <c:crossBetween val="between"/>
      </c:valAx>
      <c:valAx>
        <c:axId val="383945872"/>
        <c:scaling>
          <c:orientation val="minMax"/>
        </c:scaling>
        <c:delete val="0"/>
        <c:axPos val="r"/>
        <c:numFmt formatCode="_(&quot;R$&quot;* #,##0.00_);_(&quot;R$&quot;* \(#,##0.00\);_(&quot;R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3937968"/>
        <c:crosses val="max"/>
        <c:crossBetween val="between"/>
      </c:valAx>
      <c:catAx>
        <c:axId val="383937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3945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Valor médio por categoria de restaurante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transacoes!$J$6</c:f>
              <c:strCache>
                <c:ptCount val="1"/>
                <c:pt idx="0">
                  <c:v>Valor médio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transacoes!$I$7:$I$11</c:f>
              <c:strCache>
                <c:ptCount val="5"/>
                <c:pt idx="0">
                  <c:v>Italiana</c:v>
                </c:pt>
                <c:pt idx="1">
                  <c:v>Brasileira</c:v>
                </c:pt>
                <c:pt idx="2">
                  <c:v>Japonesa</c:v>
                </c:pt>
                <c:pt idx="3">
                  <c:v>Pizza</c:v>
                </c:pt>
                <c:pt idx="4">
                  <c:v>Saudável</c:v>
                </c:pt>
              </c:strCache>
            </c:strRef>
          </c:cat>
          <c:val>
            <c:numRef>
              <c:f>transacoes!$J$7:$J$11</c:f>
              <c:numCache>
                <c:formatCode>_("R$"* #,##0.00_);_("R$"* \(#,##0.00\);_("R$"* "-"??_);_(@_)</c:formatCode>
                <c:ptCount val="5"/>
                <c:pt idx="0">
                  <c:v>58.444047619047609</c:v>
                </c:pt>
                <c:pt idx="1">
                  <c:v>56.934693877551013</c:v>
                </c:pt>
                <c:pt idx="2">
                  <c:v>55.313750000000006</c:v>
                </c:pt>
                <c:pt idx="3">
                  <c:v>53.118181818181817</c:v>
                </c:pt>
                <c:pt idx="4">
                  <c:v>52.17916666666666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E-4AB5-97D5-CA8EA86561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3946288"/>
        <c:axId val="383943376"/>
      </c:barChart>
      <c:catAx>
        <c:axId val="38394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3943376"/>
        <c:crosses val="autoZero"/>
        <c:auto val="1"/>
        <c:lblAlgn val="ctr"/>
        <c:lblOffset val="100"/>
        <c:noMultiLvlLbl val="0"/>
      </c:catAx>
      <c:valAx>
        <c:axId val="38394337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38394628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Popularidade das</a:t>
            </a:r>
            <a:r>
              <a:rPr lang="en-US" baseline="0"/>
              <a:t> categorias de restaurantes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transacoes!$J$13</c:f>
              <c:strCache>
                <c:ptCount val="1"/>
                <c:pt idx="0">
                  <c:v># de pedidos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transacoes!$I$14:$I$18</c:f>
              <c:strCache>
                <c:ptCount val="5"/>
                <c:pt idx="0">
                  <c:v>Brasileira</c:v>
                </c:pt>
                <c:pt idx="1">
                  <c:v>Italiana</c:v>
                </c:pt>
                <c:pt idx="2">
                  <c:v>Japonesa</c:v>
                </c:pt>
                <c:pt idx="3">
                  <c:v>Saudável</c:v>
                </c:pt>
                <c:pt idx="4">
                  <c:v>Pizza</c:v>
                </c:pt>
              </c:strCache>
            </c:strRef>
          </c:cat>
          <c:val>
            <c:numRef>
              <c:f>transacoes!$J$14:$J$18</c:f>
              <c:numCache>
                <c:formatCode>General</c:formatCode>
                <c:ptCount val="5"/>
                <c:pt idx="0">
                  <c:v>49</c:v>
                </c:pt>
                <c:pt idx="1">
                  <c:v>42</c:v>
                </c:pt>
                <c:pt idx="2">
                  <c:v>40</c:v>
                </c:pt>
                <c:pt idx="3">
                  <c:v>36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9-465F-9E89-9EE71F409A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9659327"/>
        <c:axId val="209656831"/>
      </c:barChart>
      <c:catAx>
        <c:axId val="2096593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656831"/>
        <c:crosses val="autoZero"/>
        <c:auto val="1"/>
        <c:lblAlgn val="ctr"/>
        <c:lblOffset val="100"/>
        <c:noMultiLvlLbl val="0"/>
      </c:catAx>
      <c:valAx>
        <c:axId val="20965683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0965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Taxa churn</a:t>
            </a:r>
            <a:r>
              <a:rPr lang="pt-BR" baseline="0"/>
              <a:t> X Taxa de retenção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engajamento!$I$11</c:f>
              <c:strCache>
                <c:ptCount val="1"/>
                <c:pt idx="0">
                  <c:v>churn_rate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engajamento!$H$12:$H$19</c:f>
              <c:strCache>
                <c:ptCount val="8"/>
                <c:pt idx="0">
                  <c:v>2023-01</c:v>
                </c:pt>
                <c:pt idx="1">
                  <c:v>2023-03</c:v>
                </c:pt>
                <c:pt idx="2">
                  <c:v>2023-04</c:v>
                </c:pt>
                <c:pt idx="3">
                  <c:v>2023-05</c:v>
                </c:pt>
                <c:pt idx="4">
                  <c:v>2023-06</c:v>
                </c:pt>
                <c:pt idx="5">
                  <c:v>2023-07</c:v>
                </c:pt>
                <c:pt idx="6">
                  <c:v>2023-08</c:v>
                </c:pt>
                <c:pt idx="7">
                  <c:v>2023-09</c:v>
                </c:pt>
              </c:strCache>
            </c:strRef>
          </c:cat>
          <c:val>
            <c:numRef>
              <c:f>engajamento!$I$12:$I$19</c:f>
              <c:numCache>
                <c:formatCode>0%</c:formatCode>
                <c:ptCount val="8"/>
                <c:pt idx="0">
                  <c:v>0.53125</c:v>
                </c:pt>
                <c:pt idx="1">
                  <c:v>0.52173913043478259</c:v>
                </c:pt>
                <c:pt idx="2">
                  <c:v>0.5</c:v>
                </c:pt>
                <c:pt idx="3">
                  <c:v>0.45714285714285713</c:v>
                </c:pt>
                <c:pt idx="4">
                  <c:v>0.44</c:v>
                </c:pt>
                <c:pt idx="5">
                  <c:v>0.6</c:v>
                </c:pt>
                <c:pt idx="6">
                  <c:v>0.52380952380952384</c:v>
                </c:pt>
                <c:pt idx="7">
                  <c:v>0.47826086956521741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5B-4CDF-900E-8D8246700C19}"/>
            </c:ext>
          </c:extLst>
        </c:ser>
        <c:ser>
          <c:idx val="1"/>
          <c:order val="1"/>
          <c:tx>
            <c:strRef>
              <c:f>engajamento!$J$11</c:f>
              <c:strCache>
                <c:ptCount val="1"/>
                <c:pt idx="0">
                  <c:v>taxa_retencao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engajamento!$H$12:$H$19</c:f>
              <c:strCache>
                <c:ptCount val="8"/>
                <c:pt idx="0">
                  <c:v>2023-01</c:v>
                </c:pt>
                <c:pt idx="1">
                  <c:v>2023-03</c:v>
                </c:pt>
                <c:pt idx="2">
                  <c:v>2023-04</c:v>
                </c:pt>
                <c:pt idx="3">
                  <c:v>2023-05</c:v>
                </c:pt>
                <c:pt idx="4">
                  <c:v>2023-06</c:v>
                </c:pt>
                <c:pt idx="5">
                  <c:v>2023-07</c:v>
                </c:pt>
                <c:pt idx="6">
                  <c:v>2023-08</c:v>
                </c:pt>
                <c:pt idx="7">
                  <c:v>2023-09</c:v>
                </c:pt>
              </c:strCache>
            </c:strRef>
          </c:cat>
          <c:val>
            <c:numRef>
              <c:f>engajamento!$J$12:$J$19</c:f>
              <c:numCache>
                <c:formatCode>0%</c:formatCode>
                <c:ptCount val="8"/>
                <c:pt idx="0">
                  <c:v>0.46875</c:v>
                </c:pt>
                <c:pt idx="1">
                  <c:v>0.47826086956521741</c:v>
                </c:pt>
                <c:pt idx="2">
                  <c:v>0.5</c:v>
                </c:pt>
                <c:pt idx="3">
                  <c:v>0.54285714285714282</c:v>
                </c:pt>
                <c:pt idx="4">
                  <c:v>0.56000000000000005</c:v>
                </c:pt>
                <c:pt idx="5">
                  <c:v>0.4</c:v>
                </c:pt>
                <c:pt idx="6">
                  <c:v>0.47619047619047616</c:v>
                </c:pt>
                <c:pt idx="7">
                  <c:v>0.52173913043478259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5B-4CDF-900E-8D8246700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906352"/>
        <c:axId val="383912176"/>
      </c:barChart>
      <c:catAx>
        <c:axId val="38390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3912176"/>
        <c:crosses val="autoZero"/>
        <c:auto val="1"/>
        <c:lblAlgn val="ctr"/>
        <c:lblOffset val="100"/>
        <c:noMultiLvlLbl val="0"/>
      </c:catAx>
      <c:valAx>
        <c:axId val="38391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390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[iFood_BI_Desafio_Completo_Dataset.xlsx]Gráfico_RFM!PivotTable12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Count of resultado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Gráfico_RFM!$B$3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Gráfico_RFM!$A$4:$A$9</c:f>
              <c:strCache>
                <c:ptCount val="6"/>
                <c:pt idx="0">
                  <c:v>Campeões</c:v>
                </c:pt>
                <c:pt idx="1">
                  <c:v>Clientes fieis</c:v>
                </c:pt>
                <c:pt idx="2">
                  <c:v>Lealdade potencial</c:v>
                </c:pt>
                <c:pt idx="3">
                  <c:v>Clientes que precisam de atenção</c:v>
                </c:pt>
                <c:pt idx="4">
                  <c:v>Em risco</c:v>
                </c:pt>
                <c:pt idx="5">
                  <c:v>Hibernando</c:v>
                </c:pt>
              </c:strCache>
            </c:strRef>
          </c:cat>
          <c:val>
            <c:numRef>
              <c:f>Gráfico_RFM!$B$4:$B$9</c:f>
              <c:numCache>
                <c:formatCode>General</c:formatCode>
                <c:ptCount val="6"/>
                <c:pt idx="0">
                  <c:v>2</c:v>
                </c:pt>
                <c:pt idx="1">
                  <c:v>14</c:v>
                </c:pt>
                <c:pt idx="2">
                  <c:v>8</c:v>
                </c:pt>
                <c:pt idx="3">
                  <c:v>36</c:v>
                </c:pt>
                <c:pt idx="4">
                  <c:v>27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8-49DA-B4A3-153301F4B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8040512"/>
        <c:axId val="430290384"/>
      </c:barChart>
      <c:catAx>
        <c:axId val="438040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0290384"/>
        <c:crosses val="autoZero"/>
        <c:auto val="1"/>
        <c:lblAlgn val="ctr"/>
        <c:lblOffset val="100"/>
        <c:noMultiLvlLbl val="0"/>
      </c:catAx>
      <c:valAx>
        <c:axId val="43029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804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[iFood_BI_Desafio_Completo_Dataset.xlsx]Gráfico_Demográfico!PivotTable22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Gráfico_Demográfico!$B$1:$B$2</c:f>
              <c:strCache>
                <c:ptCount val="1"/>
                <c:pt idx="0">
                  <c:v>+60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Gráfico_Demográfico!$A$3:$A$6</c:f>
              <c:strCache>
                <c:ptCount val="3"/>
                <c:pt idx="0">
                  <c:v>Nordeste</c:v>
                </c:pt>
                <c:pt idx="1">
                  <c:v>Sudeste</c:v>
                </c:pt>
                <c:pt idx="2">
                  <c:v>Sul</c:v>
                </c:pt>
              </c:strCache>
            </c:strRef>
          </c:cat>
          <c:val>
            <c:numRef>
              <c:f>Gráfico_Demográfico!$B$3:$B$6</c:f>
              <c:numCache>
                <c:formatCode>General</c:formatCode>
                <c:ptCount val="3"/>
                <c:pt idx="0">
                  <c:v>5</c:v>
                </c:pt>
                <c:pt idx="1">
                  <c:v>13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44-423F-ABFE-5429A4363BD1}"/>
            </c:ext>
          </c:extLst>
        </c:ser>
        <c:ser>
          <c:idx val="1"/>
          <c:order val="1"/>
          <c:tx>
            <c:strRef>
              <c:f>Gráfico_Demográfico!$C$1:$C$2</c:f>
              <c:strCache>
                <c:ptCount val="1"/>
                <c:pt idx="0">
                  <c:v>21-30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Gráfico_Demográfico!$A$3:$A$6</c:f>
              <c:strCache>
                <c:ptCount val="3"/>
                <c:pt idx="0">
                  <c:v>Nordeste</c:v>
                </c:pt>
                <c:pt idx="1">
                  <c:v>Sudeste</c:v>
                </c:pt>
                <c:pt idx="2">
                  <c:v>Sul</c:v>
                </c:pt>
              </c:strCache>
            </c:strRef>
          </c:cat>
          <c:val>
            <c:numRef>
              <c:f>Gráfico_Demográfico!$C$3:$C$6</c:f>
              <c:numCache>
                <c:formatCode>General</c:formatCode>
                <c:ptCount val="3"/>
                <c:pt idx="0">
                  <c:v>13</c:v>
                </c:pt>
                <c:pt idx="1">
                  <c:v>20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44-423F-ABFE-5429A4363BD1}"/>
            </c:ext>
          </c:extLst>
        </c:ser>
        <c:ser>
          <c:idx val="2"/>
          <c:order val="2"/>
          <c:tx>
            <c:strRef>
              <c:f>Gráfico_Demográfico!$D$1:$D$2</c:f>
              <c:strCache>
                <c:ptCount val="1"/>
                <c:pt idx="0">
                  <c:v>31-40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Gráfico_Demográfico!$A$3:$A$6</c:f>
              <c:strCache>
                <c:ptCount val="3"/>
                <c:pt idx="0">
                  <c:v>Nordeste</c:v>
                </c:pt>
                <c:pt idx="1">
                  <c:v>Sudeste</c:v>
                </c:pt>
                <c:pt idx="2">
                  <c:v>Sul</c:v>
                </c:pt>
              </c:strCache>
            </c:strRef>
          </c:cat>
          <c:val>
            <c:numRef>
              <c:f>Gráfico_Demográfico!$D$3:$D$6</c:f>
              <c:numCache>
                <c:formatCode>General</c:formatCode>
                <c:ptCount val="3"/>
                <c:pt idx="0">
                  <c:v>13</c:v>
                </c:pt>
                <c:pt idx="1">
                  <c:v>22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44-423F-ABFE-5429A4363BD1}"/>
            </c:ext>
          </c:extLst>
        </c:ser>
        <c:ser>
          <c:idx val="3"/>
          <c:order val="3"/>
          <c:tx>
            <c:strRef>
              <c:f>Gráfico_Demográfico!$E$1:$E$2</c:f>
              <c:strCache>
                <c:ptCount val="1"/>
                <c:pt idx="0">
                  <c:v>41-50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Gráfico_Demográfico!$A$3:$A$6</c:f>
              <c:strCache>
                <c:ptCount val="3"/>
                <c:pt idx="0">
                  <c:v>Nordeste</c:v>
                </c:pt>
                <c:pt idx="1">
                  <c:v>Sudeste</c:v>
                </c:pt>
                <c:pt idx="2">
                  <c:v>Sul</c:v>
                </c:pt>
              </c:strCache>
            </c:strRef>
          </c:cat>
          <c:val>
            <c:numRef>
              <c:f>Gráfico_Demográfico!$E$3:$E$6</c:f>
              <c:numCache>
                <c:formatCode>General</c:formatCode>
                <c:ptCount val="3"/>
                <c:pt idx="0">
                  <c:v>9</c:v>
                </c:pt>
                <c:pt idx="1">
                  <c:v>19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44-423F-ABFE-5429A4363BD1}"/>
            </c:ext>
          </c:extLst>
        </c:ser>
        <c:ser>
          <c:idx val="4"/>
          <c:order val="4"/>
          <c:tx>
            <c:strRef>
              <c:f>Gráfico_Demográfico!$F$1:$F$2</c:f>
              <c:strCache>
                <c:ptCount val="1"/>
                <c:pt idx="0">
                  <c:v>51-60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Gráfico_Demográfico!$A$3:$A$6</c:f>
              <c:strCache>
                <c:ptCount val="3"/>
                <c:pt idx="0">
                  <c:v>Nordeste</c:v>
                </c:pt>
                <c:pt idx="1">
                  <c:v>Sudeste</c:v>
                </c:pt>
                <c:pt idx="2">
                  <c:v>Sul</c:v>
                </c:pt>
              </c:strCache>
            </c:strRef>
          </c:cat>
          <c:val>
            <c:numRef>
              <c:f>Gráfico_Demográfico!$F$3:$F$6</c:f>
              <c:numCache>
                <c:formatCode>General</c:formatCode>
                <c:ptCount val="3"/>
                <c:pt idx="0">
                  <c:v>12</c:v>
                </c:pt>
                <c:pt idx="1">
                  <c:v>25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44-423F-ABFE-5429A4363BD1}"/>
            </c:ext>
          </c:extLst>
        </c:ser>
        <c:ser>
          <c:idx val="5"/>
          <c:order val="5"/>
          <c:tx>
            <c:strRef>
              <c:f>Gráfico_Demográfico!$G$1:$G$2</c:f>
              <c:strCache>
                <c:ptCount val="1"/>
                <c:pt idx="0">
                  <c:v>até 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Gráfico_Demográfico!$A$3:$A$6</c:f>
              <c:strCache>
                <c:ptCount val="3"/>
                <c:pt idx="0">
                  <c:v>Nordeste</c:v>
                </c:pt>
                <c:pt idx="1">
                  <c:v>Sudeste</c:v>
                </c:pt>
                <c:pt idx="2">
                  <c:v>Sul</c:v>
                </c:pt>
              </c:strCache>
            </c:strRef>
          </c:cat>
          <c:val>
            <c:numRef>
              <c:f>Gráfico_Demográfico!$G$3:$G$6</c:f>
              <c:numCache>
                <c:formatCode>General</c:formatCode>
                <c:ptCount val="3"/>
                <c:pt idx="0">
                  <c:v>2</c:v>
                </c:pt>
                <c:pt idx="1">
                  <c:v>9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744-423F-ABFE-5429A4363B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2255888"/>
        <c:axId val="442254224"/>
      </c:barChart>
      <c:catAx>
        <c:axId val="44225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2254224"/>
        <c:crosses val="autoZero"/>
        <c:auto val="1"/>
        <c:lblAlgn val="ctr"/>
        <c:lblOffset val="100"/>
        <c:noMultiLvlLbl val="0"/>
      </c:catAx>
      <c:valAx>
        <c:axId val="4422542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422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[iFood_BI_Desafio_Completo_Dataset.xlsx]Gráfco_Demográfico_2!PivotTable2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Gráfco_Demográfico_2!$B$1:$B$2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Gráfco_Demográfico_2!$A$3:$A$10</c:f>
              <c:strCache>
                <c:ptCount val="7"/>
                <c:pt idx="0">
                  <c:v>Campeões</c:v>
                </c:pt>
                <c:pt idx="1">
                  <c:v>Clientes fieis</c:v>
                </c:pt>
                <c:pt idx="2">
                  <c:v>Lealdade potencial</c:v>
                </c:pt>
                <c:pt idx="3">
                  <c:v>Clientes que precisam de atenção</c:v>
                </c:pt>
                <c:pt idx="4">
                  <c:v>Em risco</c:v>
                </c:pt>
                <c:pt idx="5">
                  <c:v>Hibernando</c:v>
                </c:pt>
                <c:pt idx="6">
                  <c:v>Não classificado</c:v>
                </c:pt>
              </c:strCache>
            </c:strRef>
          </c:cat>
          <c:val>
            <c:numRef>
              <c:f>Gráfco_Demográfico_2!$B$3:$B$10</c:f>
              <c:numCache>
                <c:formatCode>General</c:formatCode>
                <c:ptCount val="7"/>
                <c:pt idx="1">
                  <c:v>7</c:v>
                </c:pt>
                <c:pt idx="2">
                  <c:v>7</c:v>
                </c:pt>
                <c:pt idx="3">
                  <c:v>24</c:v>
                </c:pt>
                <c:pt idx="4">
                  <c:v>16</c:v>
                </c:pt>
                <c:pt idx="5">
                  <c:v>26</c:v>
                </c:pt>
                <c:pt idx="6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18-41FB-9F5E-B32765CD15D8}"/>
            </c:ext>
          </c:extLst>
        </c:ser>
        <c:ser>
          <c:idx val="1"/>
          <c:order val="1"/>
          <c:tx>
            <c:strRef>
              <c:f>Gráfco_Demográfico_2!$C$1:$C$2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Gráfco_Demográfico_2!$A$3:$A$10</c:f>
              <c:strCache>
                <c:ptCount val="7"/>
                <c:pt idx="0">
                  <c:v>Campeões</c:v>
                </c:pt>
                <c:pt idx="1">
                  <c:v>Clientes fieis</c:v>
                </c:pt>
                <c:pt idx="2">
                  <c:v>Lealdade potencial</c:v>
                </c:pt>
                <c:pt idx="3">
                  <c:v>Clientes que precisam de atenção</c:v>
                </c:pt>
                <c:pt idx="4">
                  <c:v>Em risco</c:v>
                </c:pt>
                <c:pt idx="5">
                  <c:v>Hibernando</c:v>
                </c:pt>
                <c:pt idx="6">
                  <c:v>Não classificado</c:v>
                </c:pt>
              </c:strCache>
            </c:strRef>
          </c:cat>
          <c:val>
            <c:numRef>
              <c:f>Gráfco_Demográfico_2!$C$3:$C$10</c:f>
              <c:numCache>
                <c:formatCode>General</c:formatCode>
                <c:ptCount val="7"/>
                <c:pt idx="0">
                  <c:v>2</c:v>
                </c:pt>
                <c:pt idx="1">
                  <c:v>7</c:v>
                </c:pt>
                <c:pt idx="2">
                  <c:v>1</c:v>
                </c:pt>
                <c:pt idx="3">
                  <c:v>12</c:v>
                </c:pt>
                <c:pt idx="4">
                  <c:v>11</c:v>
                </c:pt>
                <c:pt idx="5">
                  <c:v>19</c:v>
                </c:pt>
                <c:pt idx="6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18-41FB-9F5E-B32765CD15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60488527"/>
        <c:axId val="1960476047"/>
      </c:barChart>
      <c:catAx>
        <c:axId val="196048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0476047"/>
        <c:crosses val="autoZero"/>
        <c:auto val="1"/>
        <c:lblAlgn val="ctr"/>
        <c:lblOffset val="100"/>
        <c:noMultiLvlLbl val="0"/>
      </c:catAx>
      <c:valAx>
        <c:axId val="19604760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6048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11206</xdr:colOff>
      <xdr:row>0</xdr:row>
      <xdr:rowOff>158002</xdr:rowOff>
    </xdr:from>
    <xdr:to>
      <xdr:col>35</xdr:col>
      <xdr:colOff>582706</xdr:colOff>
      <xdr:row>15</xdr:row>
      <xdr:rowOff>43702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1411B6-9A80-441D-93F0-A9927C65C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600074</xdr:colOff>
      <xdr:row>4</xdr:row>
      <xdr:rowOff>4762</xdr:rowOff>
    </xdr:from>
    <xdr:to>
      <xdr:col>18</xdr:col>
      <xdr:colOff>235322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1B7B96-A143-40E7-9FDC-A3EE72669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481852</xdr:colOff>
      <xdr:row>3</xdr:row>
      <xdr:rowOff>169208</xdr:rowOff>
    </xdr:from>
    <xdr:to>
      <xdr:col>29</xdr:col>
      <xdr:colOff>212911</xdr:colOff>
      <xdr:row>18</xdr:row>
      <xdr:rowOff>54908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4910BD-6543-466C-8301-1A8CA96B9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10</xdr:row>
      <xdr:rowOff>33337</xdr:rowOff>
    </xdr:from>
    <xdr:to>
      <xdr:col>17</xdr:col>
      <xdr:colOff>104775</xdr:colOff>
      <xdr:row>24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362AA6-994A-49F7-8153-35A3E2750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152400</xdr:rowOff>
    </xdr:from>
    <xdr:to>
      <xdr:col>9</xdr:col>
      <xdr:colOff>561975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67BCC8-3FE9-4DFE-A70A-1A5B05DF9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161924</xdr:colOff>
      <xdr:row>0</xdr:row>
      <xdr:rowOff>19050</xdr:rowOff>
    </xdr:from>
    <xdr:to>
      <xdr:col>23</xdr:col>
      <xdr:colOff>323850</xdr:colOff>
      <xdr:row>14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EC3B49-B668-467B-B4A8-0216A50E8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1</xdr:row>
      <xdr:rowOff>47625</xdr:rowOff>
    </xdr:from>
    <xdr:to>
      <xdr:col>14</xdr:col>
      <xdr:colOff>333375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121C74-D0B6-4263-8388-0E4D9CAB9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S L Porto" refreshedDate="45595.416653935186" createdVersion="7" refreshedVersion="7" minRefreshableVersion="3" recordCount="132" xr:uid="{2DE3E78B-6994-4710-94DE-9C1D35D5B351}">
  <cacheSource type="worksheet">
    <worksheetSource ref="A2:F134" sheet="Clientes alto valor"/>
  </cacheSource>
  <cacheFields count="6">
    <cacheField name="id_cliente" numFmtId="1">
      <sharedItems containsSemiMixedTypes="0" containsString="0" containsNumber="1" containsInteger="1" minValue="1" maxValue="200"/>
    </cacheField>
    <cacheField name="score_arrecadacao" numFmtId="0">
      <sharedItems containsSemiMixedTypes="0" containsString="0" containsNumber="1" containsInteger="1" minValue="1" maxValue="5"/>
    </cacheField>
    <cacheField name="score_frequencia" numFmtId="0">
      <sharedItems containsSemiMixedTypes="0" containsString="0" containsNumber="1" containsInteger="1" minValue="2" maxValue="5"/>
    </cacheField>
    <cacheField name="score_dias" numFmtId="0">
      <sharedItems containsSemiMixedTypes="0" containsString="0" containsNumber="1" containsInteger="1" minValue="1" maxValue="4"/>
    </cacheField>
    <cacheField name="media_score" numFmtId="0">
      <sharedItems containsSemiMixedTypes="0" containsString="0" containsNumber="1" minValue="1.5" maxValue="4"/>
    </cacheField>
    <cacheField name="resultado" numFmtId="0">
      <sharedItems count="6">
        <s v="Campeões"/>
        <s v="Clientes fieis"/>
        <s v="Lealdade potencial"/>
        <s v="Clientes que precisam de atenção"/>
        <s v="Em risco"/>
        <s v="Hibernand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S L Porto" refreshedDate="45595.471987962963" createdVersion="7" refreshedVersion="7" minRefreshableVersion="3" recordCount="200" xr:uid="{C1DD99AC-14C6-4797-A125-15BB9F0B4890}">
  <cacheSource type="worksheet">
    <worksheetSource ref="F2:G202" sheet="Segmetação demográfica"/>
  </cacheSource>
  <cacheFields count="2">
    <cacheField name="classificacao_idade" numFmtId="0">
      <sharedItems count="6">
        <s v="51-60"/>
        <s v="21-30"/>
        <s v="até 20"/>
        <s v="+60"/>
        <s v="31-40"/>
        <s v="41-50"/>
      </sharedItems>
    </cacheField>
    <cacheField name="classificação_regiao" numFmtId="0">
      <sharedItems count="3">
        <s v="Sudeste"/>
        <s v="Nordeste"/>
        <s v="Su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S L Porto" refreshedDate="45595.623790972226" createdVersion="7" refreshedVersion="7" minRefreshableVersion="3" recordCount="200" xr:uid="{93E1C32F-0221-4ED0-A249-77161E466217}">
  <cacheSource type="worksheet">
    <worksheetSource ref="A2:H202" sheet="Segmetação demográfica"/>
  </cacheSource>
  <cacheFields count="8">
    <cacheField name="id_cliente" numFmtId="0">
      <sharedItems containsSemiMixedTypes="0" containsString="0" containsNumber="1" containsInteger="1" minValue="1" maxValue="200"/>
    </cacheField>
    <cacheField name="nome" numFmtId="0">
      <sharedItems/>
    </cacheField>
    <cacheField name="idade" numFmtId="1">
      <sharedItems containsSemiMixedTypes="0" containsString="0" containsNumber="1" containsInteger="1" minValue="18" maxValue="65"/>
    </cacheField>
    <cacheField name="genero" numFmtId="0">
      <sharedItems count="2">
        <s v="F"/>
        <s v="M"/>
      </sharedItems>
    </cacheField>
    <cacheField name="cidade" numFmtId="0">
      <sharedItems/>
    </cacheField>
    <cacheField name="classificacao_idade" numFmtId="0">
      <sharedItems count="6">
        <s v="51-60"/>
        <s v="21-30"/>
        <s v="até 20"/>
        <s v="+60"/>
        <s v="31-40"/>
        <s v="41-50"/>
      </sharedItems>
    </cacheField>
    <cacheField name="classificação_regiao" numFmtId="0">
      <sharedItems count="3">
        <s v="Sudeste"/>
        <s v="Nordeste"/>
        <s v="Sul"/>
      </sharedItems>
    </cacheField>
    <cacheField name="RFM" numFmtId="0">
      <sharedItems count="7">
        <s v="Lealdade potencial"/>
        <s v="Não classificado"/>
        <s v="Clientes que precisam de atenção"/>
        <s v="Hibernando"/>
        <s v="Em risco"/>
        <s v="Clientes fieis"/>
        <s v="Campeõ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">
  <r>
    <n v="77"/>
    <n v="5"/>
    <n v="4"/>
    <n v="4"/>
    <n v="4"/>
    <x v="0"/>
  </r>
  <r>
    <n v="49"/>
    <n v="5"/>
    <n v="4"/>
    <n v="4"/>
    <n v="4"/>
    <x v="0"/>
  </r>
  <r>
    <n v="117"/>
    <n v="5"/>
    <n v="5"/>
    <n v="2"/>
    <n v="3.5"/>
    <x v="1"/>
  </r>
  <r>
    <n v="98"/>
    <n v="5"/>
    <n v="5"/>
    <n v="2"/>
    <n v="3.5"/>
    <x v="1"/>
  </r>
  <r>
    <n v="191"/>
    <n v="5"/>
    <n v="4"/>
    <n v="3"/>
    <n v="3.5"/>
    <x v="1"/>
  </r>
  <r>
    <n v="169"/>
    <n v="5"/>
    <n v="4"/>
    <n v="3"/>
    <n v="3.5"/>
    <x v="1"/>
  </r>
  <r>
    <n v="159"/>
    <n v="5"/>
    <n v="4"/>
    <n v="2"/>
    <n v="3"/>
    <x v="1"/>
  </r>
  <r>
    <n v="76"/>
    <n v="5"/>
    <n v="4"/>
    <n v="2"/>
    <n v="3"/>
    <x v="1"/>
  </r>
  <r>
    <n v="147"/>
    <n v="5"/>
    <n v="3"/>
    <n v="4"/>
    <n v="3.5"/>
    <x v="1"/>
  </r>
  <r>
    <n v="181"/>
    <n v="5"/>
    <n v="3"/>
    <n v="3"/>
    <n v="3"/>
    <x v="1"/>
  </r>
  <r>
    <n v="163"/>
    <n v="5"/>
    <n v="3"/>
    <n v="3"/>
    <n v="3"/>
    <x v="1"/>
  </r>
  <r>
    <n v="199"/>
    <n v="4"/>
    <n v="3"/>
    <n v="4"/>
    <n v="3.5"/>
    <x v="1"/>
  </r>
  <r>
    <n v="89"/>
    <n v="4"/>
    <n v="3"/>
    <n v="3"/>
    <n v="3"/>
    <x v="1"/>
  </r>
  <r>
    <n v="43"/>
    <n v="4"/>
    <n v="2"/>
    <n v="4"/>
    <n v="3"/>
    <x v="1"/>
  </r>
  <r>
    <n v="84"/>
    <n v="4"/>
    <n v="2"/>
    <n v="4"/>
    <n v="3"/>
    <x v="1"/>
  </r>
  <r>
    <n v="135"/>
    <n v="2"/>
    <n v="2"/>
    <n v="4"/>
    <n v="3"/>
    <x v="1"/>
  </r>
  <r>
    <n v="152"/>
    <n v="4"/>
    <n v="2"/>
    <n v="3"/>
    <n v="2.5"/>
    <x v="2"/>
  </r>
  <r>
    <n v="97"/>
    <n v="3"/>
    <n v="2"/>
    <n v="3"/>
    <n v="2.5"/>
    <x v="2"/>
  </r>
  <r>
    <n v="1"/>
    <n v="3"/>
    <n v="2"/>
    <n v="3"/>
    <n v="2.5"/>
    <x v="2"/>
  </r>
  <r>
    <n v="28"/>
    <n v="2"/>
    <n v="2"/>
    <n v="3"/>
    <n v="2.5"/>
    <x v="2"/>
  </r>
  <r>
    <n v="194"/>
    <n v="1"/>
    <n v="2"/>
    <n v="3"/>
    <n v="2.5"/>
    <x v="2"/>
  </r>
  <r>
    <n v="6"/>
    <n v="1"/>
    <n v="2"/>
    <n v="3"/>
    <n v="2.5"/>
    <x v="2"/>
  </r>
  <r>
    <n v="138"/>
    <n v="1"/>
    <n v="2"/>
    <n v="3"/>
    <n v="2.5"/>
    <x v="2"/>
  </r>
  <r>
    <n v="129"/>
    <n v="1"/>
    <n v="2"/>
    <n v="3"/>
    <n v="2.5"/>
    <x v="2"/>
  </r>
  <r>
    <n v="176"/>
    <n v="5"/>
    <n v="3"/>
    <n v="2"/>
    <n v="2.5"/>
    <x v="3"/>
  </r>
  <r>
    <n v="66"/>
    <n v="5"/>
    <n v="3"/>
    <n v="2"/>
    <n v="2.5"/>
    <x v="3"/>
  </r>
  <r>
    <n v="151"/>
    <n v="5"/>
    <n v="3"/>
    <n v="2"/>
    <n v="2.5"/>
    <x v="3"/>
  </r>
  <r>
    <n v="192"/>
    <n v="5"/>
    <n v="3"/>
    <n v="2"/>
    <n v="2.5"/>
    <x v="3"/>
  </r>
  <r>
    <n v="102"/>
    <n v="5"/>
    <n v="3"/>
    <n v="2"/>
    <n v="2.5"/>
    <x v="3"/>
  </r>
  <r>
    <n v="174"/>
    <n v="5"/>
    <n v="3"/>
    <n v="2"/>
    <n v="2.5"/>
    <x v="3"/>
  </r>
  <r>
    <n v="175"/>
    <n v="5"/>
    <n v="3"/>
    <n v="2"/>
    <n v="2.5"/>
    <x v="3"/>
  </r>
  <r>
    <n v="92"/>
    <n v="5"/>
    <n v="3"/>
    <n v="2"/>
    <n v="2.5"/>
    <x v="3"/>
  </r>
  <r>
    <n v="148"/>
    <n v="4"/>
    <n v="2"/>
    <n v="2"/>
    <n v="2"/>
    <x v="3"/>
  </r>
  <r>
    <n v="122"/>
    <n v="4"/>
    <n v="2"/>
    <n v="2"/>
    <n v="2"/>
    <x v="3"/>
  </r>
  <r>
    <n v="137"/>
    <n v="4"/>
    <n v="2"/>
    <n v="2"/>
    <n v="2"/>
    <x v="3"/>
  </r>
  <r>
    <n v="126"/>
    <n v="4"/>
    <n v="2"/>
    <n v="2"/>
    <n v="2"/>
    <x v="3"/>
  </r>
  <r>
    <n v="8"/>
    <n v="4"/>
    <n v="2"/>
    <n v="2"/>
    <n v="2"/>
    <x v="3"/>
  </r>
  <r>
    <n v="154"/>
    <n v="4"/>
    <n v="2"/>
    <n v="2"/>
    <n v="2"/>
    <x v="3"/>
  </r>
  <r>
    <n v="82"/>
    <n v="3"/>
    <n v="3"/>
    <n v="2"/>
    <n v="2.5"/>
    <x v="3"/>
  </r>
  <r>
    <n v="59"/>
    <n v="3"/>
    <n v="3"/>
    <n v="2"/>
    <n v="2.5"/>
    <x v="3"/>
  </r>
  <r>
    <n v="160"/>
    <n v="3"/>
    <n v="2"/>
    <n v="2"/>
    <n v="2"/>
    <x v="3"/>
  </r>
  <r>
    <n v="40"/>
    <n v="3"/>
    <n v="2"/>
    <n v="2"/>
    <n v="2"/>
    <x v="3"/>
  </r>
  <r>
    <n v="112"/>
    <n v="3"/>
    <n v="2"/>
    <n v="2"/>
    <n v="2"/>
    <x v="3"/>
  </r>
  <r>
    <n v="113"/>
    <n v="3"/>
    <n v="2"/>
    <n v="2"/>
    <n v="2"/>
    <x v="3"/>
  </r>
  <r>
    <n v="57"/>
    <n v="3"/>
    <n v="2"/>
    <n v="2"/>
    <n v="2"/>
    <x v="3"/>
  </r>
  <r>
    <n v="115"/>
    <n v="3"/>
    <n v="2"/>
    <n v="2"/>
    <n v="2"/>
    <x v="3"/>
  </r>
  <r>
    <n v="10"/>
    <n v="2"/>
    <n v="3"/>
    <n v="2"/>
    <n v="2.5"/>
    <x v="3"/>
  </r>
  <r>
    <n v="3"/>
    <n v="2"/>
    <n v="3"/>
    <n v="2"/>
    <n v="2.5"/>
    <x v="3"/>
  </r>
  <r>
    <n v="145"/>
    <n v="2"/>
    <n v="3"/>
    <n v="2"/>
    <n v="2.5"/>
    <x v="3"/>
  </r>
  <r>
    <n v="78"/>
    <n v="2"/>
    <n v="2"/>
    <n v="2"/>
    <n v="2"/>
    <x v="3"/>
  </r>
  <r>
    <n v="13"/>
    <n v="2"/>
    <n v="2"/>
    <n v="2"/>
    <n v="2"/>
    <x v="3"/>
  </r>
  <r>
    <n v="196"/>
    <n v="2"/>
    <n v="2"/>
    <n v="2"/>
    <n v="2"/>
    <x v="3"/>
  </r>
  <r>
    <n v="87"/>
    <n v="2"/>
    <n v="2"/>
    <n v="2"/>
    <n v="2"/>
    <x v="3"/>
  </r>
  <r>
    <n v="107"/>
    <n v="2"/>
    <n v="2"/>
    <n v="2"/>
    <n v="2"/>
    <x v="3"/>
  </r>
  <r>
    <n v="91"/>
    <n v="1"/>
    <n v="2"/>
    <n v="2"/>
    <n v="2"/>
    <x v="3"/>
  </r>
  <r>
    <n v="139"/>
    <n v="1"/>
    <n v="2"/>
    <n v="2"/>
    <n v="2"/>
    <x v="3"/>
  </r>
  <r>
    <n v="33"/>
    <n v="1"/>
    <n v="2"/>
    <n v="2"/>
    <n v="2"/>
    <x v="3"/>
  </r>
  <r>
    <n v="131"/>
    <n v="1"/>
    <n v="2"/>
    <n v="2"/>
    <n v="2"/>
    <x v="3"/>
  </r>
  <r>
    <n v="150"/>
    <n v="1"/>
    <n v="2"/>
    <n v="2"/>
    <n v="2"/>
    <x v="3"/>
  </r>
  <r>
    <n v="111"/>
    <n v="1"/>
    <n v="2"/>
    <n v="2"/>
    <n v="2"/>
    <x v="3"/>
  </r>
  <r>
    <n v="26"/>
    <n v="5"/>
    <n v="5"/>
    <n v="1"/>
    <n v="3"/>
    <x v="4"/>
  </r>
  <r>
    <n v="99"/>
    <n v="5"/>
    <n v="5"/>
    <n v="1"/>
    <n v="3"/>
    <x v="4"/>
  </r>
  <r>
    <n v="74"/>
    <n v="5"/>
    <n v="4"/>
    <n v="1"/>
    <n v="2.5"/>
    <x v="4"/>
  </r>
  <r>
    <n v="18"/>
    <n v="5"/>
    <n v="3"/>
    <n v="1"/>
    <n v="2"/>
    <x v="4"/>
  </r>
  <r>
    <n v="37"/>
    <n v="5"/>
    <n v="3"/>
    <n v="1"/>
    <n v="2"/>
    <x v="4"/>
  </r>
  <r>
    <n v="124"/>
    <n v="5"/>
    <n v="3"/>
    <n v="1"/>
    <n v="2"/>
    <x v="4"/>
  </r>
  <r>
    <n v="140"/>
    <n v="5"/>
    <n v="3"/>
    <n v="1"/>
    <n v="2"/>
    <x v="4"/>
  </r>
  <r>
    <n v="39"/>
    <n v="5"/>
    <n v="3"/>
    <n v="1"/>
    <n v="2"/>
    <x v="4"/>
  </r>
  <r>
    <n v="60"/>
    <n v="5"/>
    <n v="3"/>
    <n v="1"/>
    <n v="2"/>
    <x v="4"/>
  </r>
  <r>
    <n v="178"/>
    <n v="5"/>
    <n v="3"/>
    <n v="1"/>
    <n v="2"/>
    <x v="4"/>
  </r>
  <r>
    <n v="156"/>
    <n v="5"/>
    <n v="3"/>
    <n v="1"/>
    <n v="2"/>
    <x v="4"/>
  </r>
  <r>
    <n v="195"/>
    <n v="5"/>
    <n v="3"/>
    <n v="1"/>
    <n v="2"/>
    <x v="4"/>
  </r>
  <r>
    <n v="85"/>
    <n v="5"/>
    <n v="3"/>
    <n v="1"/>
    <n v="2"/>
    <x v="4"/>
  </r>
  <r>
    <n v="128"/>
    <n v="5"/>
    <n v="3"/>
    <n v="1"/>
    <n v="2"/>
    <x v="4"/>
  </r>
  <r>
    <n v="65"/>
    <n v="5"/>
    <n v="3"/>
    <n v="1"/>
    <n v="2"/>
    <x v="4"/>
  </r>
  <r>
    <n v="185"/>
    <n v="4"/>
    <n v="3"/>
    <n v="1"/>
    <n v="2"/>
    <x v="4"/>
  </r>
  <r>
    <n v="142"/>
    <n v="4"/>
    <n v="3"/>
    <n v="1"/>
    <n v="2"/>
    <x v="4"/>
  </r>
  <r>
    <n v="12"/>
    <n v="4"/>
    <n v="3"/>
    <n v="1"/>
    <n v="2"/>
    <x v="4"/>
  </r>
  <r>
    <n v="61"/>
    <n v="4"/>
    <n v="3"/>
    <n v="1"/>
    <n v="2"/>
    <x v="4"/>
  </r>
  <r>
    <n v="167"/>
    <n v="4"/>
    <n v="3"/>
    <n v="1"/>
    <n v="2"/>
    <x v="4"/>
  </r>
  <r>
    <n v="71"/>
    <n v="4"/>
    <n v="3"/>
    <n v="1"/>
    <n v="2"/>
    <x v="4"/>
  </r>
  <r>
    <n v="62"/>
    <n v="4"/>
    <n v="3"/>
    <n v="1"/>
    <n v="2"/>
    <x v="4"/>
  </r>
  <r>
    <n v="21"/>
    <n v="3"/>
    <n v="3"/>
    <n v="1"/>
    <n v="2"/>
    <x v="4"/>
  </r>
  <r>
    <n v="114"/>
    <n v="3"/>
    <n v="3"/>
    <n v="1"/>
    <n v="2"/>
    <x v="4"/>
  </r>
  <r>
    <n v="106"/>
    <n v="3"/>
    <n v="3"/>
    <n v="1"/>
    <n v="2"/>
    <x v="4"/>
  </r>
  <r>
    <n v="38"/>
    <n v="3"/>
    <n v="3"/>
    <n v="1"/>
    <n v="2"/>
    <x v="4"/>
  </r>
  <r>
    <n v="164"/>
    <n v="2"/>
    <n v="3"/>
    <n v="1"/>
    <n v="2"/>
    <x v="4"/>
  </r>
  <r>
    <n v="184"/>
    <n v="4"/>
    <n v="2"/>
    <n v="1"/>
    <n v="1.5"/>
    <x v="5"/>
  </r>
  <r>
    <n v="149"/>
    <n v="4"/>
    <n v="2"/>
    <n v="1"/>
    <n v="1.5"/>
    <x v="5"/>
  </r>
  <r>
    <n v="68"/>
    <n v="4"/>
    <n v="2"/>
    <n v="1"/>
    <n v="1.5"/>
    <x v="5"/>
  </r>
  <r>
    <n v="51"/>
    <n v="4"/>
    <n v="2"/>
    <n v="1"/>
    <n v="1.5"/>
    <x v="5"/>
  </r>
  <r>
    <n v="168"/>
    <n v="4"/>
    <n v="2"/>
    <n v="1"/>
    <n v="1.5"/>
    <x v="5"/>
  </r>
  <r>
    <n v="177"/>
    <n v="4"/>
    <n v="2"/>
    <n v="1"/>
    <n v="1.5"/>
    <x v="5"/>
  </r>
  <r>
    <n v="130"/>
    <n v="4"/>
    <n v="2"/>
    <n v="1"/>
    <n v="1.5"/>
    <x v="5"/>
  </r>
  <r>
    <n v="20"/>
    <n v="4"/>
    <n v="2"/>
    <n v="1"/>
    <n v="1.5"/>
    <x v="5"/>
  </r>
  <r>
    <n v="125"/>
    <n v="4"/>
    <n v="2"/>
    <n v="1"/>
    <n v="1.5"/>
    <x v="5"/>
  </r>
  <r>
    <n v="88"/>
    <n v="4"/>
    <n v="2"/>
    <n v="1"/>
    <n v="1.5"/>
    <x v="5"/>
  </r>
  <r>
    <n v="105"/>
    <n v="4"/>
    <n v="2"/>
    <n v="1"/>
    <n v="1.5"/>
    <x v="5"/>
  </r>
  <r>
    <n v="4"/>
    <n v="3"/>
    <n v="2"/>
    <n v="1"/>
    <n v="1.5"/>
    <x v="5"/>
  </r>
  <r>
    <n v="86"/>
    <n v="3"/>
    <n v="2"/>
    <n v="1"/>
    <n v="1.5"/>
    <x v="5"/>
  </r>
  <r>
    <n v="109"/>
    <n v="3"/>
    <n v="2"/>
    <n v="1"/>
    <n v="1.5"/>
    <x v="5"/>
  </r>
  <r>
    <n v="127"/>
    <n v="3"/>
    <n v="2"/>
    <n v="1"/>
    <n v="1.5"/>
    <x v="5"/>
  </r>
  <r>
    <n v="170"/>
    <n v="3"/>
    <n v="2"/>
    <n v="1"/>
    <n v="1.5"/>
    <x v="5"/>
  </r>
  <r>
    <n v="121"/>
    <n v="3"/>
    <n v="2"/>
    <n v="1"/>
    <n v="1.5"/>
    <x v="5"/>
  </r>
  <r>
    <n v="157"/>
    <n v="3"/>
    <n v="2"/>
    <n v="1"/>
    <n v="1.5"/>
    <x v="5"/>
  </r>
  <r>
    <n v="19"/>
    <n v="3"/>
    <n v="2"/>
    <n v="1"/>
    <n v="1.5"/>
    <x v="5"/>
  </r>
  <r>
    <n v="44"/>
    <n v="3"/>
    <n v="2"/>
    <n v="1"/>
    <n v="1.5"/>
    <x v="5"/>
  </r>
  <r>
    <n v="96"/>
    <n v="3"/>
    <n v="2"/>
    <n v="1"/>
    <n v="1.5"/>
    <x v="5"/>
  </r>
  <r>
    <n v="200"/>
    <n v="3"/>
    <n v="2"/>
    <n v="1"/>
    <n v="1.5"/>
    <x v="5"/>
  </r>
  <r>
    <n v="24"/>
    <n v="3"/>
    <n v="2"/>
    <n v="1"/>
    <n v="1.5"/>
    <x v="5"/>
  </r>
  <r>
    <n v="180"/>
    <n v="3"/>
    <n v="2"/>
    <n v="1"/>
    <n v="1.5"/>
    <x v="5"/>
  </r>
  <r>
    <n v="45"/>
    <n v="3"/>
    <n v="2"/>
    <n v="1"/>
    <n v="1.5"/>
    <x v="5"/>
  </r>
  <r>
    <n v="118"/>
    <n v="2"/>
    <n v="2"/>
    <n v="1"/>
    <n v="1.5"/>
    <x v="5"/>
  </r>
  <r>
    <n v="119"/>
    <n v="2"/>
    <n v="2"/>
    <n v="1"/>
    <n v="1.5"/>
    <x v="5"/>
  </r>
  <r>
    <n v="136"/>
    <n v="2"/>
    <n v="2"/>
    <n v="1"/>
    <n v="1.5"/>
    <x v="5"/>
  </r>
  <r>
    <n v="198"/>
    <n v="2"/>
    <n v="2"/>
    <n v="1"/>
    <n v="1.5"/>
    <x v="5"/>
  </r>
  <r>
    <n v="83"/>
    <n v="2"/>
    <n v="2"/>
    <n v="1"/>
    <n v="1.5"/>
    <x v="5"/>
  </r>
  <r>
    <n v="41"/>
    <n v="2"/>
    <n v="2"/>
    <n v="1"/>
    <n v="1.5"/>
    <x v="5"/>
  </r>
  <r>
    <n v="173"/>
    <n v="2"/>
    <n v="2"/>
    <n v="1"/>
    <n v="1.5"/>
    <x v="5"/>
  </r>
  <r>
    <n v="69"/>
    <n v="2"/>
    <n v="2"/>
    <n v="1"/>
    <n v="1.5"/>
    <x v="5"/>
  </r>
  <r>
    <n v="47"/>
    <n v="2"/>
    <n v="2"/>
    <n v="1"/>
    <n v="1.5"/>
    <x v="5"/>
  </r>
  <r>
    <n v="162"/>
    <n v="2"/>
    <n v="2"/>
    <n v="1"/>
    <n v="1.5"/>
    <x v="5"/>
  </r>
  <r>
    <n v="171"/>
    <n v="2"/>
    <n v="2"/>
    <n v="1"/>
    <n v="1.5"/>
    <x v="5"/>
  </r>
  <r>
    <n v="161"/>
    <n v="2"/>
    <n v="2"/>
    <n v="1"/>
    <n v="1.5"/>
    <x v="5"/>
  </r>
  <r>
    <n v="73"/>
    <n v="2"/>
    <n v="2"/>
    <n v="1"/>
    <n v="1.5"/>
    <x v="5"/>
  </r>
  <r>
    <n v="197"/>
    <n v="2"/>
    <n v="2"/>
    <n v="1"/>
    <n v="1.5"/>
    <x v="5"/>
  </r>
  <r>
    <n v="186"/>
    <n v="1"/>
    <n v="2"/>
    <n v="1"/>
    <n v="1.5"/>
    <x v="5"/>
  </r>
  <r>
    <n v="15"/>
    <n v="1"/>
    <n v="2"/>
    <n v="1"/>
    <n v="1.5"/>
    <x v="5"/>
  </r>
  <r>
    <n v="35"/>
    <n v="1"/>
    <n v="2"/>
    <n v="1"/>
    <n v="1.5"/>
    <x v="5"/>
  </r>
  <r>
    <n v="63"/>
    <n v="1"/>
    <n v="2"/>
    <n v="1"/>
    <n v="1.5"/>
    <x v="5"/>
  </r>
  <r>
    <n v="120"/>
    <n v="1"/>
    <n v="2"/>
    <n v="1"/>
    <n v="1.5"/>
    <x v="5"/>
  </r>
  <r>
    <n v="179"/>
    <n v="1"/>
    <n v="2"/>
    <n v="1"/>
    <n v="1.5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</r>
  <r>
    <x v="1"/>
    <x v="1"/>
  </r>
  <r>
    <x v="2"/>
    <x v="0"/>
  </r>
  <r>
    <x v="3"/>
    <x v="1"/>
  </r>
  <r>
    <x v="4"/>
    <x v="0"/>
  </r>
  <r>
    <x v="4"/>
    <x v="0"/>
  </r>
  <r>
    <x v="4"/>
    <x v="1"/>
  </r>
  <r>
    <x v="1"/>
    <x v="0"/>
  </r>
  <r>
    <x v="3"/>
    <x v="0"/>
  </r>
  <r>
    <x v="1"/>
    <x v="0"/>
  </r>
  <r>
    <x v="3"/>
    <x v="0"/>
  </r>
  <r>
    <x v="3"/>
    <x v="0"/>
  </r>
  <r>
    <x v="0"/>
    <x v="0"/>
  </r>
  <r>
    <x v="1"/>
    <x v="1"/>
  </r>
  <r>
    <x v="0"/>
    <x v="0"/>
  </r>
  <r>
    <x v="5"/>
    <x v="0"/>
  </r>
  <r>
    <x v="2"/>
    <x v="0"/>
  </r>
  <r>
    <x v="2"/>
    <x v="0"/>
  </r>
  <r>
    <x v="1"/>
    <x v="0"/>
  </r>
  <r>
    <x v="4"/>
    <x v="2"/>
  </r>
  <r>
    <x v="4"/>
    <x v="1"/>
  </r>
  <r>
    <x v="5"/>
    <x v="2"/>
  </r>
  <r>
    <x v="0"/>
    <x v="0"/>
  </r>
  <r>
    <x v="2"/>
    <x v="0"/>
  </r>
  <r>
    <x v="0"/>
    <x v="0"/>
  </r>
  <r>
    <x v="1"/>
    <x v="0"/>
  </r>
  <r>
    <x v="3"/>
    <x v="0"/>
  </r>
  <r>
    <x v="0"/>
    <x v="2"/>
  </r>
  <r>
    <x v="3"/>
    <x v="0"/>
  </r>
  <r>
    <x v="0"/>
    <x v="0"/>
  </r>
  <r>
    <x v="5"/>
    <x v="0"/>
  </r>
  <r>
    <x v="4"/>
    <x v="2"/>
  </r>
  <r>
    <x v="5"/>
    <x v="1"/>
  </r>
  <r>
    <x v="0"/>
    <x v="0"/>
  </r>
  <r>
    <x v="4"/>
    <x v="0"/>
  </r>
  <r>
    <x v="2"/>
    <x v="1"/>
  </r>
  <r>
    <x v="1"/>
    <x v="2"/>
  </r>
  <r>
    <x v="3"/>
    <x v="2"/>
  </r>
  <r>
    <x v="5"/>
    <x v="0"/>
  </r>
  <r>
    <x v="4"/>
    <x v="1"/>
  </r>
  <r>
    <x v="4"/>
    <x v="2"/>
  </r>
  <r>
    <x v="1"/>
    <x v="0"/>
  </r>
  <r>
    <x v="4"/>
    <x v="0"/>
  </r>
  <r>
    <x v="4"/>
    <x v="0"/>
  </r>
  <r>
    <x v="1"/>
    <x v="1"/>
  </r>
  <r>
    <x v="1"/>
    <x v="0"/>
  </r>
  <r>
    <x v="5"/>
    <x v="2"/>
  </r>
  <r>
    <x v="1"/>
    <x v="2"/>
  </r>
  <r>
    <x v="4"/>
    <x v="0"/>
  </r>
  <r>
    <x v="4"/>
    <x v="0"/>
  </r>
  <r>
    <x v="0"/>
    <x v="1"/>
  </r>
  <r>
    <x v="4"/>
    <x v="0"/>
  </r>
  <r>
    <x v="2"/>
    <x v="0"/>
  </r>
  <r>
    <x v="3"/>
    <x v="2"/>
  </r>
  <r>
    <x v="5"/>
    <x v="0"/>
  </r>
  <r>
    <x v="0"/>
    <x v="0"/>
  </r>
  <r>
    <x v="1"/>
    <x v="0"/>
  </r>
  <r>
    <x v="5"/>
    <x v="2"/>
  </r>
  <r>
    <x v="1"/>
    <x v="0"/>
  </r>
  <r>
    <x v="0"/>
    <x v="1"/>
  </r>
  <r>
    <x v="4"/>
    <x v="0"/>
  </r>
  <r>
    <x v="0"/>
    <x v="1"/>
  </r>
  <r>
    <x v="0"/>
    <x v="0"/>
  </r>
  <r>
    <x v="5"/>
    <x v="2"/>
  </r>
  <r>
    <x v="0"/>
    <x v="0"/>
  </r>
  <r>
    <x v="1"/>
    <x v="0"/>
  </r>
  <r>
    <x v="3"/>
    <x v="1"/>
  </r>
  <r>
    <x v="1"/>
    <x v="1"/>
  </r>
  <r>
    <x v="2"/>
    <x v="0"/>
  </r>
  <r>
    <x v="0"/>
    <x v="2"/>
  </r>
  <r>
    <x v="4"/>
    <x v="2"/>
  </r>
  <r>
    <x v="4"/>
    <x v="0"/>
  </r>
  <r>
    <x v="1"/>
    <x v="1"/>
  </r>
  <r>
    <x v="4"/>
    <x v="2"/>
  </r>
  <r>
    <x v="1"/>
    <x v="0"/>
  </r>
  <r>
    <x v="5"/>
    <x v="0"/>
  </r>
  <r>
    <x v="4"/>
    <x v="0"/>
  </r>
  <r>
    <x v="5"/>
    <x v="0"/>
  </r>
  <r>
    <x v="0"/>
    <x v="1"/>
  </r>
  <r>
    <x v="5"/>
    <x v="2"/>
  </r>
  <r>
    <x v="1"/>
    <x v="2"/>
  </r>
  <r>
    <x v="5"/>
    <x v="0"/>
  </r>
  <r>
    <x v="4"/>
    <x v="1"/>
  </r>
  <r>
    <x v="4"/>
    <x v="1"/>
  </r>
  <r>
    <x v="0"/>
    <x v="1"/>
  </r>
  <r>
    <x v="4"/>
    <x v="0"/>
  </r>
  <r>
    <x v="3"/>
    <x v="2"/>
  </r>
  <r>
    <x v="3"/>
    <x v="1"/>
  </r>
  <r>
    <x v="0"/>
    <x v="0"/>
  </r>
  <r>
    <x v="1"/>
    <x v="0"/>
  </r>
  <r>
    <x v="0"/>
    <x v="0"/>
  </r>
  <r>
    <x v="0"/>
    <x v="2"/>
  </r>
  <r>
    <x v="1"/>
    <x v="2"/>
  </r>
  <r>
    <x v="0"/>
    <x v="0"/>
  </r>
  <r>
    <x v="3"/>
    <x v="0"/>
  </r>
  <r>
    <x v="4"/>
    <x v="0"/>
  </r>
  <r>
    <x v="1"/>
    <x v="0"/>
  </r>
  <r>
    <x v="5"/>
    <x v="0"/>
  </r>
  <r>
    <x v="5"/>
    <x v="0"/>
  </r>
  <r>
    <x v="4"/>
    <x v="0"/>
  </r>
  <r>
    <x v="0"/>
    <x v="0"/>
  </r>
  <r>
    <x v="3"/>
    <x v="0"/>
  </r>
  <r>
    <x v="0"/>
    <x v="0"/>
  </r>
  <r>
    <x v="4"/>
    <x v="1"/>
  </r>
  <r>
    <x v="3"/>
    <x v="2"/>
  </r>
  <r>
    <x v="4"/>
    <x v="0"/>
  </r>
  <r>
    <x v="1"/>
    <x v="1"/>
  </r>
  <r>
    <x v="4"/>
    <x v="1"/>
  </r>
  <r>
    <x v="2"/>
    <x v="2"/>
  </r>
  <r>
    <x v="4"/>
    <x v="0"/>
  </r>
  <r>
    <x v="5"/>
    <x v="1"/>
  </r>
  <r>
    <x v="4"/>
    <x v="1"/>
  </r>
  <r>
    <x v="1"/>
    <x v="1"/>
  </r>
  <r>
    <x v="4"/>
    <x v="0"/>
  </r>
  <r>
    <x v="0"/>
    <x v="0"/>
  </r>
  <r>
    <x v="3"/>
    <x v="0"/>
  </r>
  <r>
    <x v="4"/>
    <x v="0"/>
  </r>
  <r>
    <x v="4"/>
    <x v="1"/>
  </r>
  <r>
    <x v="0"/>
    <x v="0"/>
  </r>
  <r>
    <x v="5"/>
    <x v="0"/>
  </r>
  <r>
    <x v="5"/>
    <x v="2"/>
  </r>
  <r>
    <x v="0"/>
    <x v="1"/>
  </r>
  <r>
    <x v="5"/>
    <x v="0"/>
  </r>
  <r>
    <x v="1"/>
    <x v="2"/>
  </r>
  <r>
    <x v="4"/>
    <x v="0"/>
  </r>
  <r>
    <x v="1"/>
    <x v="0"/>
  </r>
  <r>
    <x v="4"/>
    <x v="1"/>
  </r>
  <r>
    <x v="3"/>
    <x v="0"/>
  </r>
  <r>
    <x v="0"/>
    <x v="1"/>
  </r>
  <r>
    <x v="0"/>
    <x v="2"/>
  </r>
  <r>
    <x v="4"/>
    <x v="2"/>
  </r>
  <r>
    <x v="3"/>
    <x v="2"/>
  </r>
  <r>
    <x v="0"/>
    <x v="0"/>
  </r>
  <r>
    <x v="5"/>
    <x v="1"/>
  </r>
  <r>
    <x v="0"/>
    <x v="2"/>
  </r>
  <r>
    <x v="5"/>
    <x v="2"/>
  </r>
  <r>
    <x v="5"/>
    <x v="1"/>
  </r>
  <r>
    <x v="4"/>
    <x v="2"/>
  </r>
  <r>
    <x v="1"/>
    <x v="1"/>
  </r>
  <r>
    <x v="5"/>
    <x v="0"/>
  </r>
  <r>
    <x v="5"/>
    <x v="1"/>
  </r>
  <r>
    <x v="1"/>
    <x v="1"/>
  </r>
  <r>
    <x v="1"/>
    <x v="0"/>
  </r>
  <r>
    <x v="1"/>
    <x v="0"/>
  </r>
  <r>
    <x v="1"/>
    <x v="0"/>
  </r>
  <r>
    <x v="0"/>
    <x v="2"/>
  </r>
  <r>
    <x v="1"/>
    <x v="1"/>
  </r>
  <r>
    <x v="3"/>
    <x v="0"/>
  </r>
  <r>
    <x v="5"/>
    <x v="0"/>
  </r>
  <r>
    <x v="0"/>
    <x v="1"/>
  </r>
  <r>
    <x v="1"/>
    <x v="0"/>
  </r>
  <r>
    <x v="5"/>
    <x v="0"/>
  </r>
  <r>
    <x v="5"/>
    <x v="0"/>
  </r>
  <r>
    <x v="0"/>
    <x v="0"/>
  </r>
  <r>
    <x v="5"/>
    <x v="0"/>
  </r>
  <r>
    <x v="0"/>
    <x v="0"/>
  </r>
  <r>
    <x v="4"/>
    <x v="2"/>
  </r>
  <r>
    <x v="0"/>
    <x v="0"/>
  </r>
  <r>
    <x v="2"/>
    <x v="0"/>
  </r>
  <r>
    <x v="3"/>
    <x v="0"/>
  </r>
  <r>
    <x v="3"/>
    <x v="0"/>
  </r>
  <r>
    <x v="1"/>
    <x v="1"/>
  </r>
  <r>
    <x v="3"/>
    <x v="0"/>
  </r>
  <r>
    <x v="0"/>
    <x v="0"/>
  </r>
  <r>
    <x v="4"/>
    <x v="0"/>
  </r>
  <r>
    <x v="0"/>
    <x v="1"/>
  </r>
  <r>
    <x v="4"/>
    <x v="1"/>
  </r>
  <r>
    <x v="1"/>
    <x v="0"/>
  </r>
  <r>
    <x v="4"/>
    <x v="2"/>
  </r>
  <r>
    <x v="5"/>
    <x v="1"/>
  </r>
  <r>
    <x v="1"/>
    <x v="1"/>
  </r>
  <r>
    <x v="5"/>
    <x v="0"/>
  </r>
  <r>
    <x v="2"/>
    <x v="0"/>
  </r>
  <r>
    <x v="3"/>
    <x v="1"/>
  </r>
  <r>
    <x v="3"/>
    <x v="1"/>
  </r>
  <r>
    <x v="4"/>
    <x v="2"/>
  </r>
  <r>
    <x v="5"/>
    <x v="0"/>
  </r>
  <r>
    <x v="1"/>
    <x v="2"/>
  </r>
  <r>
    <x v="5"/>
    <x v="1"/>
  </r>
  <r>
    <x v="1"/>
    <x v="1"/>
  </r>
  <r>
    <x v="0"/>
    <x v="0"/>
  </r>
  <r>
    <x v="4"/>
    <x v="0"/>
  </r>
  <r>
    <x v="0"/>
    <x v="0"/>
  </r>
  <r>
    <x v="5"/>
    <x v="1"/>
  </r>
  <r>
    <x v="0"/>
    <x v="1"/>
  </r>
  <r>
    <x v="1"/>
    <x v="2"/>
  </r>
  <r>
    <x v="1"/>
    <x v="2"/>
  </r>
  <r>
    <x v="5"/>
    <x v="2"/>
  </r>
  <r>
    <x v="1"/>
    <x v="0"/>
  </r>
  <r>
    <x v="0"/>
    <x v="1"/>
  </r>
  <r>
    <x v="0"/>
    <x v="0"/>
  </r>
  <r>
    <x v="2"/>
    <x v="0"/>
  </r>
  <r>
    <x v="0"/>
    <x v="1"/>
  </r>
  <r>
    <x v="4"/>
    <x v="1"/>
  </r>
  <r>
    <x v="5"/>
    <x v="0"/>
  </r>
  <r>
    <x v="2"/>
    <x v="1"/>
  </r>
  <r>
    <x v="1"/>
    <x v="0"/>
  </r>
  <r>
    <x v="5"/>
    <x v="1"/>
  </r>
  <r>
    <x v="4"/>
    <x v="0"/>
  </r>
  <r>
    <x v="4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s v="Cliente_1"/>
    <n v="58"/>
    <x v="0"/>
    <s v="São Paulo"/>
    <x v="0"/>
    <x v="0"/>
    <x v="0"/>
  </r>
  <r>
    <n v="2"/>
    <s v="Cliente_2"/>
    <n v="25"/>
    <x v="0"/>
    <s v="Salvador"/>
    <x v="1"/>
    <x v="1"/>
    <x v="1"/>
  </r>
  <r>
    <n v="3"/>
    <s v="Cliente_3"/>
    <n v="19"/>
    <x v="0"/>
    <s v="São Paulo"/>
    <x v="2"/>
    <x v="0"/>
    <x v="2"/>
  </r>
  <r>
    <n v="4"/>
    <s v="Cliente_4"/>
    <n v="65"/>
    <x v="0"/>
    <s v="Salvador"/>
    <x v="3"/>
    <x v="1"/>
    <x v="3"/>
  </r>
  <r>
    <n v="5"/>
    <s v="Cliente_5"/>
    <n v="35"/>
    <x v="1"/>
    <s v="Rio de Janeiro"/>
    <x v="4"/>
    <x v="0"/>
    <x v="1"/>
  </r>
  <r>
    <n v="6"/>
    <s v="Cliente_6"/>
    <n v="33"/>
    <x v="0"/>
    <s v="Rio de Janeiro"/>
    <x v="4"/>
    <x v="0"/>
    <x v="0"/>
  </r>
  <r>
    <n v="7"/>
    <s v="Cliente_7"/>
    <n v="32"/>
    <x v="0"/>
    <s v="Salvador"/>
    <x v="4"/>
    <x v="1"/>
    <x v="1"/>
  </r>
  <r>
    <n v="8"/>
    <s v="Cliente_8"/>
    <n v="26"/>
    <x v="0"/>
    <s v="Belo Horizonte"/>
    <x v="1"/>
    <x v="0"/>
    <x v="2"/>
  </r>
  <r>
    <n v="9"/>
    <s v="Cliente_9"/>
    <n v="65"/>
    <x v="1"/>
    <s v="Belo Horizonte"/>
    <x v="3"/>
    <x v="0"/>
    <x v="1"/>
  </r>
  <r>
    <n v="10"/>
    <s v="Cliente_10"/>
    <n v="24"/>
    <x v="0"/>
    <s v="Rio de Janeiro"/>
    <x v="1"/>
    <x v="0"/>
    <x v="2"/>
  </r>
  <r>
    <n v="11"/>
    <s v="Cliente_11"/>
    <n v="61"/>
    <x v="1"/>
    <s v="Rio de Janeiro"/>
    <x v="3"/>
    <x v="0"/>
    <x v="1"/>
  </r>
  <r>
    <n v="12"/>
    <s v="Cliente_12"/>
    <n v="65"/>
    <x v="1"/>
    <s v="São Paulo"/>
    <x v="3"/>
    <x v="0"/>
    <x v="4"/>
  </r>
  <r>
    <n v="13"/>
    <s v="Cliente_13"/>
    <n v="52"/>
    <x v="0"/>
    <s v="Rio de Janeiro"/>
    <x v="0"/>
    <x v="0"/>
    <x v="2"/>
  </r>
  <r>
    <n v="14"/>
    <s v="Cliente_14"/>
    <n v="23"/>
    <x v="0"/>
    <s v="Salvador"/>
    <x v="1"/>
    <x v="1"/>
    <x v="1"/>
  </r>
  <r>
    <n v="15"/>
    <s v="Cliente_15"/>
    <n v="55"/>
    <x v="1"/>
    <s v="Belo Horizonte"/>
    <x v="0"/>
    <x v="0"/>
    <x v="3"/>
  </r>
  <r>
    <n v="16"/>
    <s v="Cliente_16"/>
    <n v="45"/>
    <x v="1"/>
    <s v="Belo Horizonte"/>
    <x v="5"/>
    <x v="0"/>
    <x v="1"/>
  </r>
  <r>
    <n v="17"/>
    <s v="Cliente_17"/>
    <n v="20"/>
    <x v="1"/>
    <s v="São Paulo"/>
    <x v="2"/>
    <x v="0"/>
    <x v="1"/>
  </r>
  <r>
    <n v="18"/>
    <s v="Cliente_18"/>
    <n v="19"/>
    <x v="1"/>
    <s v="Belo Horizonte"/>
    <x v="2"/>
    <x v="0"/>
    <x v="4"/>
  </r>
  <r>
    <n v="19"/>
    <s v="Cliente_19"/>
    <n v="23"/>
    <x v="1"/>
    <s v="Belo Horizonte"/>
    <x v="1"/>
    <x v="0"/>
    <x v="3"/>
  </r>
  <r>
    <n v="20"/>
    <s v="Cliente_20"/>
    <n v="31"/>
    <x v="0"/>
    <s v="Porto Alegre"/>
    <x v="4"/>
    <x v="2"/>
    <x v="3"/>
  </r>
  <r>
    <n v="21"/>
    <s v="Cliente_21"/>
    <n v="32"/>
    <x v="0"/>
    <s v="Salvador"/>
    <x v="4"/>
    <x v="1"/>
    <x v="4"/>
  </r>
  <r>
    <n v="22"/>
    <s v="Cliente_22"/>
    <n v="50"/>
    <x v="0"/>
    <s v="Porto Alegre"/>
    <x v="5"/>
    <x v="2"/>
    <x v="1"/>
  </r>
  <r>
    <n v="23"/>
    <s v="Cliente_23"/>
    <n v="56"/>
    <x v="0"/>
    <s v="Belo Horizonte"/>
    <x v="0"/>
    <x v="0"/>
    <x v="1"/>
  </r>
  <r>
    <n v="24"/>
    <s v="Cliente_24"/>
    <n v="19"/>
    <x v="1"/>
    <s v="São Paulo"/>
    <x v="2"/>
    <x v="0"/>
    <x v="3"/>
  </r>
  <r>
    <n v="25"/>
    <s v="Cliente_25"/>
    <n v="53"/>
    <x v="0"/>
    <s v="São Paulo"/>
    <x v="0"/>
    <x v="0"/>
    <x v="1"/>
  </r>
  <r>
    <n v="26"/>
    <s v="Cliente_26"/>
    <n v="30"/>
    <x v="0"/>
    <s v="Belo Horizonte"/>
    <x v="1"/>
    <x v="0"/>
    <x v="4"/>
  </r>
  <r>
    <n v="27"/>
    <s v="Cliente_27"/>
    <n v="63"/>
    <x v="0"/>
    <s v="Rio de Janeiro"/>
    <x v="3"/>
    <x v="0"/>
    <x v="1"/>
  </r>
  <r>
    <n v="28"/>
    <s v="Cliente_28"/>
    <n v="59"/>
    <x v="0"/>
    <s v="Porto Alegre"/>
    <x v="0"/>
    <x v="2"/>
    <x v="0"/>
  </r>
  <r>
    <n v="29"/>
    <s v="Cliente_29"/>
    <n v="62"/>
    <x v="0"/>
    <s v="Belo Horizonte"/>
    <x v="3"/>
    <x v="0"/>
    <x v="1"/>
  </r>
  <r>
    <n v="30"/>
    <s v="Cliente_30"/>
    <n v="52"/>
    <x v="0"/>
    <s v="São Paulo"/>
    <x v="0"/>
    <x v="0"/>
    <x v="1"/>
  </r>
  <r>
    <n v="31"/>
    <s v="Cliente_31"/>
    <n v="44"/>
    <x v="0"/>
    <s v="São Paulo"/>
    <x v="5"/>
    <x v="0"/>
    <x v="1"/>
  </r>
  <r>
    <n v="32"/>
    <s v="Cliente_32"/>
    <n v="32"/>
    <x v="0"/>
    <s v="Porto Alegre"/>
    <x v="4"/>
    <x v="2"/>
    <x v="1"/>
  </r>
  <r>
    <n v="33"/>
    <s v="Cliente_33"/>
    <n v="46"/>
    <x v="0"/>
    <s v="Salvador"/>
    <x v="5"/>
    <x v="1"/>
    <x v="2"/>
  </r>
  <r>
    <n v="34"/>
    <s v="Cliente_34"/>
    <n v="55"/>
    <x v="1"/>
    <s v="Belo Horizonte"/>
    <x v="0"/>
    <x v="0"/>
    <x v="1"/>
  </r>
  <r>
    <n v="35"/>
    <s v="Cliente_35"/>
    <n v="35"/>
    <x v="0"/>
    <s v="Belo Horizonte"/>
    <x v="4"/>
    <x v="0"/>
    <x v="3"/>
  </r>
  <r>
    <n v="36"/>
    <s v="Cliente_36"/>
    <n v="18"/>
    <x v="0"/>
    <s v="Salvador"/>
    <x v="2"/>
    <x v="1"/>
    <x v="1"/>
  </r>
  <r>
    <n v="37"/>
    <s v="Cliente_37"/>
    <n v="28"/>
    <x v="1"/>
    <s v="Porto Alegre"/>
    <x v="1"/>
    <x v="2"/>
    <x v="4"/>
  </r>
  <r>
    <n v="38"/>
    <s v="Cliente_38"/>
    <n v="62"/>
    <x v="1"/>
    <s v="Porto Alegre"/>
    <x v="3"/>
    <x v="2"/>
    <x v="4"/>
  </r>
  <r>
    <n v="39"/>
    <s v="Cliente_39"/>
    <n v="45"/>
    <x v="0"/>
    <s v="São Paulo"/>
    <x v="5"/>
    <x v="0"/>
    <x v="4"/>
  </r>
  <r>
    <n v="40"/>
    <s v="Cliente_40"/>
    <n v="39"/>
    <x v="0"/>
    <s v="Salvador"/>
    <x v="4"/>
    <x v="1"/>
    <x v="2"/>
  </r>
  <r>
    <n v="41"/>
    <s v="Cliente_41"/>
    <n v="35"/>
    <x v="1"/>
    <s v="Porto Alegre"/>
    <x v="4"/>
    <x v="2"/>
    <x v="3"/>
  </r>
  <r>
    <n v="42"/>
    <s v="Cliente_42"/>
    <n v="27"/>
    <x v="0"/>
    <s v="Rio de Janeiro"/>
    <x v="1"/>
    <x v="0"/>
    <x v="1"/>
  </r>
  <r>
    <n v="43"/>
    <s v="Cliente_43"/>
    <n v="31"/>
    <x v="1"/>
    <s v="Belo Horizonte"/>
    <x v="4"/>
    <x v="0"/>
    <x v="5"/>
  </r>
  <r>
    <n v="44"/>
    <s v="Cliente_44"/>
    <n v="39"/>
    <x v="1"/>
    <s v="São Paulo"/>
    <x v="4"/>
    <x v="0"/>
    <x v="3"/>
  </r>
  <r>
    <n v="45"/>
    <s v="Cliente_45"/>
    <n v="24"/>
    <x v="0"/>
    <s v="Salvador"/>
    <x v="1"/>
    <x v="1"/>
    <x v="3"/>
  </r>
  <r>
    <n v="46"/>
    <s v="Cliente_46"/>
    <n v="23"/>
    <x v="0"/>
    <s v="São Paulo"/>
    <x v="1"/>
    <x v="0"/>
    <x v="1"/>
  </r>
  <r>
    <n v="47"/>
    <s v="Cliente_47"/>
    <n v="42"/>
    <x v="0"/>
    <s v="Porto Alegre"/>
    <x v="5"/>
    <x v="2"/>
    <x v="3"/>
  </r>
  <r>
    <n v="48"/>
    <s v="Cliente_48"/>
    <n v="24"/>
    <x v="1"/>
    <s v="Porto Alegre"/>
    <x v="1"/>
    <x v="2"/>
    <x v="1"/>
  </r>
  <r>
    <n v="49"/>
    <s v="Cliente_49"/>
    <n v="40"/>
    <x v="1"/>
    <s v="Rio de Janeiro"/>
    <x v="4"/>
    <x v="0"/>
    <x v="6"/>
  </r>
  <r>
    <n v="50"/>
    <s v="Cliente_50"/>
    <n v="40"/>
    <x v="1"/>
    <s v="Belo Horizonte"/>
    <x v="4"/>
    <x v="0"/>
    <x v="1"/>
  </r>
  <r>
    <n v="51"/>
    <s v="Cliente_51"/>
    <n v="56"/>
    <x v="1"/>
    <s v="Salvador"/>
    <x v="0"/>
    <x v="1"/>
    <x v="3"/>
  </r>
  <r>
    <n v="52"/>
    <s v="Cliente_52"/>
    <n v="34"/>
    <x v="1"/>
    <s v="São Paulo"/>
    <x v="4"/>
    <x v="0"/>
    <x v="1"/>
  </r>
  <r>
    <n v="53"/>
    <s v="Cliente_53"/>
    <n v="20"/>
    <x v="0"/>
    <s v="Belo Horizonte"/>
    <x v="2"/>
    <x v="0"/>
    <x v="1"/>
  </r>
  <r>
    <n v="54"/>
    <s v="Cliente_54"/>
    <n v="64"/>
    <x v="0"/>
    <s v="Porto Alegre"/>
    <x v="3"/>
    <x v="2"/>
    <x v="1"/>
  </r>
  <r>
    <n v="55"/>
    <s v="Cliente_55"/>
    <n v="47"/>
    <x v="0"/>
    <s v="Belo Horizonte"/>
    <x v="5"/>
    <x v="0"/>
    <x v="1"/>
  </r>
  <r>
    <n v="56"/>
    <s v="Cliente_56"/>
    <n v="52"/>
    <x v="1"/>
    <s v="São Paulo"/>
    <x v="0"/>
    <x v="0"/>
    <x v="1"/>
  </r>
  <r>
    <n v="57"/>
    <s v="Cliente_57"/>
    <n v="25"/>
    <x v="1"/>
    <s v="Belo Horizonte"/>
    <x v="1"/>
    <x v="0"/>
    <x v="2"/>
  </r>
  <r>
    <n v="58"/>
    <s v="Cliente_58"/>
    <n v="42"/>
    <x v="0"/>
    <s v="Porto Alegre"/>
    <x v="5"/>
    <x v="2"/>
    <x v="1"/>
  </r>
  <r>
    <n v="59"/>
    <s v="Cliente_59"/>
    <n v="23"/>
    <x v="0"/>
    <s v="Belo Horizonte"/>
    <x v="1"/>
    <x v="0"/>
    <x v="2"/>
  </r>
  <r>
    <n v="60"/>
    <s v="Cliente_60"/>
    <n v="53"/>
    <x v="0"/>
    <s v="Salvador"/>
    <x v="0"/>
    <x v="1"/>
    <x v="4"/>
  </r>
  <r>
    <n v="61"/>
    <s v="Cliente_61"/>
    <n v="36"/>
    <x v="0"/>
    <s v="Belo Horizonte"/>
    <x v="4"/>
    <x v="0"/>
    <x v="4"/>
  </r>
  <r>
    <n v="62"/>
    <s v="Cliente_62"/>
    <n v="58"/>
    <x v="1"/>
    <s v="Salvador"/>
    <x v="0"/>
    <x v="1"/>
    <x v="4"/>
  </r>
  <r>
    <n v="63"/>
    <s v="Cliente_63"/>
    <n v="57"/>
    <x v="0"/>
    <s v="Belo Horizonte"/>
    <x v="0"/>
    <x v="0"/>
    <x v="3"/>
  </r>
  <r>
    <n v="64"/>
    <s v="Cliente_64"/>
    <n v="41"/>
    <x v="1"/>
    <s v="Porto Alegre"/>
    <x v="5"/>
    <x v="2"/>
    <x v="1"/>
  </r>
  <r>
    <n v="65"/>
    <s v="Cliente_65"/>
    <n v="54"/>
    <x v="0"/>
    <s v="Rio de Janeiro"/>
    <x v="0"/>
    <x v="0"/>
    <x v="4"/>
  </r>
  <r>
    <n v="66"/>
    <s v="Cliente_66"/>
    <n v="30"/>
    <x v="1"/>
    <s v="Rio de Janeiro"/>
    <x v="1"/>
    <x v="0"/>
    <x v="2"/>
  </r>
  <r>
    <n v="67"/>
    <s v="Cliente_67"/>
    <n v="63"/>
    <x v="1"/>
    <s v="Salvador"/>
    <x v="3"/>
    <x v="1"/>
    <x v="1"/>
  </r>
  <r>
    <n v="68"/>
    <s v="Cliente_68"/>
    <n v="22"/>
    <x v="0"/>
    <s v="Salvador"/>
    <x v="1"/>
    <x v="1"/>
    <x v="3"/>
  </r>
  <r>
    <n v="69"/>
    <s v="Cliente_69"/>
    <n v="20"/>
    <x v="0"/>
    <s v="Rio de Janeiro"/>
    <x v="2"/>
    <x v="0"/>
    <x v="3"/>
  </r>
  <r>
    <n v="70"/>
    <s v="Cliente_70"/>
    <n v="60"/>
    <x v="1"/>
    <s v="Porto Alegre"/>
    <x v="0"/>
    <x v="2"/>
    <x v="1"/>
  </r>
  <r>
    <n v="71"/>
    <s v="Cliente_71"/>
    <n v="32"/>
    <x v="0"/>
    <s v="Porto Alegre"/>
    <x v="4"/>
    <x v="2"/>
    <x v="4"/>
  </r>
  <r>
    <n v="72"/>
    <s v="Cliente_72"/>
    <n v="36"/>
    <x v="0"/>
    <s v="Belo Horizonte"/>
    <x v="4"/>
    <x v="0"/>
    <x v="1"/>
  </r>
  <r>
    <n v="73"/>
    <s v="Cliente_73"/>
    <n v="23"/>
    <x v="0"/>
    <s v="Salvador"/>
    <x v="1"/>
    <x v="1"/>
    <x v="3"/>
  </r>
  <r>
    <n v="74"/>
    <s v="Cliente_74"/>
    <n v="32"/>
    <x v="0"/>
    <s v="Porto Alegre"/>
    <x v="4"/>
    <x v="2"/>
    <x v="4"/>
  </r>
  <r>
    <n v="75"/>
    <s v="Cliente_75"/>
    <n v="24"/>
    <x v="0"/>
    <s v="São Paulo"/>
    <x v="1"/>
    <x v="0"/>
    <x v="1"/>
  </r>
  <r>
    <n v="76"/>
    <s v="Cliente_76"/>
    <n v="42"/>
    <x v="0"/>
    <s v="Belo Horizonte"/>
    <x v="5"/>
    <x v="0"/>
    <x v="5"/>
  </r>
  <r>
    <n v="77"/>
    <s v="Cliente_77"/>
    <n v="35"/>
    <x v="1"/>
    <s v="Belo Horizonte"/>
    <x v="4"/>
    <x v="0"/>
    <x v="6"/>
  </r>
  <r>
    <n v="78"/>
    <s v="Cliente_78"/>
    <n v="47"/>
    <x v="1"/>
    <s v="Rio de Janeiro"/>
    <x v="5"/>
    <x v="0"/>
    <x v="2"/>
  </r>
  <r>
    <n v="79"/>
    <s v="Cliente_79"/>
    <n v="58"/>
    <x v="1"/>
    <s v="Salvador"/>
    <x v="0"/>
    <x v="1"/>
    <x v="1"/>
  </r>
  <r>
    <n v="80"/>
    <s v="Cliente_80"/>
    <n v="41"/>
    <x v="0"/>
    <s v="Porto Alegre"/>
    <x v="5"/>
    <x v="2"/>
    <x v="1"/>
  </r>
  <r>
    <n v="81"/>
    <s v="Cliente_81"/>
    <n v="28"/>
    <x v="1"/>
    <s v="Porto Alegre"/>
    <x v="1"/>
    <x v="2"/>
    <x v="1"/>
  </r>
  <r>
    <n v="82"/>
    <s v="Cliente_82"/>
    <n v="41"/>
    <x v="0"/>
    <s v="Belo Horizonte"/>
    <x v="5"/>
    <x v="0"/>
    <x v="2"/>
  </r>
  <r>
    <n v="83"/>
    <s v="Cliente_83"/>
    <n v="40"/>
    <x v="0"/>
    <s v="Salvador"/>
    <x v="4"/>
    <x v="1"/>
    <x v="3"/>
  </r>
  <r>
    <n v="84"/>
    <s v="Cliente_84"/>
    <n v="31"/>
    <x v="1"/>
    <s v="Salvador"/>
    <x v="4"/>
    <x v="1"/>
    <x v="5"/>
  </r>
  <r>
    <n v="85"/>
    <s v="Cliente_85"/>
    <n v="60"/>
    <x v="0"/>
    <s v="Salvador"/>
    <x v="0"/>
    <x v="1"/>
    <x v="4"/>
  </r>
  <r>
    <n v="86"/>
    <s v="Cliente_86"/>
    <n v="35"/>
    <x v="1"/>
    <s v="Rio de Janeiro"/>
    <x v="4"/>
    <x v="0"/>
    <x v="3"/>
  </r>
  <r>
    <n v="87"/>
    <s v="Cliente_87"/>
    <n v="62"/>
    <x v="1"/>
    <s v="Porto Alegre"/>
    <x v="3"/>
    <x v="2"/>
    <x v="2"/>
  </r>
  <r>
    <n v="88"/>
    <s v="Cliente_88"/>
    <n v="61"/>
    <x v="1"/>
    <s v="Salvador"/>
    <x v="3"/>
    <x v="1"/>
    <x v="3"/>
  </r>
  <r>
    <n v="89"/>
    <s v="Cliente_89"/>
    <n v="59"/>
    <x v="1"/>
    <s v="Rio de Janeiro"/>
    <x v="0"/>
    <x v="0"/>
    <x v="5"/>
  </r>
  <r>
    <n v="90"/>
    <s v="Cliente_90"/>
    <n v="22"/>
    <x v="1"/>
    <s v="São Paulo"/>
    <x v="1"/>
    <x v="0"/>
    <x v="1"/>
  </r>
  <r>
    <n v="91"/>
    <s v="Cliente_91"/>
    <n v="56"/>
    <x v="1"/>
    <s v="Belo Horizonte"/>
    <x v="0"/>
    <x v="0"/>
    <x v="2"/>
  </r>
  <r>
    <n v="92"/>
    <s v="Cliente_92"/>
    <n v="58"/>
    <x v="0"/>
    <s v="Porto Alegre"/>
    <x v="0"/>
    <x v="2"/>
    <x v="2"/>
  </r>
  <r>
    <n v="93"/>
    <s v="Cliente_93"/>
    <n v="28"/>
    <x v="0"/>
    <s v="Porto Alegre"/>
    <x v="1"/>
    <x v="2"/>
    <x v="1"/>
  </r>
  <r>
    <n v="94"/>
    <s v="Cliente_94"/>
    <n v="52"/>
    <x v="1"/>
    <s v="Belo Horizonte"/>
    <x v="0"/>
    <x v="0"/>
    <x v="1"/>
  </r>
  <r>
    <n v="95"/>
    <s v="Cliente_95"/>
    <n v="64"/>
    <x v="0"/>
    <s v="São Paulo"/>
    <x v="3"/>
    <x v="0"/>
    <x v="1"/>
  </r>
  <r>
    <n v="96"/>
    <s v="Cliente_96"/>
    <n v="33"/>
    <x v="0"/>
    <s v="Rio de Janeiro"/>
    <x v="4"/>
    <x v="0"/>
    <x v="3"/>
  </r>
  <r>
    <n v="97"/>
    <s v="Cliente_97"/>
    <n v="28"/>
    <x v="0"/>
    <s v="Belo Horizonte"/>
    <x v="1"/>
    <x v="0"/>
    <x v="0"/>
  </r>
  <r>
    <n v="98"/>
    <s v="Cliente_98"/>
    <n v="47"/>
    <x v="1"/>
    <s v="Rio de Janeiro"/>
    <x v="5"/>
    <x v="0"/>
    <x v="5"/>
  </r>
  <r>
    <n v="99"/>
    <s v="Cliente_99"/>
    <n v="42"/>
    <x v="0"/>
    <s v="Rio de Janeiro"/>
    <x v="5"/>
    <x v="0"/>
    <x v="4"/>
  </r>
  <r>
    <n v="100"/>
    <s v="Cliente_100"/>
    <n v="35"/>
    <x v="0"/>
    <s v="Rio de Janeiro"/>
    <x v="4"/>
    <x v="0"/>
    <x v="1"/>
  </r>
  <r>
    <n v="101"/>
    <s v="Cliente_101"/>
    <n v="58"/>
    <x v="1"/>
    <s v="São Paulo"/>
    <x v="0"/>
    <x v="0"/>
    <x v="1"/>
  </r>
  <r>
    <n v="102"/>
    <s v="Cliente_102"/>
    <n v="62"/>
    <x v="0"/>
    <s v="São Paulo"/>
    <x v="3"/>
    <x v="0"/>
    <x v="2"/>
  </r>
  <r>
    <n v="103"/>
    <s v="Cliente_103"/>
    <n v="53"/>
    <x v="0"/>
    <s v="Rio de Janeiro"/>
    <x v="0"/>
    <x v="0"/>
    <x v="1"/>
  </r>
  <r>
    <n v="104"/>
    <s v="Cliente_104"/>
    <n v="32"/>
    <x v="0"/>
    <s v="Salvador"/>
    <x v="4"/>
    <x v="1"/>
    <x v="1"/>
  </r>
  <r>
    <n v="105"/>
    <s v="Cliente_105"/>
    <n v="61"/>
    <x v="0"/>
    <s v="Porto Alegre"/>
    <x v="3"/>
    <x v="2"/>
    <x v="3"/>
  </r>
  <r>
    <n v="106"/>
    <s v="Cliente_106"/>
    <n v="38"/>
    <x v="0"/>
    <s v="São Paulo"/>
    <x v="4"/>
    <x v="0"/>
    <x v="4"/>
  </r>
  <r>
    <n v="107"/>
    <s v="Cliente_107"/>
    <n v="21"/>
    <x v="0"/>
    <s v="Salvador"/>
    <x v="1"/>
    <x v="1"/>
    <x v="2"/>
  </r>
  <r>
    <n v="108"/>
    <s v="Cliente_108"/>
    <n v="32"/>
    <x v="0"/>
    <s v="Salvador"/>
    <x v="4"/>
    <x v="1"/>
    <x v="1"/>
  </r>
  <r>
    <n v="109"/>
    <s v="Cliente_109"/>
    <n v="20"/>
    <x v="1"/>
    <s v="Porto Alegre"/>
    <x v="2"/>
    <x v="2"/>
    <x v="3"/>
  </r>
  <r>
    <n v="110"/>
    <s v="Cliente_110"/>
    <n v="38"/>
    <x v="0"/>
    <s v="Rio de Janeiro"/>
    <x v="4"/>
    <x v="0"/>
    <x v="1"/>
  </r>
  <r>
    <n v="111"/>
    <s v="Cliente_111"/>
    <n v="43"/>
    <x v="0"/>
    <s v="Salvador"/>
    <x v="5"/>
    <x v="1"/>
    <x v="2"/>
  </r>
  <r>
    <n v="112"/>
    <s v="Cliente_112"/>
    <n v="35"/>
    <x v="0"/>
    <s v="Salvador"/>
    <x v="4"/>
    <x v="1"/>
    <x v="2"/>
  </r>
  <r>
    <n v="113"/>
    <s v="Cliente_113"/>
    <n v="22"/>
    <x v="0"/>
    <s v="Salvador"/>
    <x v="1"/>
    <x v="1"/>
    <x v="2"/>
  </r>
  <r>
    <n v="114"/>
    <s v="Cliente_114"/>
    <n v="31"/>
    <x v="1"/>
    <s v="Rio de Janeiro"/>
    <x v="4"/>
    <x v="0"/>
    <x v="4"/>
  </r>
  <r>
    <n v="115"/>
    <s v="Cliente_115"/>
    <n v="54"/>
    <x v="1"/>
    <s v="Rio de Janeiro"/>
    <x v="0"/>
    <x v="0"/>
    <x v="2"/>
  </r>
  <r>
    <n v="116"/>
    <s v="Cliente_116"/>
    <n v="63"/>
    <x v="1"/>
    <s v="São Paulo"/>
    <x v="3"/>
    <x v="0"/>
    <x v="1"/>
  </r>
  <r>
    <n v="117"/>
    <s v="Cliente_117"/>
    <n v="38"/>
    <x v="0"/>
    <s v="São Paulo"/>
    <x v="4"/>
    <x v="0"/>
    <x v="5"/>
  </r>
  <r>
    <n v="118"/>
    <s v="Cliente_118"/>
    <n v="31"/>
    <x v="1"/>
    <s v="Salvador"/>
    <x v="4"/>
    <x v="1"/>
    <x v="3"/>
  </r>
  <r>
    <n v="119"/>
    <s v="Cliente_119"/>
    <n v="59"/>
    <x v="0"/>
    <s v="Rio de Janeiro"/>
    <x v="0"/>
    <x v="0"/>
    <x v="3"/>
  </r>
  <r>
    <n v="120"/>
    <s v="Cliente_120"/>
    <n v="49"/>
    <x v="1"/>
    <s v="Rio de Janeiro"/>
    <x v="5"/>
    <x v="0"/>
    <x v="3"/>
  </r>
  <r>
    <n v="121"/>
    <s v="Cliente_121"/>
    <n v="43"/>
    <x v="1"/>
    <s v="Porto Alegre"/>
    <x v="5"/>
    <x v="2"/>
    <x v="3"/>
  </r>
  <r>
    <n v="122"/>
    <s v="Cliente_122"/>
    <n v="59"/>
    <x v="0"/>
    <s v="Salvador"/>
    <x v="0"/>
    <x v="1"/>
    <x v="2"/>
  </r>
  <r>
    <n v="123"/>
    <s v="Cliente_123"/>
    <n v="47"/>
    <x v="1"/>
    <s v="São Paulo"/>
    <x v="5"/>
    <x v="0"/>
    <x v="1"/>
  </r>
  <r>
    <n v="124"/>
    <s v="Cliente_124"/>
    <n v="27"/>
    <x v="1"/>
    <s v="Porto Alegre"/>
    <x v="1"/>
    <x v="2"/>
    <x v="4"/>
  </r>
  <r>
    <n v="125"/>
    <s v="Cliente_125"/>
    <n v="34"/>
    <x v="1"/>
    <s v="Rio de Janeiro"/>
    <x v="4"/>
    <x v="0"/>
    <x v="3"/>
  </r>
  <r>
    <n v="126"/>
    <s v="Cliente_126"/>
    <n v="26"/>
    <x v="0"/>
    <s v="São Paulo"/>
    <x v="1"/>
    <x v="0"/>
    <x v="2"/>
  </r>
  <r>
    <n v="127"/>
    <s v="Cliente_127"/>
    <n v="33"/>
    <x v="0"/>
    <s v="Salvador"/>
    <x v="4"/>
    <x v="1"/>
    <x v="3"/>
  </r>
  <r>
    <n v="128"/>
    <s v="Cliente_128"/>
    <n v="65"/>
    <x v="1"/>
    <s v="Rio de Janeiro"/>
    <x v="3"/>
    <x v="0"/>
    <x v="4"/>
  </r>
  <r>
    <n v="129"/>
    <s v="Cliente_129"/>
    <n v="53"/>
    <x v="0"/>
    <s v="Salvador"/>
    <x v="0"/>
    <x v="1"/>
    <x v="0"/>
  </r>
  <r>
    <n v="130"/>
    <s v="Cliente_130"/>
    <n v="52"/>
    <x v="0"/>
    <s v="Porto Alegre"/>
    <x v="0"/>
    <x v="2"/>
    <x v="3"/>
  </r>
  <r>
    <n v="131"/>
    <s v="Cliente_131"/>
    <n v="34"/>
    <x v="0"/>
    <s v="Porto Alegre"/>
    <x v="4"/>
    <x v="2"/>
    <x v="2"/>
  </r>
  <r>
    <n v="132"/>
    <s v="Cliente_132"/>
    <n v="65"/>
    <x v="1"/>
    <s v="Porto Alegre"/>
    <x v="3"/>
    <x v="2"/>
    <x v="1"/>
  </r>
  <r>
    <n v="133"/>
    <s v="Cliente_133"/>
    <n v="55"/>
    <x v="0"/>
    <s v="Belo Horizonte"/>
    <x v="0"/>
    <x v="0"/>
    <x v="1"/>
  </r>
  <r>
    <n v="134"/>
    <s v="Cliente_134"/>
    <n v="45"/>
    <x v="1"/>
    <s v="Salvador"/>
    <x v="5"/>
    <x v="1"/>
    <x v="1"/>
  </r>
  <r>
    <n v="135"/>
    <s v="Cliente_135"/>
    <n v="55"/>
    <x v="0"/>
    <s v="Porto Alegre"/>
    <x v="0"/>
    <x v="2"/>
    <x v="5"/>
  </r>
  <r>
    <n v="136"/>
    <s v="Cliente_136"/>
    <n v="43"/>
    <x v="0"/>
    <s v="Porto Alegre"/>
    <x v="5"/>
    <x v="2"/>
    <x v="3"/>
  </r>
  <r>
    <n v="137"/>
    <s v="Cliente_137"/>
    <n v="41"/>
    <x v="1"/>
    <s v="Salvador"/>
    <x v="5"/>
    <x v="1"/>
    <x v="2"/>
  </r>
  <r>
    <n v="138"/>
    <s v="Cliente_138"/>
    <n v="32"/>
    <x v="1"/>
    <s v="Porto Alegre"/>
    <x v="4"/>
    <x v="2"/>
    <x v="0"/>
  </r>
  <r>
    <n v="139"/>
    <s v="Cliente_139"/>
    <n v="26"/>
    <x v="0"/>
    <s v="Salvador"/>
    <x v="1"/>
    <x v="1"/>
    <x v="2"/>
  </r>
  <r>
    <n v="140"/>
    <s v="Cliente_140"/>
    <n v="50"/>
    <x v="1"/>
    <s v="Rio de Janeiro"/>
    <x v="5"/>
    <x v="0"/>
    <x v="4"/>
  </r>
  <r>
    <n v="141"/>
    <s v="Cliente_141"/>
    <n v="49"/>
    <x v="1"/>
    <s v="Salvador"/>
    <x v="5"/>
    <x v="1"/>
    <x v="1"/>
  </r>
  <r>
    <n v="142"/>
    <s v="Cliente_142"/>
    <n v="23"/>
    <x v="0"/>
    <s v="Salvador"/>
    <x v="1"/>
    <x v="1"/>
    <x v="4"/>
  </r>
  <r>
    <n v="143"/>
    <s v="Cliente_143"/>
    <n v="21"/>
    <x v="1"/>
    <s v="Belo Horizonte"/>
    <x v="1"/>
    <x v="0"/>
    <x v="1"/>
  </r>
  <r>
    <n v="144"/>
    <s v="Cliente_144"/>
    <n v="25"/>
    <x v="0"/>
    <s v="Rio de Janeiro"/>
    <x v="1"/>
    <x v="0"/>
    <x v="1"/>
  </r>
  <r>
    <n v="145"/>
    <s v="Cliente_145"/>
    <n v="27"/>
    <x v="0"/>
    <s v="Belo Horizonte"/>
    <x v="1"/>
    <x v="0"/>
    <x v="2"/>
  </r>
  <r>
    <n v="146"/>
    <s v="Cliente_146"/>
    <n v="58"/>
    <x v="1"/>
    <s v="Porto Alegre"/>
    <x v="0"/>
    <x v="2"/>
    <x v="1"/>
  </r>
  <r>
    <n v="147"/>
    <s v="Cliente_147"/>
    <n v="28"/>
    <x v="0"/>
    <s v="Salvador"/>
    <x v="1"/>
    <x v="1"/>
    <x v="5"/>
  </r>
  <r>
    <n v="148"/>
    <s v="Cliente_148"/>
    <n v="61"/>
    <x v="0"/>
    <s v="Rio de Janeiro"/>
    <x v="3"/>
    <x v="0"/>
    <x v="2"/>
  </r>
  <r>
    <n v="149"/>
    <s v="Cliente_149"/>
    <n v="45"/>
    <x v="0"/>
    <s v="Belo Horizonte"/>
    <x v="5"/>
    <x v="0"/>
    <x v="3"/>
  </r>
  <r>
    <n v="150"/>
    <s v="Cliente_150"/>
    <n v="56"/>
    <x v="1"/>
    <s v="Salvador"/>
    <x v="0"/>
    <x v="1"/>
    <x v="2"/>
  </r>
  <r>
    <n v="151"/>
    <s v="Cliente_151"/>
    <n v="22"/>
    <x v="1"/>
    <s v="São Paulo"/>
    <x v="1"/>
    <x v="0"/>
    <x v="2"/>
  </r>
  <r>
    <n v="152"/>
    <s v="Cliente_152"/>
    <n v="42"/>
    <x v="0"/>
    <s v="Belo Horizonte"/>
    <x v="5"/>
    <x v="0"/>
    <x v="0"/>
  </r>
  <r>
    <n v="153"/>
    <s v="Cliente_153"/>
    <n v="42"/>
    <x v="1"/>
    <s v="Rio de Janeiro"/>
    <x v="5"/>
    <x v="0"/>
    <x v="1"/>
  </r>
  <r>
    <n v="154"/>
    <s v="Cliente_154"/>
    <n v="56"/>
    <x v="0"/>
    <s v="Belo Horizonte"/>
    <x v="0"/>
    <x v="0"/>
    <x v="2"/>
  </r>
  <r>
    <n v="155"/>
    <s v="Cliente_155"/>
    <n v="47"/>
    <x v="1"/>
    <s v="Belo Horizonte"/>
    <x v="5"/>
    <x v="0"/>
    <x v="1"/>
  </r>
  <r>
    <n v="156"/>
    <s v="Cliente_156"/>
    <n v="51"/>
    <x v="1"/>
    <s v="Belo Horizonte"/>
    <x v="0"/>
    <x v="0"/>
    <x v="4"/>
  </r>
  <r>
    <n v="157"/>
    <s v="Cliente_157"/>
    <n v="34"/>
    <x v="1"/>
    <s v="Porto Alegre"/>
    <x v="4"/>
    <x v="2"/>
    <x v="3"/>
  </r>
  <r>
    <n v="158"/>
    <s v="Cliente_158"/>
    <n v="53"/>
    <x v="0"/>
    <s v="São Paulo"/>
    <x v="0"/>
    <x v="0"/>
    <x v="1"/>
  </r>
  <r>
    <n v="159"/>
    <s v="Cliente_159"/>
    <n v="18"/>
    <x v="0"/>
    <s v="Rio de Janeiro"/>
    <x v="2"/>
    <x v="0"/>
    <x v="5"/>
  </r>
  <r>
    <n v="160"/>
    <s v="Cliente_160"/>
    <n v="61"/>
    <x v="1"/>
    <s v="Rio de Janeiro"/>
    <x v="3"/>
    <x v="0"/>
    <x v="2"/>
  </r>
  <r>
    <n v="161"/>
    <s v="Cliente_161"/>
    <n v="64"/>
    <x v="1"/>
    <s v="Rio de Janeiro"/>
    <x v="3"/>
    <x v="0"/>
    <x v="3"/>
  </r>
  <r>
    <n v="162"/>
    <s v="Cliente_162"/>
    <n v="25"/>
    <x v="0"/>
    <s v="Salvador"/>
    <x v="1"/>
    <x v="1"/>
    <x v="3"/>
  </r>
  <r>
    <n v="163"/>
    <s v="Cliente_163"/>
    <n v="61"/>
    <x v="0"/>
    <s v="Rio de Janeiro"/>
    <x v="3"/>
    <x v="0"/>
    <x v="5"/>
  </r>
  <r>
    <n v="164"/>
    <s v="Cliente_164"/>
    <n v="52"/>
    <x v="1"/>
    <s v="Rio de Janeiro"/>
    <x v="0"/>
    <x v="0"/>
    <x v="4"/>
  </r>
  <r>
    <n v="165"/>
    <s v="Cliente_165"/>
    <n v="35"/>
    <x v="0"/>
    <s v="São Paulo"/>
    <x v="4"/>
    <x v="0"/>
    <x v="1"/>
  </r>
  <r>
    <n v="166"/>
    <s v="Cliente_166"/>
    <n v="59"/>
    <x v="1"/>
    <s v="Salvador"/>
    <x v="0"/>
    <x v="1"/>
    <x v="1"/>
  </r>
  <r>
    <n v="167"/>
    <s v="Cliente_167"/>
    <n v="39"/>
    <x v="0"/>
    <s v="Salvador"/>
    <x v="4"/>
    <x v="1"/>
    <x v="4"/>
  </r>
  <r>
    <n v="168"/>
    <s v="Cliente_168"/>
    <n v="25"/>
    <x v="1"/>
    <s v="Belo Horizonte"/>
    <x v="1"/>
    <x v="0"/>
    <x v="3"/>
  </r>
  <r>
    <n v="169"/>
    <s v="Cliente_169"/>
    <n v="36"/>
    <x v="1"/>
    <s v="Porto Alegre"/>
    <x v="4"/>
    <x v="2"/>
    <x v="5"/>
  </r>
  <r>
    <n v="170"/>
    <s v="Cliente_170"/>
    <n v="45"/>
    <x v="0"/>
    <s v="Salvador"/>
    <x v="5"/>
    <x v="1"/>
    <x v="3"/>
  </r>
  <r>
    <n v="171"/>
    <s v="Cliente_171"/>
    <n v="28"/>
    <x v="0"/>
    <s v="Salvador"/>
    <x v="1"/>
    <x v="1"/>
    <x v="3"/>
  </r>
  <r>
    <n v="172"/>
    <s v="Cliente_172"/>
    <n v="47"/>
    <x v="0"/>
    <s v="São Paulo"/>
    <x v="5"/>
    <x v="0"/>
    <x v="1"/>
  </r>
  <r>
    <n v="173"/>
    <s v="Cliente_173"/>
    <n v="18"/>
    <x v="0"/>
    <s v="Rio de Janeiro"/>
    <x v="2"/>
    <x v="0"/>
    <x v="3"/>
  </r>
  <r>
    <n v="174"/>
    <s v="Cliente_174"/>
    <n v="64"/>
    <x v="0"/>
    <s v="Salvador"/>
    <x v="3"/>
    <x v="1"/>
    <x v="2"/>
  </r>
  <r>
    <n v="175"/>
    <s v="Cliente_175"/>
    <n v="64"/>
    <x v="1"/>
    <s v="Salvador"/>
    <x v="3"/>
    <x v="1"/>
    <x v="2"/>
  </r>
  <r>
    <n v="176"/>
    <s v="Cliente_176"/>
    <n v="34"/>
    <x v="0"/>
    <s v="Porto Alegre"/>
    <x v="4"/>
    <x v="2"/>
    <x v="2"/>
  </r>
  <r>
    <n v="177"/>
    <s v="Cliente_177"/>
    <n v="50"/>
    <x v="1"/>
    <s v="São Paulo"/>
    <x v="5"/>
    <x v="0"/>
    <x v="3"/>
  </r>
  <r>
    <n v="178"/>
    <s v="Cliente_178"/>
    <n v="29"/>
    <x v="0"/>
    <s v="Porto Alegre"/>
    <x v="1"/>
    <x v="2"/>
    <x v="4"/>
  </r>
  <r>
    <n v="179"/>
    <s v="Cliente_179"/>
    <n v="50"/>
    <x v="0"/>
    <s v="Salvador"/>
    <x v="5"/>
    <x v="1"/>
    <x v="3"/>
  </r>
  <r>
    <n v="180"/>
    <s v="Cliente_180"/>
    <n v="24"/>
    <x v="1"/>
    <s v="Salvador"/>
    <x v="1"/>
    <x v="1"/>
    <x v="3"/>
  </r>
  <r>
    <n v="181"/>
    <s v="Cliente_181"/>
    <n v="58"/>
    <x v="1"/>
    <s v="São Paulo"/>
    <x v="0"/>
    <x v="0"/>
    <x v="5"/>
  </r>
  <r>
    <n v="182"/>
    <s v="Cliente_182"/>
    <n v="37"/>
    <x v="0"/>
    <s v="Belo Horizonte"/>
    <x v="4"/>
    <x v="0"/>
    <x v="1"/>
  </r>
  <r>
    <n v="183"/>
    <s v="Cliente_183"/>
    <n v="58"/>
    <x v="1"/>
    <s v="Belo Horizonte"/>
    <x v="0"/>
    <x v="0"/>
    <x v="1"/>
  </r>
  <r>
    <n v="184"/>
    <s v="Cliente_184"/>
    <n v="50"/>
    <x v="0"/>
    <s v="Salvador"/>
    <x v="5"/>
    <x v="1"/>
    <x v="3"/>
  </r>
  <r>
    <n v="185"/>
    <s v="Cliente_185"/>
    <n v="56"/>
    <x v="0"/>
    <s v="Salvador"/>
    <x v="0"/>
    <x v="1"/>
    <x v="4"/>
  </r>
  <r>
    <n v="186"/>
    <s v="Cliente_186"/>
    <n v="30"/>
    <x v="0"/>
    <s v="Porto Alegre"/>
    <x v="1"/>
    <x v="2"/>
    <x v="3"/>
  </r>
  <r>
    <n v="187"/>
    <s v="Cliente_187"/>
    <n v="27"/>
    <x v="1"/>
    <s v="Porto Alegre"/>
    <x v="1"/>
    <x v="2"/>
    <x v="1"/>
  </r>
  <r>
    <n v="188"/>
    <s v="Cliente_188"/>
    <n v="41"/>
    <x v="1"/>
    <s v="Porto Alegre"/>
    <x v="5"/>
    <x v="2"/>
    <x v="1"/>
  </r>
  <r>
    <n v="189"/>
    <s v="Cliente_189"/>
    <n v="28"/>
    <x v="0"/>
    <s v="Rio de Janeiro"/>
    <x v="1"/>
    <x v="0"/>
    <x v="1"/>
  </r>
  <r>
    <n v="190"/>
    <s v="Cliente_190"/>
    <n v="52"/>
    <x v="0"/>
    <s v="Salvador"/>
    <x v="0"/>
    <x v="1"/>
    <x v="1"/>
  </r>
  <r>
    <n v="191"/>
    <s v="Cliente_191"/>
    <n v="51"/>
    <x v="0"/>
    <s v="Rio de Janeiro"/>
    <x v="0"/>
    <x v="0"/>
    <x v="5"/>
  </r>
  <r>
    <n v="192"/>
    <s v="Cliente_192"/>
    <n v="18"/>
    <x v="0"/>
    <s v="Belo Horizonte"/>
    <x v="2"/>
    <x v="0"/>
    <x v="2"/>
  </r>
  <r>
    <n v="193"/>
    <s v="Cliente_193"/>
    <n v="56"/>
    <x v="1"/>
    <s v="Salvador"/>
    <x v="0"/>
    <x v="1"/>
    <x v="1"/>
  </r>
  <r>
    <n v="194"/>
    <s v="Cliente_194"/>
    <n v="38"/>
    <x v="0"/>
    <s v="Salvador"/>
    <x v="4"/>
    <x v="1"/>
    <x v="0"/>
  </r>
  <r>
    <n v="195"/>
    <s v="Cliente_195"/>
    <n v="49"/>
    <x v="0"/>
    <s v="São Paulo"/>
    <x v="5"/>
    <x v="0"/>
    <x v="4"/>
  </r>
  <r>
    <n v="196"/>
    <s v="Cliente_196"/>
    <n v="19"/>
    <x v="1"/>
    <s v="Salvador"/>
    <x v="2"/>
    <x v="1"/>
    <x v="2"/>
  </r>
  <r>
    <n v="197"/>
    <s v="Cliente_197"/>
    <n v="25"/>
    <x v="1"/>
    <s v="Belo Horizonte"/>
    <x v="1"/>
    <x v="0"/>
    <x v="3"/>
  </r>
  <r>
    <n v="198"/>
    <s v="Cliente_198"/>
    <n v="41"/>
    <x v="0"/>
    <s v="Salvador"/>
    <x v="5"/>
    <x v="1"/>
    <x v="3"/>
  </r>
  <r>
    <n v="199"/>
    <s v="Cliente_199"/>
    <n v="37"/>
    <x v="1"/>
    <s v="Rio de Janeiro"/>
    <x v="4"/>
    <x v="0"/>
    <x v="5"/>
  </r>
  <r>
    <n v="200"/>
    <s v="Cliente_200"/>
    <n v="33"/>
    <x v="0"/>
    <s v="Salvador"/>
    <x v="4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CAA525-2AB1-4D45-999E-C89E82E2E883}" name="PivotTable12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6">
  <location ref="A3:B9" firstHeaderRow="1" firstDataRow="1" firstDataCol="1"/>
  <pivotFields count="6"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resultado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837032-AF54-43F9-A94A-CD0AA60B3485}" name="PivotTable22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:H6" firstHeaderRow="1" firstDataRow="2" firstDataCol="1"/>
  <pivotFields count="2">
    <pivotField axis="axisCol" showAll="0">
      <items count="7">
        <item x="3"/>
        <item x="1"/>
        <item x="4"/>
        <item x="5"/>
        <item x="0"/>
        <item x="2"/>
        <item t="default"/>
      </items>
    </pivotField>
    <pivotField axis="axisRow" dataField="1" showAll="0">
      <items count="4">
        <item x="1"/>
        <item x="0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classificação_regiao" fld="1" subtotal="count" baseField="0" baseItem="0"/>
  </dataFields>
  <chartFormats count="24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2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DD38F6-142B-4F10-91E7-21EDA0B2600A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8">
  <location ref="A1:D10" firstHeaderRow="1" firstDataRow="2" firstDataCol="1"/>
  <pivotFields count="8">
    <pivotField showAll="0"/>
    <pivotField showAll="0"/>
    <pivotField numFmtId="1" showAll="0"/>
    <pivotField axis="axisCol" showAll="0">
      <items count="3">
        <item x="0"/>
        <item x="1"/>
        <item t="default"/>
      </items>
    </pivotField>
    <pivotField showAll="0"/>
    <pivotField dataField="1" showAll="0">
      <items count="7">
        <item x="2"/>
        <item x="0"/>
        <item x="5"/>
        <item x="4"/>
        <item x="1"/>
        <item x="3"/>
        <item t="default"/>
      </items>
    </pivotField>
    <pivotField showAll="0"/>
    <pivotField axis="axisRow" showAll="0">
      <items count="8">
        <item x="6"/>
        <item x="5"/>
        <item x="0"/>
        <item x="2"/>
        <item x="4"/>
        <item x="3"/>
        <item x="1"/>
        <item t="default"/>
      </items>
    </pivotField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classificacao_idade" fld="5" subtotal="count" baseField="0" baseItem="0"/>
  </dataFields>
  <chartFormats count="4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opLeftCell="A175" zoomScale="85" zoomScaleNormal="85" workbookViewId="0">
      <selection sqref="A1:E201"/>
    </sheetView>
  </sheetViews>
  <sheetFormatPr defaultRowHeight="15" x14ac:dyDescent="0.25"/>
  <cols>
    <col min="1" max="1" width="9.85546875" bestFit="1" customWidth="1"/>
    <col min="2" max="2" width="11.42578125" bestFit="1" customWidth="1"/>
    <col min="6" max="6" width="18.28515625" style="5" bestFit="1" customWidth="1"/>
    <col min="7" max="7" width="5" style="11" bestFit="1" customWidth="1"/>
    <col min="8" max="8" width="4.7109375" style="9" bestFit="1" customWidth="1"/>
    <col min="9" max="9" width="9" style="13" bestFit="1" customWidth="1"/>
    <col min="10" max="10" width="11.85546875" bestFit="1" customWidth="1"/>
    <col min="11" max="11" width="11.5703125" style="5" bestFit="1" customWidth="1"/>
    <col min="12" max="12" width="16.28515625" style="5" bestFit="1" customWidth="1"/>
    <col min="13" max="13" width="21.42578125" style="7" bestFit="1" customWidth="1"/>
    <col min="14" max="14" width="19.28515625" style="5" bestFit="1" customWidth="1"/>
    <col min="15" max="15" width="10.7109375" style="18" bestFit="1" customWidth="1"/>
    <col min="16" max="16" width="12.28515625" style="18" bestFit="1" customWidth="1"/>
    <col min="19" max="19" width="12.42578125" bestFit="1" customWidth="1"/>
    <col min="22" max="22" width="12.28515625" style="18" bestFit="1" customWidth="1"/>
    <col min="23" max="23" width="12.7109375" style="18" bestFit="1" customWidth="1"/>
    <col min="27" max="27" width="0" hidden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258</v>
      </c>
      <c r="H1" s="8" t="s">
        <v>259</v>
      </c>
      <c r="I1" s="12" t="s">
        <v>238</v>
      </c>
      <c r="J1" s="1" t="s">
        <v>6</v>
      </c>
      <c r="K1" s="2" t="s">
        <v>252</v>
      </c>
      <c r="L1" s="2" t="s">
        <v>308</v>
      </c>
      <c r="M1" s="6" t="s">
        <v>256</v>
      </c>
      <c r="N1" s="2" t="s">
        <v>255</v>
      </c>
      <c r="O1" s="19" t="s">
        <v>253</v>
      </c>
      <c r="P1" s="19" t="s">
        <v>257</v>
      </c>
      <c r="S1" t="s">
        <v>254</v>
      </c>
      <c r="U1" t="s">
        <v>238</v>
      </c>
      <c r="V1" s="19" t="s">
        <v>289</v>
      </c>
      <c r="W1" s="19" t="s">
        <v>290</v>
      </c>
    </row>
    <row r="2" spans="1:23" x14ac:dyDescent="0.25">
      <c r="A2">
        <v>1</v>
      </c>
      <c r="B2" t="s">
        <v>7</v>
      </c>
      <c r="C2">
        <v>58</v>
      </c>
      <c r="D2" t="s">
        <v>207</v>
      </c>
      <c r="E2" t="s">
        <v>209</v>
      </c>
      <c r="F2" s="4">
        <v>44772</v>
      </c>
      <c r="G2" s="11">
        <f>YEAR(F2)</f>
        <v>2022</v>
      </c>
      <c r="H2" s="11">
        <f>MONTH(F2)</f>
        <v>7</v>
      </c>
      <c r="I2" s="13" t="str">
        <f>_xlfn.CONCAT(G2,"-",IF(H2&lt;10,_xlfn.CONCAT(0,H2),H2))</f>
        <v>2022-07</v>
      </c>
      <c r="J2" t="s">
        <v>214</v>
      </c>
      <c r="K2" s="5">
        <v>0</v>
      </c>
      <c r="L2" s="5">
        <f ca="1">DATEDIF(F2,TODAY(),"D")</f>
        <v>828</v>
      </c>
      <c r="M2" s="7">
        <f>IF(_xlfn.MAXIFS(transacoes!$D$1:$D$201,transacoes!$B$1:$B$201,clientes!A2),_xlfn.MAXIFS(transacoes!$D$1:$D$201,transacoes!$B$1:$B$201,clientes!A2),"")</f>
        <v>44999</v>
      </c>
      <c r="N2" s="5">
        <f>COUNTIF(transacoes!B:B,A2)</f>
        <v>1</v>
      </c>
      <c r="O2" s="18">
        <f t="shared" ref="O2:O33" si="0">PRODUCT(K2,N2,$S$2)</f>
        <v>0</v>
      </c>
      <c r="P2" s="18">
        <f>VLOOKUP(I2,investimento_marketing!A:C,2,FALSE)/VLOOKUP(I2,investimento_marketing!A:C,3,FALSE)</f>
        <v>50.033861333333334</v>
      </c>
      <c r="S2" s="18">
        <f>AVERAGE(transacoes!C:C)</f>
        <v>55.441749999999978</v>
      </c>
      <c r="U2" t="s">
        <v>260</v>
      </c>
      <c r="V2" s="18">
        <f>PRODUCT(AVERAGEIF(I:I,U2,K:K),AVERAGEIF(I:I,U2,N:N),$S$2)</f>
        <v>145.53459374999994</v>
      </c>
      <c r="W2" s="18">
        <f>AVERAGEIF(I:I,U2,P:P)</f>
        <v>14.62819921875</v>
      </c>
    </row>
    <row r="3" spans="1:23" x14ac:dyDescent="0.25">
      <c r="A3">
        <v>2</v>
      </c>
      <c r="B3" t="s">
        <v>8</v>
      </c>
      <c r="C3">
        <v>25</v>
      </c>
      <c r="D3" t="s">
        <v>207</v>
      </c>
      <c r="E3" t="s">
        <v>210</v>
      </c>
      <c r="F3" s="4">
        <v>43961</v>
      </c>
      <c r="G3" s="11">
        <f t="shared" ref="G3:G66" si="1">YEAR(F3)</f>
        <v>2020</v>
      </c>
      <c r="H3" s="11">
        <f t="shared" ref="H3:H66" si="2">MONTH(F3)</f>
        <v>5</v>
      </c>
      <c r="I3" s="13" t="str">
        <f t="shared" ref="I3:I66" si="3">_xlfn.CONCAT(G3,"-",IF(H3&lt;10,_xlfn.CONCAT(0,H3),H3))</f>
        <v>2020-05</v>
      </c>
      <c r="J3" t="s">
        <v>214</v>
      </c>
      <c r="L3" s="5">
        <f t="shared" ref="L3:L66" ca="1" si="4">DATEDIF(F3,TODAY(),"D")</f>
        <v>1639</v>
      </c>
      <c r="M3" s="7" t="str">
        <f>IF(_xlfn.MAXIFS(transacoes!$D$1:$D$201,transacoes!$B$1:$B$201,clientes!A3),_xlfn.MAXIFS(transacoes!$D$1:$D$201,transacoes!$B$1:$B$201,clientes!A3),"")</f>
        <v/>
      </c>
      <c r="N3" s="5">
        <f>COUNTIF(transacoes!B:B,A3)</f>
        <v>0</v>
      </c>
      <c r="O3" s="18">
        <f t="shared" si="0"/>
        <v>0</v>
      </c>
      <c r="P3" s="18">
        <f>VLOOKUP(I3,investimento_marketing!A:C,2,FALSE)/VLOOKUP(I3,investimento_marketing!A:C,3,FALSE)</f>
        <v>28.452661458333335</v>
      </c>
      <c r="U3" t="s">
        <v>261</v>
      </c>
      <c r="V3" s="18">
        <f t="shared" ref="V3:V34" si="5">PRODUCT(AVERAGEIF(I:I,U3,K:K),AVERAGEIF(I:I,U3,N:N),$S$2)</f>
        <v>88.706799999999959</v>
      </c>
      <c r="W3" s="18">
        <f t="shared" ref="W3:W34" si="6">AVERAGEIF(I:I,U3,P:P)</f>
        <v>112.62961279999998</v>
      </c>
    </row>
    <row r="4" spans="1:23" x14ac:dyDescent="0.25">
      <c r="A4">
        <v>3</v>
      </c>
      <c r="B4" t="s">
        <v>9</v>
      </c>
      <c r="C4">
        <v>19</v>
      </c>
      <c r="D4" t="s">
        <v>207</v>
      </c>
      <c r="E4" t="s">
        <v>209</v>
      </c>
      <c r="F4" s="4">
        <v>44468</v>
      </c>
      <c r="G4" s="11">
        <f t="shared" si="1"/>
        <v>2021</v>
      </c>
      <c r="H4" s="11">
        <f t="shared" si="2"/>
        <v>9</v>
      </c>
      <c r="I4" s="13" t="str">
        <f t="shared" si="3"/>
        <v>2021-09</v>
      </c>
      <c r="J4" t="s">
        <v>215</v>
      </c>
      <c r="K4" s="5">
        <v>1</v>
      </c>
      <c r="L4" s="5">
        <f t="shared" ca="1" si="4"/>
        <v>1132</v>
      </c>
      <c r="M4" s="7">
        <f>IF(_xlfn.MAXIFS(transacoes!$D$1:$D$201,transacoes!$B$1:$B$201,clientes!A4),_xlfn.MAXIFS(transacoes!$D$1:$D$201,transacoes!$B$1:$B$201,clientes!A4),"")</f>
        <v>45185</v>
      </c>
      <c r="N4" s="5">
        <f>COUNTIF(transacoes!B:B,A4)</f>
        <v>2</v>
      </c>
      <c r="O4" s="18">
        <f t="shared" si="0"/>
        <v>110.88349999999996</v>
      </c>
      <c r="P4" s="18">
        <f>VLOOKUP(I4,investimento_marketing!A:C,2,FALSE)/VLOOKUP(I4,investimento_marketing!A:C,3,FALSE)</f>
        <v>4.5769514973958332</v>
      </c>
      <c r="U4" t="s">
        <v>262</v>
      </c>
      <c r="V4" s="18">
        <f t="shared" si="5"/>
        <v>249.48787499999989</v>
      </c>
      <c r="W4" s="18">
        <f t="shared" si="6"/>
        <v>50.742769547325103</v>
      </c>
    </row>
    <row r="5" spans="1:23" x14ac:dyDescent="0.25">
      <c r="A5">
        <v>4</v>
      </c>
      <c r="B5" t="s">
        <v>10</v>
      </c>
      <c r="C5">
        <v>65</v>
      </c>
      <c r="D5" t="s">
        <v>207</v>
      </c>
      <c r="E5" t="s">
        <v>210</v>
      </c>
      <c r="F5" s="4">
        <v>44377</v>
      </c>
      <c r="G5" s="11">
        <f t="shared" si="1"/>
        <v>2021</v>
      </c>
      <c r="H5" s="11">
        <f t="shared" si="2"/>
        <v>6</v>
      </c>
      <c r="I5" s="13" t="str">
        <f t="shared" si="3"/>
        <v>2021-06</v>
      </c>
      <c r="J5" t="s">
        <v>215</v>
      </c>
      <c r="K5" s="5">
        <v>1</v>
      </c>
      <c r="L5" s="5">
        <f t="shared" ca="1" si="4"/>
        <v>1223</v>
      </c>
      <c r="M5" s="7">
        <f>IF(_xlfn.MAXIFS(transacoes!$D$1:$D$201,transacoes!$B$1:$B$201,clientes!A5),_xlfn.MAXIFS(transacoes!$D$1:$D$201,transacoes!$B$1:$B$201,clientes!A5),"")</f>
        <v>44988</v>
      </c>
      <c r="N5" s="5">
        <f>COUNTIF(transacoes!B:B,A5)</f>
        <v>1</v>
      </c>
      <c r="O5" s="18">
        <f t="shared" si="0"/>
        <v>55.441749999999978</v>
      </c>
      <c r="P5" s="18">
        <f>VLOOKUP(I5,investimento_marketing!A:C,2,FALSE)/VLOOKUP(I5,investimento_marketing!A:C,3,FALSE)</f>
        <v>92.529290666666682</v>
      </c>
      <c r="U5" t="s">
        <v>263</v>
      </c>
      <c r="V5" s="18">
        <f t="shared" si="5"/>
        <v>166.32524999999993</v>
      </c>
      <c r="W5" s="18">
        <f t="shared" si="6"/>
        <v>59.904566399999986</v>
      </c>
    </row>
    <row r="6" spans="1:23" x14ac:dyDescent="0.25">
      <c r="A6">
        <v>5</v>
      </c>
      <c r="B6" t="s">
        <v>11</v>
      </c>
      <c r="C6">
        <v>35</v>
      </c>
      <c r="D6" t="s">
        <v>208</v>
      </c>
      <c r="E6" t="s">
        <v>211</v>
      </c>
      <c r="F6" s="4">
        <v>43858</v>
      </c>
      <c r="G6" s="11">
        <f t="shared" si="1"/>
        <v>2020</v>
      </c>
      <c r="H6" s="11">
        <f t="shared" si="2"/>
        <v>1</v>
      </c>
      <c r="I6" s="13" t="str">
        <f t="shared" si="3"/>
        <v>2020-01</v>
      </c>
      <c r="J6" t="s">
        <v>214</v>
      </c>
      <c r="L6" s="5">
        <f t="shared" ca="1" si="4"/>
        <v>1742</v>
      </c>
      <c r="M6" s="7" t="str">
        <f>IF(_xlfn.MAXIFS(transacoes!$D$1:$D$201,transacoes!$B$1:$B$201,clientes!A6),_xlfn.MAXIFS(transacoes!$D$1:$D$201,transacoes!$B$1:$B$201,clientes!A6),"")</f>
        <v/>
      </c>
      <c r="N6" s="5">
        <f>COUNTIF(transacoes!B:B,A6)</f>
        <v>0</v>
      </c>
      <c r="O6" s="18">
        <f t="shared" si="0"/>
        <v>0</v>
      </c>
      <c r="P6" s="18">
        <f>VLOOKUP(I6,investimento_marketing!A:C,2,FALSE)/VLOOKUP(I6,investimento_marketing!A:C,3,FALSE)</f>
        <v>14.62819921875</v>
      </c>
      <c r="U6" t="s">
        <v>264</v>
      </c>
      <c r="V6" s="18">
        <f t="shared" si="5"/>
        <v>207.90656249999992</v>
      </c>
      <c r="W6" s="18">
        <f t="shared" si="6"/>
        <v>28.452661458333335</v>
      </c>
    </row>
    <row r="7" spans="1:23" x14ac:dyDescent="0.25">
      <c r="A7">
        <v>6</v>
      </c>
      <c r="B7" t="s">
        <v>12</v>
      </c>
      <c r="C7">
        <v>33</v>
      </c>
      <c r="D7" t="s">
        <v>207</v>
      </c>
      <c r="E7" t="s">
        <v>211</v>
      </c>
      <c r="F7" s="4">
        <v>44759</v>
      </c>
      <c r="G7" s="11">
        <f t="shared" si="1"/>
        <v>2022</v>
      </c>
      <c r="H7" s="11">
        <f t="shared" si="2"/>
        <v>7</v>
      </c>
      <c r="I7" s="13" t="str">
        <f t="shared" si="3"/>
        <v>2022-07</v>
      </c>
      <c r="J7" t="s">
        <v>215</v>
      </c>
      <c r="K7" s="5">
        <v>1</v>
      </c>
      <c r="L7" s="5">
        <f t="shared" ca="1" si="4"/>
        <v>841</v>
      </c>
      <c r="M7" s="7">
        <f>IF(_xlfn.MAXIFS(transacoes!$D$1:$D$201,transacoes!$B$1:$B$201,clientes!A7),_xlfn.MAXIFS(transacoes!$D$1:$D$201,transacoes!$B$1:$B$201,clientes!A7),"")</f>
        <v>45157</v>
      </c>
      <c r="N7" s="5">
        <f>COUNTIF(transacoes!B:B,A7)</f>
        <v>1</v>
      </c>
      <c r="O7" s="18">
        <f t="shared" si="0"/>
        <v>55.441749999999978</v>
      </c>
      <c r="P7" s="18">
        <f>VLOOKUP(I7,investimento_marketing!A:C,2,FALSE)/VLOOKUP(I7,investimento_marketing!A:C,3,FALSE)</f>
        <v>50.033861333333334</v>
      </c>
      <c r="U7" t="s">
        <v>265</v>
      </c>
      <c r="V7" s="18">
        <f t="shared" si="5"/>
        <v>243.94369999999992</v>
      </c>
      <c r="W7" s="18">
        <f t="shared" si="6"/>
        <v>157.59215040000001</v>
      </c>
    </row>
    <row r="8" spans="1:23" x14ac:dyDescent="0.25">
      <c r="A8">
        <v>7</v>
      </c>
      <c r="B8" t="s">
        <v>13</v>
      </c>
      <c r="C8">
        <v>32</v>
      </c>
      <c r="D8" t="s">
        <v>207</v>
      </c>
      <c r="E8" t="s">
        <v>210</v>
      </c>
      <c r="F8" s="4">
        <v>44234</v>
      </c>
      <c r="G8" s="11">
        <f t="shared" si="1"/>
        <v>2021</v>
      </c>
      <c r="H8" s="11">
        <f t="shared" si="2"/>
        <v>2</v>
      </c>
      <c r="I8" s="13" t="str">
        <f t="shared" si="3"/>
        <v>2021-02</v>
      </c>
      <c r="J8" t="s">
        <v>215</v>
      </c>
      <c r="L8" s="5">
        <f t="shared" ca="1" si="4"/>
        <v>1366</v>
      </c>
      <c r="M8" s="7" t="str">
        <f>IF(_xlfn.MAXIFS(transacoes!$D$1:$D$201,transacoes!$B$1:$B$201,clientes!A8),_xlfn.MAXIFS(transacoes!$D$1:$D$201,transacoes!$B$1:$B$201,clientes!A8),"")</f>
        <v/>
      </c>
      <c r="N8" s="5">
        <f>COUNTIF(transacoes!B:B,A8)</f>
        <v>0</v>
      </c>
      <c r="O8" s="18">
        <f t="shared" si="0"/>
        <v>0</v>
      </c>
      <c r="P8" s="18">
        <f>VLOOKUP(I8,investimento_marketing!A:C,2,FALSE)/VLOOKUP(I8,investimento_marketing!A:C,3,FALSE)</f>
        <v>2759.5610416666664</v>
      </c>
      <c r="U8" t="s">
        <v>266</v>
      </c>
      <c r="V8" s="18">
        <f t="shared" si="5"/>
        <v>206.98253333333324</v>
      </c>
      <c r="W8" s="18">
        <f t="shared" si="6"/>
        <v>90.06095040000001</v>
      </c>
    </row>
    <row r="9" spans="1:23" x14ac:dyDescent="0.25">
      <c r="A9">
        <v>8</v>
      </c>
      <c r="B9" t="s">
        <v>14</v>
      </c>
      <c r="C9">
        <v>26</v>
      </c>
      <c r="D9" t="s">
        <v>207</v>
      </c>
      <c r="E9" t="s">
        <v>212</v>
      </c>
      <c r="F9" s="4">
        <v>44437</v>
      </c>
      <c r="G9" s="11">
        <f t="shared" si="1"/>
        <v>2021</v>
      </c>
      <c r="H9" s="11">
        <f t="shared" si="2"/>
        <v>8</v>
      </c>
      <c r="I9" s="13" t="str">
        <f t="shared" si="3"/>
        <v>2021-08</v>
      </c>
      <c r="J9" t="s">
        <v>215</v>
      </c>
      <c r="K9" s="5">
        <v>1</v>
      </c>
      <c r="L9" s="5">
        <f t="shared" ca="1" si="4"/>
        <v>1163</v>
      </c>
      <c r="M9" s="7">
        <f>IF(_xlfn.MAXIFS(transacoes!$D$1:$D$201,transacoes!$B$1:$B$201,clientes!A9),_xlfn.MAXIFS(transacoes!$D$1:$D$201,transacoes!$B$1:$B$201,clientes!A9),"")</f>
        <v>45097</v>
      </c>
      <c r="N9" s="5">
        <f>COUNTIF(transacoes!B:B,A9)</f>
        <v>1</v>
      </c>
      <c r="O9" s="18">
        <f t="shared" si="0"/>
        <v>55.441749999999978</v>
      </c>
      <c r="P9" s="18">
        <f>VLOOKUP(I9,investimento_marketing!A:C,2,FALSE)/VLOOKUP(I9,investimento_marketing!A:C,3,FALSE)</f>
        <v>24.072142162987642</v>
      </c>
      <c r="U9" t="s">
        <v>267</v>
      </c>
      <c r="V9" s="18">
        <f t="shared" si="5"/>
        <v>110.88349999999996</v>
      </c>
      <c r="W9" s="18">
        <f t="shared" si="6"/>
        <v>71.271828124999999</v>
      </c>
    </row>
    <row r="10" spans="1:23" x14ac:dyDescent="0.25">
      <c r="A10">
        <v>9</v>
      </c>
      <c r="B10" t="s">
        <v>15</v>
      </c>
      <c r="C10">
        <v>65</v>
      </c>
      <c r="D10" t="s">
        <v>208</v>
      </c>
      <c r="E10" t="s">
        <v>212</v>
      </c>
      <c r="F10" s="4">
        <v>44408</v>
      </c>
      <c r="G10" s="11">
        <f t="shared" si="1"/>
        <v>2021</v>
      </c>
      <c r="H10" s="11">
        <f t="shared" si="2"/>
        <v>7</v>
      </c>
      <c r="I10" s="13" t="str">
        <f t="shared" si="3"/>
        <v>2021-07</v>
      </c>
      <c r="J10" t="s">
        <v>214</v>
      </c>
      <c r="L10" s="5">
        <f t="shared" ca="1" si="4"/>
        <v>1192</v>
      </c>
      <c r="M10" s="7" t="str">
        <f>IF(_xlfn.MAXIFS(transacoes!$D$1:$D$201,transacoes!$B$1:$B$201,clientes!A10),_xlfn.MAXIFS(transacoes!$D$1:$D$201,transacoes!$B$1:$B$201,clientes!A10),"")</f>
        <v/>
      </c>
      <c r="N10" s="5">
        <f>COUNTIF(transacoes!B:B,A10)</f>
        <v>0</v>
      </c>
      <c r="O10" s="18">
        <f t="shared" si="0"/>
        <v>0</v>
      </c>
      <c r="P10" s="18">
        <f>VLOOKUP(I10,investimento_marketing!A:C,2,FALSE)/VLOOKUP(I10,investimento_marketing!A:C,3,FALSE)</f>
        <v>56.015610666666667</v>
      </c>
      <c r="U10" t="s">
        <v>268</v>
      </c>
      <c r="V10" s="18">
        <f t="shared" si="5"/>
        <v>123.20388888888884</v>
      </c>
      <c r="W10" s="18">
        <f t="shared" si="6"/>
        <v>6.6372651526698139</v>
      </c>
    </row>
    <row r="11" spans="1:23" x14ac:dyDescent="0.25">
      <c r="A11">
        <v>10</v>
      </c>
      <c r="B11" t="s">
        <v>16</v>
      </c>
      <c r="C11">
        <v>24</v>
      </c>
      <c r="D11" t="s">
        <v>207</v>
      </c>
      <c r="E11" t="s">
        <v>211</v>
      </c>
      <c r="F11" s="4">
        <v>44509</v>
      </c>
      <c r="G11" s="11">
        <f t="shared" si="1"/>
        <v>2021</v>
      </c>
      <c r="H11" s="11">
        <f t="shared" si="2"/>
        <v>11</v>
      </c>
      <c r="I11" s="13" t="str">
        <f t="shared" si="3"/>
        <v>2021-11</v>
      </c>
      <c r="J11" t="s">
        <v>214</v>
      </c>
      <c r="K11" s="5">
        <v>1</v>
      </c>
      <c r="L11" s="5">
        <f t="shared" ca="1" si="4"/>
        <v>1091</v>
      </c>
      <c r="M11" s="7">
        <f>IF(_xlfn.MAXIFS(transacoes!$D$1:$D$201,transacoes!$B$1:$B$201,clientes!A11),_xlfn.MAXIFS(transacoes!$D$1:$D$201,transacoes!$B$1:$B$201,clientes!A11),"")</f>
        <v>45129</v>
      </c>
      <c r="N11" s="5">
        <f>COUNTIF(transacoes!B:B,A11)</f>
        <v>2</v>
      </c>
      <c r="O11" s="18">
        <f t="shared" si="0"/>
        <v>110.88349999999996</v>
      </c>
      <c r="P11" s="18">
        <f>VLOOKUP(I11,investimento_marketing!A:C,2,FALSE)/VLOOKUP(I11,investimento_marketing!A:C,3,FALSE)</f>
        <v>70.374927999999997</v>
      </c>
      <c r="U11" t="s">
        <v>269</v>
      </c>
      <c r="V11" s="18">
        <f t="shared" si="5"/>
        <v>115.50364583333329</v>
      </c>
      <c r="W11" s="18">
        <f t="shared" si="6"/>
        <v>23.219552469135806</v>
      </c>
    </row>
    <row r="12" spans="1:23" x14ac:dyDescent="0.25">
      <c r="A12">
        <v>11</v>
      </c>
      <c r="B12" t="s">
        <v>17</v>
      </c>
      <c r="C12">
        <v>61</v>
      </c>
      <c r="D12" t="s">
        <v>208</v>
      </c>
      <c r="E12" t="s">
        <v>211</v>
      </c>
      <c r="F12" s="4">
        <v>43858</v>
      </c>
      <c r="G12" s="11">
        <f t="shared" si="1"/>
        <v>2020</v>
      </c>
      <c r="H12" s="11">
        <f t="shared" si="2"/>
        <v>1</v>
      </c>
      <c r="I12" s="13" t="str">
        <f t="shared" si="3"/>
        <v>2020-01</v>
      </c>
      <c r="J12" t="s">
        <v>215</v>
      </c>
      <c r="L12" s="5">
        <f t="shared" ca="1" si="4"/>
        <v>1742</v>
      </c>
      <c r="M12" s="7" t="str">
        <f>IF(_xlfn.MAXIFS(transacoes!$D$1:$D$201,transacoes!$B$1:$B$201,clientes!A12),_xlfn.MAXIFS(transacoes!$D$1:$D$201,transacoes!$B$1:$B$201,clientes!A12),"")</f>
        <v/>
      </c>
      <c r="N12" s="5">
        <f>COUNTIF(transacoes!B:B,A12)</f>
        <v>0</v>
      </c>
      <c r="O12" s="18">
        <f t="shared" si="0"/>
        <v>0</v>
      </c>
      <c r="P12" s="18">
        <f>VLOOKUP(I12,investimento_marketing!A:C,2,FALSE)/VLOOKUP(I12,investimento_marketing!A:C,3,FALSE)</f>
        <v>14.62819921875</v>
      </c>
      <c r="U12" t="s">
        <v>270</v>
      </c>
      <c r="V12" s="18">
        <f t="shared" si="5"/>
        <v>73.922333333333299</v>
      </c>
      <c r="W12" s="18">
        <f t="shared" si="6"/>
        <v>54.906578703703723</v>
      </c>
    </row>
    <row r="13" spans="1:23" x14ac:dyDescent="0.25">
      <c r="A13">
        <v>12</v>
      </c>
      <c r="B13" t="s">
        <v>18</v>
      </c>
      <c r="C13">
        <v>65</v>
      </c>
      <c r="D13" t="s">
        <v>208</v>
      </c>
      <c r="E13" t="s">
        <v>209</v>
      </c>
      <c r="F13" s="4">
        <v>43916</v>
      </c>
      <c r="G13" s="11">
        <f t="shared" si="1"/>
        <v>2020</v>
      </c>
      <c r="H13" s="11">
        <f t="shared" si="2"/>
        <v>3</v>
      </c>
      <c r="I13" s="13" t="str">
        <f t="shared" si="3"/>
        <v>2020-03</v>
      </c>
      <c r="J13" t="s">
        <v>214</v>
      </c>
      <c r="K13" s="5">
        <v>3</v>
      </c>
      <c r="L13" s="5">
        <f t="shared" ca="1" si="4"/>
        <v>1684</v>
      </c>
      <c r="M13" s="7">
        <f>IF(_xlfn.MAXIFS(transacoes!$D$1:$D$201,transacoes!$B$1:$B$201,clientes!A13),_xlfn.MAXIFS(transacoes!$D$1:$D$201,transacoes!$B$1:$B$201,clientes!A13),"")</f>
        <v>45189</v>
      </c>
      <c r="N13" s="5">
        <f>COUNTIF(transacoes!B:B,A13)</f>
        <v>2</v>
      </c>
      <c r="O13" s="18">
        <f t="shared" si="0"/>
        <v>332.65049999999985</v>
      </c>
      <c r="P13" s="18">
        <f>VLOOKUP(I13,investimento_marketing!A:C,2,FALSE)/VLOOKUP(I13,investimento_marketing!A:C,3,FALSE)</f>
        <v>50.742769547325103</v>
      </c>
      <c r="U13" t="s">
        <v>271</v>
      </c>
      <c r="V13" s="18">
        <f t="shared" si="5"/>
        <v>138.60437499999995</v>
      </c>
      <c r="W13" s="18">
        <f t="shared" si="6"/>
        <v>7.8797724609375006</v>
      </c>
    </row>
    <row r="14" spans="1:23" x14ac:dyDescent="0.25">
      <c r="A14">
        <v>13</v>
      </c>
      <c r="B14" t="s">
        <v>19</v>
      </c>
      <c r="C14">
        <v>52</v>
      </c>
      <c r="D14" t="s">
        <v>207</v>
      </c>
      <c r="E14" t="s">
        <v>211</v>
      </c>
      <c r="F14" s="4">
        <v>44489</v>
      </c>
      <c r="G14" s="11">
        <f t="shared" si="1"/>
        <v>2021</v>
      </c>
      <c r="H14" s="11">
        <f t="shared" si="2"/>
        <v>10</v>
      </c>
      <c r="I14" s="13" t="str">
        <f t="shared" si="3"/>
        <v>2021-10</v>
      </c>
      <c r="J14" t="s">
        <v>215</v>
      </c>
      <c r="K14" s="5">
        <v>1</v>
      </c>
      <c r="L14" s="5">
        <f t="shared" ca="1" si="4"/>
        <v>1111</v>
      </c>
      <c r="M14" s="7">
        <f>IF(_xlfn.MAXIFS(transacoes!$D$1:$D$201,transacoes!$B$1:$B$201,clientes!A14),_xlfn.MAXIFS(transacoes!$D$1:$D$201,transacoes!$B$1:$B$201,clientes!A14),"")</f>
        <v>45151</v>
      </c>
      <c r="N14" s="5">
        <f>COUNTIF(transacoes!B:B,A14)</f>
        <v>1</v>
      </c>
      <c r="O14" s="18">
        <f t="shared" si="0"/>
        <v>55.441749999999978</v>
      </c>
      <c r="P14" s="18">
        <f>VLOOKUP(I14,investimento_marketing!A:C,2,FALSE)/VLOOKUP(I14,investimento_marketing!A:C,3,FALSE)</f>
        <v>21.914069137859226</v>
      </c>
      <c r="U14" t="s">
        <v>272</v>
      </c>
      <c r="V14" s="18">
        <f t="shared" si="5"/>
        <v>79.202499999999972</v>
      </c>
      <c r="W14" s="18">
        <f t="shared" si="6"/>
        <v>22.891563237539913</v>
      </c>
    </row>
    <row r="15" spans="1:23" x14ac:dyDescent="0.25">
      <c r="A15">
        <v>14</v>
      </c>
      <c r="B15" t="s">
        <v>20</v>
      </c>
      <c r="C15">
        <v>23</v>
      </c>
      <c r="D15" t="s">
        <v>207</v>
      </c>
      <c r="E15" t="s">
        <v>210</v>
      </c>
      <c r="F15" s="4">
        <v>44269</v>
      </c>
      <c r="G15" s="11">
        <f t="shared" si="1"/>
        <v>2021</v>
      </c>
      <c r="H15" s="11">
        <f t="shared" si="2"/>
        <v>3</v>
      </c>
      <c r="I15" s="13" t="str">
        <f t="shared" si="3"/>
        <v>2021-03</v>
      </c>
      <c r="J15" t="s">
        <v>214</v>
      </c>
      <c r="L15" s="5">
        <f t="shared" ca="1" si="4"/>
        <v>1331</v>
      </c>
      <c r="M15" s="7" t="str">
        <f>IF(_xlfn.MAXIFS(transacoes!$D$1:$D$201,transacoes!$B$1:$B$201,clientes!A15),_xlfn.MAXIFS(transacoes!$D$1:$D$201,transacoes!$B$1:$B$201,clientes!A15),"")</f>
        <v/>
      </c>
      <c r="N15" s="5">
        <f>COUNTIF(transacoes!B:B,A15)</f>
        <v>0</v>
      </c>
      <c r="O15" s="18">
        <f t="shared" si="0"/>
        <v>0</v>
      </c>
      <c r="P15" s="18">
        <f>VLOOKUP(I15,investimento_marketing!A:C,2,FALSE)/VLOOKUP(I15,investimento_marketing!A:C,3,FALSE)</f>
        <v>9.2991323059836173</v>
      </c>
      <c r="U15" t="s">
        <v>273</v>
      </c>
      <c r="V15" s="18">
        <f t="shared" si="5"/>
        <v>55.441749999999978</v>
      </c>
      <c r="W15" s="18">
        <f t="shared" si="6"/>
        <v>2759.5610416666664</v>
      </c>
    </row>
    <row r="16" spans="1:23" x14ac:dyDescent="0.25">
      <c r="A16">
        <v>15</v>
      </c>
      <c r="B16" t="s">
        <v>21</v>
      </c>
      <c r="C16">
        <v>55</v>
      </c>
      <c r="D16" t="s">
        <v>208</v>
      </c>
      <c r="E16" t="s">
        <v>212</v>
      </c>
      <c r="F16" s="4">
        <v>43969</v>
      </c>
      <c r="G16" s="11">
        <f t="shared" si="1"/>
        <v>2020</v>
      </c>
      <c r="H16" s="11">
        <f t="shared" si="2"/>
        <v>5</v>
      </c>
      <c r="I16" s="13" t="str">
        <f t="shared" si="3"/>
        <v>2020-05</v>
      </c>
      <c r="J16" t="s">
        <v>215</v>
      </c>
      <c r="K16" s="5">
        <v>3</v>
      </c>
      <c r="L16" s="5">
        <f t="shared" ca="1" si="4"/>
        <v>1631</v>
      </c>
      <c r="M16" s="7">
        <f>IF(_xlfn.MAXIFS(transacoes!$D$1:$D$201,transacoes!$B$1:$B$201,clientes!A16),_xlfn.MAXIFS(transacoes!$D$1:$D$201,transacoes!$B$1:$B$201,clientes!A16),"")</f>
        <v>45188</v>
      </c>
      <c r="N16" s="5">
        <f>COUNTIF(transacoes!B:B,A16)</f>
        <v>1</v>
      </c>
      <c r="O16" s="18">
        <f t="shared" si="0"/>
        <v>166.32524999999993</v>
      </c>
      <c r="P16" s="18">
        <f>VLOOKUP(I16,investimento_marketing!A:C,2,FALSE)/VLOOKUP(I16,investimento_marketing!A:C,3,FALSE)</f>
        <v>28.452661458333335</v>
      </c>
      <c r="U16" t="s">
        <v>274</v>
      </c>
      <c r="V16" s="18">
        <f t="shared" si="5"/>
        <v>39.601249999999986</v>
      </c>
      <c r="W16" s="18">
        <f t="shared" si="6"/>
        <v>9.2991323059836173</v>
      </c>
    </row>
    <row r="17" spans="1:23" x14ac:dyDescent="0.25">
      <c r="A17">
        <v>16</v>
      </c>
      <c r="B17" t="s">
        <v>22</v>
      </c>
      <c r="C17">
        <v>45</v>
      </c>
      <c r="D17" t="s">
        <v>208</v>
      </c>
      <c r="E17" t="s">
        <v>212</v>
      </c>
      <c r="F17" s="4">
        <v>44718</v>
      </c>
      <c r="G17" s="11">
        <f t="shared" si="1"/>
        <v>2022</v>
      </c>
      <c r="H17" s="11">
        <f t="shared" si="2"/>
        <v>6</v>
      </c>
      <c r="I17" s="13" t="str">
        <f t="shared" si="3"/>
        <v>2022-06</v>
      </c>
      <c r="J17" t="s">
        <v>215</v>
      </c>
      <c r="L17" s="5">
        <f t="shared" ca="1" si="4"/>
        <v>882</v>
      </c>
      <c r="M17" s="7" t="str">
        <f>IF(_xlfn.MAXIFS(transacoes!$D$1:$D$201,transacoes!$B$1:$B$201,clientes!A17),_xlfn.MAXIFS(transacoes!$D$1:$D$201,transacoes!$B$1:$B$201,clientes!A17),"")</f>
        <v/>
      </c>
      <c r="N17" s="5">
        <f>COUNTIF(transacoes!B:B,A17)</f>
        <v>0</v>
      </c>
      <c r="O17" s="18">
        <f t="shared" si="0"/>
        <v>0</v>
      </c>
      <c r="P17" s="18">
        <f>VLOOKUP(I17,investimento_marketing!A:C,2,FALSE)/VLOOKUP(I17,investimento_marketing!A:C,3,FALSE)</f>
        <v>87.55119466666666</v>
      </c>
      <c r="U17" t="s">
        <v>275</v>
      </c>
      <c r="V17" s="18">
        <f t="shared" si="5"/>
        <v>118.58374305555553</v>
      </c>
      <c r="W17" s="18">
        <f t="shared" si="6"/>
        <v>3.4106081390032013</v>
      </c>
    </row>
    <row r="18" spans="1:23" x14ac:dyDescent="0.25">
      <c r="A18">
        <v>17</v>
      </c>
      <c r="B18" t="s">
        <v>23</v>
      </c>
      <c r="C18">
        <v>20</v>
      </c>
      <c r="D18" t="s">
        <v>208</v>
      </c>
      <c r="E18" t="s">
        <v>209</v>
      </c>
      <c r="F18" s="4">
        <v>44303</v>
      </c>
      <c r="G18" s="11">
        <f t="shared" si="1"/>
        <v>2021</v>
      </c>
      <c r="H18" s="11">
        <f t="shared" si="2"/>
        <v>4</v>
      </c>
      <c r="I18" s="13" t="str">
        <f t="shared" si="3"/>
        <v>2021-04</v>
      </c>
      <c r="J18" t="s">
        <v>215</v>
      </c>
      <c r="L18" s="5">
        <f t="shared" ca="1" si="4"/>
        <v>1297</v>
      </c>
      <c r="M18" s="7" t="str">
        <f>IF(_xlfn.MAXIFS(transacoes!$D$1:$D$201,transacoes!$B$1:$B$201,clientes!A18),_xlfn.MAXIFS(transacoes!$D$1:$D$201,transacoes!$B$1:$B$201,clientes!A18),"")</f>
        <v/>
      </c>
      <c r="N18" s="5">
        <f>COUNTIF(transacoes!B:B,A18)</f>
        <v>0</v>
      </c>
      <c r="O18" s="18">
        <f t="shared" si="0"/>
        <v>0</v>
      </c>
      <c r="P18" s="18">
        <f>VLOOKUP(I18,investimento_marketing!A:C,2,FALSE)/VLOOKUP(I18,investimento_marketing!A:C,3,FALSE)</f>
        <v>3.4106081390032008</v>
      </c>
      <c r="U18" t="s">
        <v>276</v>
      </c>
      <c r="V18" s="18">
        <f t="shared" si="5"/>
        <v>41.581312499999981</v>
      </c>
      <c r="W18" s="18">
        <f t="shared" si="6"/>
        <v>216.49342447916669</v>
      </c>
    </row>
    <row r="19" spans="1:23" x14ac:dyDescent="0.25">
      <c r="A19">
        <v>18</v>
      </c>
      <c r="B19" t="s">
        <v>24</v>
      </c>
      <c r="C19">
        <v>19</v>
      </c>
      <c r="D19" t="s">
        <v>208</v>
      </c>
      <c r="E19" t="s">
        <v>212</v>
      </c>
      <c r="F19" s="4">
        <v>44017</v>
      </c>
      <c r="G19" s="11">
        <f t="shared" si="1"/>
        <v>2020</v>
      </c>
      <c r="H19" s="11">
        <f t="shared" si="2"/>
        <v>7</v>
      </c>
      <c r="I19" s="13" t="str">
        <f t="shared" si="3"/>
        <v>2020-07</v>
      </c>
      <c r="J19" t="s">
        <v>215</v>
      </c>
      <c r="K19" s="5">
        <v>3</v>
      </c>
      <c r="L19" s="5">
        <f t="shared" ca="1" si="4"/>
        <v>1583</v>
      </c>
      <c r="M19" s="7">
        <f>IF(_xlfn.MAXIFS(transacoes!$D$1:$D$201,transacoes!$B$1:$B$201,clientes!A19),_xlfn.MAXIFS(transacoes!$D$1:$D$201,transacoes!$B$1:$B$201,clientes!A19),"")</f>
        <v>45134</v>
      </c>
      <c r="N19" s="5">
        <f>COUNTIF(transacoes!B:B,A19)</f>
        <v>2</v>
      </c>
      <c r="O19" s="18">
        <f t="shared" si="0"/>
        <v>332.65049999999985</v>
      </c>
      <c r="P19" s="18">
        <f>VLOOKUP(I19,investimento_marketing!A:C,2,FALSE)/VLOOKUP(I19,investimento_marketing!A:C,3,FALSE)</f>
        <v>90.06095040000001</v>
      </c>
      <c r="U19" t="s">
        <v>277</v>
      </c>
      <c r="V19" s="18">
        <f t="shared" si="5"/>
        <v>55.441749999999978</v>
      </c>
      <c r="W19" s="18">
        <f t="shared" si="6"/>
        <v>92.529290666666682</v>
      </c>
    </row>
    <row r="20" spans="1:23" x14ac:dyDescent="0.25">
      <c r="A20">
        <v>19</v>
      </c>
      <c r="B20" t="s">
        <v>25</v>
      </c>
      <c r="C20">
        <v>23</v>
      </c>
      <c r="D20" t="s">
        <v>208</v>
      </c>
      <c r="E20" t="s">
        <v>212</v>
      </c>
      <c r="F20" s="4">
        <v>43882</v>
      </c>
      <c r="G20" s="11">
        <f t="shared" si="1"/>
        <v>2020</v>
      </c>
      <c r="H20" s="11">
        <f t="shared" si="2"/>
        <v>2</v>
      </c>
      <c r="I20" s="13" t="str">
        <f t="shared" si="3"/>
        <v>2020-02</v>
      </c>
      <c r="J20" t="s">
        <v>215</v>
      </c>
      <c r="K20" s="5">
        <v>3</v>
      </c>
      <c r="L20" s="5">
        <f t="shared" ca="1" si="4"/>
        <v>1718</v>
      </c>
      <c r="M20" s="7">
        <f>IF(_xlfn.MAXIFS(transacoes!$D$1:$D$201,transacoes!$B$1:$B$201,clientes!A20),_xlfn.MAXIFS(transacoes!$D$1:$D$201,transacoes!$B$1:$B$201,clientes!A20),"")</f>
        <v>45085</v>
      </c>
      <c r="N20" s="5">
        <f>COUNTIF(transacoes!B:B,A20)</f>
        <v>1</v>
      </c>
      <c r="O20" s="18">
        <f t="shared" si="0"/>
        <v>166.32524999999993</v>
      </c>
      <c r="P20" s="18">
        <f>VLOOKUP(I20,investimento_marketing!A:C,2,FALSE)/VLOOKUP(I20,investimento_marketing!A:C,3,FALSE)</f>
        <v>112.62961279999998</v>
      </c>
      <c r="U20" t="s">
        <v>278</v>
      </c>
      <c r="V20" s="18">
        <f t="shared" si="5"/>
        <v>59.137866666666639</v>
      </c>
      <c r="W20" s="18">
        <f t="shared" si="6"/>
        <v>56.015610666666667</v>
      </c>
    </row>
    <row r="21" spans="1:23" x14ac:dyDescent="0.25">
      <c r="A21">
        <v>20</v>
      </c>
      <c r="B21" t="s">
        <v>26</v>
      </c>
      <c r="C21">
        <v>31</v>
      </c>
      <c r="D21" t="s">
        <v>207</v>
      </c>
      <c r="E21" t="s">
        <v>213</v>
      </c>
      <c r="F21" s="4">
        <v>44097</v>
      </c>
      <c r="G21" s="11">
        <f t="shared" si="1"/>
        <v>2020</v>
      </c>
      <c r="H21" s="11">
        <f t="shared" si="2"/>
        <v>9</v>
      </c>
      <c r="I21" s="13" t="str">
        <f t="shared" si="3"/>
        <v>2020-09</v>
      </c>
      <c r="J21" t="s">
        <v>215</v>
      </c>
      <c r="K21" s="5">
        <v>2</v>
      </c>
      <c r="L21" s="5">
        <f t="shared" ca="1" si="4"/>
        <v>1503</v>
      </c>
      <c r="M21" s="7">
        <f>IF(_xlfn.MAXIFS(transacoes!$D$1:$D$201,transacoes!$B$1:$B$201,clientes!A21),_xlfn.MAXIFS(transacoes!$D$1:$D$201,transacoes!$B$1:$B$201,clientes!A21),"")</f>
        <v>45121</v>
      </c>
      <c r="N21" s="5">
        <f>COUNTIF(transacoes!B:B,A21)</f>
        <v>1</v>
      </c>
      <c r="O21" s="18">
        <f t="shared" si="0"/>
        <v>110.88349999999996</v>
      </c>
      <c r="P21" s="18">
        <f>VLOOKUP(I21,investimento_marketing!A:C,2,FALSE)/VLOOKUP(I21,investimento_marketing!A:C,3,FALSE)</f>
        <v>6.6372651526698156</v>
      </c>
      <c r="U21" t="s">
        <v>279</v>
      </c>
      <c r="V21" s="18">
        <f t="shared" si="5"/>
        <v>66.530099999999976</v>
      </c>
      <c r="W21" s="18">
        <f t="shared" si="6"/>
        <v>24.072142162987639</v>
      </c>
    </row>
    <row r="22" spans="1:23" x14ac:dyDescent="0.25">
      <c r="A22">
        <v>21</v>
      </c>
      <c r="B22" t="s">
        <v>27</v>
      </c>
      <c r="C22">
        <v>32</v>
      </c>
      <c r="D22" t="s">
        <v>207</v>
      </c>
      <c r="E22" t="s">
        <v>210</v>
      </c>
      <c r="F22" s="4">
        <v>44219</v>
      </c>
      <c r="G22" s="11">
        <f t="shared" si="1"/>
        <v>2021</v>
      </c>
      <c r="H22" s="11">
        <f t="shared" si="2"/>
        <v>1</v>
      </c>
      <c r="I22" s="13" t="str">
        <f t="shared" si="3"/>
        <v>2021-01</v>
      </c>
      <c r="J22" t="s">
        <v>215</v>
      </c>
      <c r="K22" s="5">
        <v>2</v>
      </c>
      <c r="L22" s="5">
        <f t="shared" ca="1" si="4"/>
        <v>1381</v>
      </c>
      <c r="M22" s="7">
        <f>IF(_xlfn.MAXIFS(transacoes!$D$1:$D$201,transacoes!$B$1:$B$201,clientes!A22),_xlfn.MAXIFS(transacoes!$D$1:$D$201,transacoes!$B$1:$B$201,clientes!A22),"")</f>
        <v>45005</v>
      </c>
      <c r="N22" s="5">
        <f>COUNTIF(transacoes!B:B,A22)</f>
        <v>2</v>
      </c>
      <c r="O22" s="18">
        <f t="shared" si="0"/>
        <v>221.76699999999991</v>
      </c>
      <c r="P22" s="18">
        <f>VLOOKUP(I22,investimento_marketing!A:C,2,FALSE)/VLOOKUP(I22,investimento_marketing!A:C,3,FALSE)</f>
        <v>22.891563237539913</v>
      </c>
      <c r="U22" t="s">
        <v>280</v>
      </c>
      <c r="V22" s="18">
        <f t="shared" si="5"/>
        <v>102.96324999999995</v>
      </c>
      <c r="W22" s="18">
        <f t="shared" si="6"/>
        <v>4.5769514973958332</v>
      </c>
    </row>
    <row r="23" spans="1:23" x14ac:dyDescent="0.25">
      <c r="A23">
        <v>22</v>
      </c>
      <c r="B23" t="s">
        <v>28</v>
      </c>
      <c r="C23">
        <v>50</v>
      </c>
      <c r="D23" t="s">
        <v>207</v>
      </c>
      <c r="E23" t="s">
        <v>213</v>
      </c>
      <c r="F23" s="4">
        <v>44166</v>
      </c>
      <c r="G23" s="11">
        <f t="shared" si="1"/>
        <v>2020</v>
      </c>
      <c r="H23" s="11">
        <f t="shared" si="2"/>
        <v>12</v>
      </c>
      <c r="I23" s="13" t="str">
        <f t="shared" si="3"/>
        <v>2020-12</v>
      </c>
      <c r="J23" t="s">
        <v>215</v>
      </c>
      <c r="L23" s="5">
        <f t="shared" ca="1" si="4"/>
        <v>1434</v>
      </c>
      <c r="M23" s="7" t="str">
        <f>IF(_xlfn.MAXIFS(transacoes!$D$1:$D$201,transacoes!$B$1:$B$201,clientes!A23),_xlfn.MAXIFS(transacoes!$D$1:$D$201,transacoes!$B$1:$B$201,clientes!A23),"")</f>
        <v/>
      </c>
      <c r="N23" s="5">
        <f>COUNTIF(transacoes!B:B,A23)</f>
        <v>0</v>
      </c>
      <c r="O23" s="18">
        <f t="shared" si="0"/>
        <v>0</v>
      </c>
      <c r="P23" s="18">
        <f>VLOOKUP(I23,investimento_marketing!A:C,2,FALSE)/VLOOKUP(I23,investimento_marketing!A:C,3,FALSE)</f>
        <v>7.8797724609374997</v>
      </c>
      <c r="U23" t="s">
        <v>281</v>
      </c>
      <c r="V23" s="18">
        <f t="shared" si="5"/>
        <v>31.680999999999987</v>
      </c>
      <c r="W23" s="18">
        <f t="shared" si="6"/>
        <v>21.914069137859226</v>
      </c>
    </row>
    <row r="24" spans="1:23" x14ac:dyDescent="0.25">
      <c r="A24">
        <v>23</v>
      </c>
      <c r="B24" t="s">
        <v>29</v>
      </c>
      <c r="C24">
        <v>56</v>
      </c>
      <c r="D24" t="s">
        <v>207</v>
      </c>
      <c r="E24" t="s">
        <v>212</v>
      </c>
      <c r="F24" s="4">
        <v>44047</v>
      </c>
      <c r="G24" s="11">
        <f t="shared" si="1"/>
        <v>2020</v>
      </c>
      <c r="H24" s="11">
        <f t="shared" si="2"/>
        <v>8</v>
      </c>
      <c r="I24" s="13" t="str">
        <f t="shared" si="3"/>
        <v>2020-08</v>
      </c>
      <c r="J24" t="s">
        <v>215</v>
      </c>
      <c r="L24" s="5">
        <f t="shared" ca="1" si="4"/>
        <v>1553</v>
      </c>
      <c r="M24" s="7" t="str">
        <f>IF(_xlfn.MAXIFS(transacoes!$D$1:$D$201,transacoes!$B$1:$B$201,clientes!A24),_xlfn.MAXIFS(transacoes!$D$1:$D$201,transacoes!$B$1:$B$201,clientes!A24),"")</f>
        <v/>
      </c>
      <c r="N24" s="5">
        <f>COUNTIF(transacoes!B:B,A24)</f>
        <v>0</v>
      </c>
      <c r="O24" s="18">
        <f t="shared" si="0"/>
        <v>0</v>
      </c>
      <c r="P24" s="18">
        <f>VLOOKUP(I24,investimento_marketing!A:C,2,FALSE)/VLOOKUP(I24,investimento_marketing!A:C,3,FALSE)</f>
        <v>71.271828124999999</v>
      </c>
      <c r="U24" t="s">
        <v>282</v>
      </c>
      <c r="V24" s="18">
        <f t="shared" si="5"/>
        <v>77.618449999999967</v>
      </c>
      <c r="W24" s="18">
        <f t="shared" si="6"/>
        <v>70.374927999999997</v>
      </c>
    </row>
    <row r="25" spans="1:23" x14ac:dyDescent="0.25">
      <c r="A25">
        <v>24</v>
      </c>
      <c r="B25" t="s">
        <v>30</v>
      </c>
      <c r="C25">
        <v>19</v>
      </c>
      <c r="D25" t="s">
        <v>208</v>
      </c>
      <c r="E25" t="s">
        <v>209</v>
      </c>
      <c r="F25" s="4">
        <v>44296</v>
      </c>
      <c r="G25" s="11">
        <f t="shared" si="1"/>
        <v>2021</v>
      </c>
      <c r="H25" s="11">
        <f t="shared" si="2"/>
        <v>4</v>
      </c>
      <c r="I25" s="13" t="str">
        <f t="shared" si="3"/>
        <v>2021-04</v>
      </c>
      <c r="J25" t="s">
        <v>215</v>
      </c>
      <c r="K25" s="5">
        <v>2</v>
      </c>
      <c r="L25" s="5">
        <f t="shared" ca="1" si="4"/>
        <v>1304</v>
      </c>
      <c r="M25" s="7">
        <f>IF(_xlfn.MAXIFS(transacoes!$D$1:$D$201,transacoes!$B$1:$B$201,clientes!A25),_xlfn.MAXIFS(transacoes!$D$1:$D$201,transacoes!$B$1:$B$201,clientes!A25),"")</f>
        <v>45150</v>
      </c>
      <c r="N25" s="5">
        <f>COUNTIF(transacoes!B:B,A25)</f>
        <v>1</v>
      </c>
      <c r="O25" s="18">
        <f t="shared" si="0"/>
        <v>110.88349999999996</v>
      </c>
      <c r="P25" s="18">
        <f>VLOOKUP(I25,investimento_marketing!A:C,2,FALSE)/VLOOKUP(I25,investimento_marketing!A:C,3,FALSE)</f>
        <v>3.4106081390032008</v>
      </c>
      <c r="U25" t="s">
        <v>283</v>
      </c>
      <c r="V25" s="18">
        <f t="shared" si="5"/>
        <v>36.961166666666649</v>
      </c>
      <c r="W25" s="18">
        <f t="shared" si="6"/>
        <v>51.045874485596698</v>
      </c>
    </row>
    <row r="26" spans="1:23" x14ac:dyDescent="0.25">
      <c r="A26">
        <v>25</v>
      </c>
      <c r="B26" t="s">
        <v>31</v>
      </c>
      <c r="C26">
        <v>53</v>
      </c>
      <c r="D26" t="s">
        <v>207</v>
      </c>
      <c r="E26" t="s">
        <v>209</v>
      </c>
      <c r="F26" s="4">
        <v>44165</v>
      </c>
      <c r="G26" s="11">
        <f t="shared" si="1"/>
        <v>2020</v>
      </c>
      <c r="H26" s="11">
        <f t="shared" si="2"/>
        <v>11</v>
      </c>
      <c r="I26" s="13" t="str">
        <f t="shared" si="3"/>
        <v>2020-11</v>
      </c>
      <c r="J26" t="s">
        <v>215</v>
      </c>
      <c r="L26" s="5">
        <f t="shared" ca="1" si="4"/>
        <v>1435</v>
      </c>
      <c r="M26" s="7" t="str">
        <f>IF(_xlfn.MAXIFS(transacoes!$D$1:$D$201,transacoes!$B$1:$B$201,clientes!A26),_xlfn.MAXIFS(transacoes!$D$1:$D$201,transacoes!$B$1:$B$201,clientes!A26),"")</f>
        <v/>
      </c>
      <c r="N26" s="5">
        <f>COUNTIF(transacoes!B:B,A26)</f>
        <v>0</v>
      </c>
      <c r="O26" s="18">
        <f t="shared" si="0"/>
        <v>0</v>
      </c>
      <c r="P26" s="18">
        <f>VLOOKUP(I26,investimento_marketing!A:C,2,FALSE)/VLOOKUP(I26,investimento_marketing!A:C,3,FALSE)</f>
        <v>54.906578703703723</v>
      </c>
      <c r="U26" t="s">
        <v>240</v>
      </c>
      <c r="V26" s="18">
        <f t="shared" si="5"/>
        <v>124.74393749999994</v>
      </c>
      <c r="W26" s="18">
        <f t="shared" si="6"/>
        <v>146.28199218750001</v>
      </c>
    </row>
    <row r="27" spans="1:23" x14ac:dyDescent="0.25">
      <c r="A27">
        <v>26</v>
      </c>
      <c r="B27" t="s">
        <v>32</v>
      </c>
      <c r="C27">
        <v>30</v>
      </c>
      <c r="D27" t="s">
        <v>207</v>
      </c>
      <c r="E27" t="s">
        <v>212</v>
      </c>
      <c r="F27" s="4">
        <v>44176</v>
      </c>
      <c r="G27" s="11">
        <f t="shared" si="1"/>
        <v>2020</v>
      </c>
      <c r="H27" s="11">
        <f t="shared" si="2"/>
        <v>12</v>
      </c>
      <c r="I27" s="13" t="str">
        <f t="shared" si="3"/>
        <v>2020-12</v>
      </c>
      <c r="J27" t="s">
        <v>214</v>
      </c>
      <c r="K27" s="5">
        <v>2</v>
      </c>
      <c r="L27" s="5">
        <f t="shared" ca="1" si="4"/>
        <v>1424</v>
      </c>
      <c r="M27" s="7">
        <f>IF(_xlfn.MAXIFS(transacoes!$D$1:$D$201,transacoes!$B$1:$B$201,clientes!A27),_xlfn.MAXIFS(transacoes!$D$1:$D$201,transacoes!$B$1:$B$201,clientes!A27),"")</f>
        <v>45057</v>
      </c>
      <c r="N27" s="5">
        <f>COUNTIF(transacoes!B:B,A27)</f>
        <v>4</v>
      </c>
      <c r="O27" s="18">
        <f t="shared" si="0"/>
        <v>443.53399999999982</v>
      </c>
      <c r="P27" s="18">
        <f>VLOOKUP(I27,investimento_marketing!A:C,2,FALSE)/VLOOKUP(I27,investimento_marketing!A:C,3,FALSE)</f>
        <v>7.8797724609374997</v>
      </c>
      <c r="U27" t="s">
        <v>241</v>
      </c>
      <c r="V27" s="18">
        <f t="shared" si="5"/>
        <v>15.840499999999993</v>
      </c>
      <c r="W27" s="18">
        <f t="shared" si="6"/>
        <v>24.432010273497152</v>
      </c>
    </row>
    <row r="28" spans="1:23" x14ac:dyDescent="0.25">
      <c r="A28">
        <v>27</v>
      </c>
      <c r="B28" t="s">
        <v>33</v>
      </c>
      <c r="C28">
        <v>63</v>
      </c>
      <c r="D28" t="s">
        <v>207</v>
      </c>
      <c r="E28" t="s">
        <v>211</v>
      </c>
      <c r="F28" s="4">
        <v>44610</v>
      </c>
      <c r="G28" s="11">
        <f t="shared" si="1"/>
        <v>2022</v>
      </c>
      <c r="H28" s="11">
        <f t="shared" si="2"/>
        <v>2</v>
      </c>
      <c r="I28" s="13" t="str">
        <f t="shared" si="3"/>
        <v>2022-02</v>
      </c>
      <c r="J28" t="s">
        <v>214</v>
      </c>
      <c r="L28" s="5">
        <f t="shared" ca="1" si="4"/>
        <v>990</v>
      </c>
      <c r="M28" s="7" t="str">
        <f>IF(_xlfn.MAXIFS(transacoes!$D$1:$D$201,transacoes!$B$1:$B$201,clientes!A28),_xlfn.MAXIFS(transacoes!$D$1:$D$201,transacoes!$B$1:$B$201,clientes!A28),"")</f>
        <v/>
      </c>
      <c r="N28" s="5">
        <f>COUNTIF(transacoes!B:B,A28)</f>
        <v>0</v>
      </c>
      <c r="O28" s="18">
        <f t="shared" si="0"/>
        <v>0</v>
      </c>
      <c r="P28" s="18">
        <f>VLOOKUP(I28,investimento_marketing!A:C,2,FALSE)/VLOOKUP(I28,investimento_marketing!A:C,3,FALSE)</f>
        <v>24.432010273497152</v>
      </c>
      <c r="U28" t="s">
        <v>242</v>
      </c>
      <c r="V28" s="18">
        <f t="shared" si="5"/>
        <v>31.680999999999987</v>
      </c>
      <c r="W28" s="18">
        <f t="shared" si="6"/>
        <v>17.118551992225459</v>
      </c>
    </row>
    <row r="29" spans="1:23" x14ac:dyDescent="0.25">
      <c r="A29">
        <v>28</v>
      </c>
      <c r="B29" t="s">
        <v>34</v>
      </c>
      <c r="C29">
        <v>59</v>
      </c>
      <c r="D29" t="s">
        <v>207</v>
      </c>
      <c r="E29" t="s">
        <v>213</v>
      </c>
      <c r="F29" s="4">
        <v>44731</v>
      </c>
      <c r="G29" s="11">
        <f t="shared" si="1"/>
        <v>2022</v>
      </c>
      <c r="H29" s="11">
        <f t="shared" si="2"/>
        <v>6</v>
      </c>
      <c r="I29" s="13" t="str">
        <f t="shared" si="3"/>
        <v>2022-06</v>
      </c>
      <c r="J29" t="s">
        <v>214</v>
      </c>
      <c r="K29" s="5">
        <v>0</v>
      </c>
      <c r="L29" s="5">
        <f t="shared" ca="1" si="4"/>
        <v>869</v>
      </c>
      <c r="M29" s="7">
        <f>IF(_xlfn.MAXIFS(transacoes!$D$1:$D$201,transacoes!$B$1:$B$201,clientes!A29),_xlfn.MAXIFS(transacoes!$D$1:$D$201,transacoes!$B$1:$B$201,clientes!A29),"")</f>
        <v>44948</v>
      </c>
      <c r="N29" s="5">
        <f>COUNTIF(transacoes!B:B,A29)</f>
        <v>1</v>
      </c>
      <c r="O29" s="18">
        <f t="shared" si="0"/>
        <v>0</v>
      </c>
      <c r="P29" s="18">
        <f>VLOOKUP(I29,investimento_marketing!A:C,2,FALSE)/VLOOKUP(I29,investimento_marketing!A:C,3,FALSE)</f>
        <v>87.55119466666666</v>
      </c>
      <c r="U29" t="s">
        <v>243</v>
      </c>
      <c r="V29" s="18">
        <f t="shared" si="5"/>
        <v>38.809224999999991</v>
      </c>
      <c r="W29" s="18">
        <f t="shared" si="6"/>
        <v>5.0781730143229167</v>
      </c>
    </row>
    <row r="30" spans="1:23" x14ac:dyDescent="0.25">
      <c r="A30">
        <v>29</v>
      </c>
      <c r="B30" t="s">
        <v>35</v>
      </c>
      <c r="C30">
        <v>62</v>
      </c>
      <c r="D30" t="s">
        <v>207</v>
      </c>
      <c r="E30" t="s">
        <v>212</v>
      </c>
      <c r="F30" s="4">
        <v>44219</v>
      </c>
      <c r="G30" s="11">
        <f t="shared" si="1"/>
        <v>2021</v>
      </c>
      <c r="H30" s="11">
        <f t="shared" si="2"/>
        <v>1</v>
      </c>
      <c r="I30" s="13" t="str">
        <f t="shared" si="3"/>
        <v>2021-01</v>
      </c>
      <c r="J30" t="s">
        <v>215</v>
      </c>
      <c r="L30" s="5">
        <f t="shared" ca="1" si="4"/>
        <v>1381</v>
      </c>
      <c r="M30" s="7" t="str">
        <f>IF(_xlfn.MAXIFS(transacoes!$D$1:$D$201,transacoes!$B$1:$B$201,clientes!A30),_xlfn.MAXIFS(transacoes!$D$1:$D$201,transacoes!$B$1:$B$201,clientes!A30),"")</f>
        <v/>
      </c>
      <c r="N30" s="5">
        <f>COUNTIF(transacoes!B:B,A30)</f>
        <v>0</v>
      </c>
      <c r="O30" s="18">
        <f t="shared" si="0"/>
        <v>0</v>
      </c>
      <c r="P30" s="18">
        <f>VLOOKUP(I30,investimento_marketing!A:C,2,FALSE)/VLOOKUP(I30,investimento_marketing!A:C,3,FALSE)</f>
        <v>22.891563237539913</v>
      </c>
      <c r="U30" t="s">
        <v>244</v>
      </c>
      <c r="V30" s="18">
        <f t="shared" si="5"/>
        <v>33.265049999999988</v>
      </c>
      <c r="W30" s="18">
        <f t="shared" si="6"/>
        <v>7.584216298764404</v>
      </c>
    </row>
    <row r="31" spans="1:23" x14ac:dyDescent="0.25">
      <c r="A31">
        <v>30</v>
      </c>
      <c r="B31" t="s">
        <v>36</v>
      </c>
      <c r="C31">
        <v>52</v>
      </c>
      <c r="D31" t="s">
        <v>207</v>
      </c>
      <c r="E31" t="s">
        <v>209</v>
      </c>
      <c r="F31" s="4">
        <v>44115</v>
      </c>
      <c r="G31" s="11">
        <f t="shared" si="1"/>
        <v>2020</v>
      </c>
      <c r="H31" s="11">
        <f t="shared" si="2"/>
        <v>10</v>
      </c>
      <c r="I31" s="13" t="str">
        <f t="shared" si="3"/>
        <v>2020-10</v>
      </c>
      <c r="J31" t="s">
        <v>214</v>
      </c>
      <c r="L31" s="5">
        <f t="shared" ca="1" si="4"/>
        <v>1485</v>
      </c>
      <c r="M31" s="7" t="str">
        <f>IF(_xlfn.MAXIFS(transacoes!$D$1:$D$201,transacoes!$B$1:$B$201,clientes!A31),_xlfn.MAXIFS(transacoes!$D$1:$D$201,transacoes!$B$1:$B$201,clientes!A31),"")</f>
        <v/>
      </c>
      <c r="N31" s="5">
        <f>COUNTIF(transacoes!B:B,A31)</f>
        <v>0</v>
      </c>
      <c r="O31" s="18">
        <f t="shared" si="0"/>
        <v>0</v>
      </c>
      <c r="P31" s="18">
        <f>VLOOKUP(I31,investimento_marketing!A:C,2,FALSE)/VLOOKUP(I31,investimento_marketing!A:C,3,FALSE)</f>
        <v>23.219552469135806</v>
      </c>
      <c r="U31" t="s">
        <v>245</v>
      </c>
      <c r="V31" s="18">
        <f t="shared" si="5"/>
        <v>66.530099999999976</v>
      </c>
      <c r="W31" s="18">
        <f t="shared" si="6"/>
        <v>87.55119466666666</v>
      </c>
    </row>
    <row r="32" spans="1:23" x14ac:dyDescent="0.25">
      <c r="A32">
        <v>31</v>
      </c>
      <c r="B32" t="s">
        <v>37</v>
      </c>
      <c r="C32">
        <v>44</v>
      </c>
      <c r="D32" t="s">
        <v>207</v>
      </c>
      <c r="E32" t="s">
        <v>209</v>
      </c>
      <c r="F32" s="4">
        <v>44601</v>
      </c>
      <c r="G32" s="11">
        <f t="shared" si="1"/>
        <v>2022</v>
      </c>
      <c r="H32" s="11">
        <f t="shared" si="2"/>
        <v>2</v>
      </c>
      <c r="I32" s="13" t="str">
        <f t="shared" si="3"/>
        <v>2022-02</v>
      </c>
      <c r="J32" t="s">
        <v>214</v>
      </c>
      <c r="L32" s="5">
        <f t="shared" ca="1" si="4"/>
        <v>999</v>
      </c>
      <c r="M32" s="7" t="str">
        <f>IF(_xlfn.MAXIFS(transacoes!$D$1:$D$201,transacoes!$B$1:$B$201,clientes!A32),_xlfn.MAXIFS(transacoes!$D$1:$D$201,transacoes!$B$1:$B$201,clientes!A32),"")</f>
        <v/>
      </c>
      <c r="N32" s="5">
        <f>COUNTIF(transacoes!B:B,A32)</f>
        <v>0</v>
      </c>
      <c r="O32" s="18">
        <f t="shared" si="0"/>
        <v>0</v>
      </c>
      <c r="P32" s="18">
        <f>VLOOKUP(I32,investimento_marketing!A:C,2,FALSE)/VLOOKUP(I32,investimento_marketing!A:C,3,FALSE)</f>
        <v>24.432010273497152</v>
      </c>
      <c r="U32" t="s">
        <v>246</v>
      </c>
      <c r="V32" s="18">
        <f t="shared" si="5"/>
        <v>22.176699999999993</v>
      </c>
      <c r="W32" s="18">
        <f t="shared" si="6"/>
        <v>50.033861333333334</v>
      </c>
    </row>
    <row r="33" spans="1:23" x14ac:dyDescent="0.25">
      <c r="A33">
        <v>32</v>
      </c>
      <c r="B33" t="s">
        <v>38</v>
      </c>
      <c r="C33">
        <v>32</v>
      </c>
      <c r="D33" t="s">
        <v>207</v>
      </c>
      <c r="E33" t="s">
        <v>213</v>
      </c>
      <c r="F33" s="4">
        <v>44805</v>
      </c>
      <c r="G33" s="11">
        <f t="shared" si="1"/>
        <v>2022</v>
      </c>
      <c r="H33" s="11">
        <f t="shared" si="2"/>
        <v>9</v>
      </c>
      <c r="I33" s="13" t="str">
        <f t="shared" si="3"/>
        <v>2022-09</v>
      </c>
      <c r="J33" t="s">
        <v>214</v>
      </c>
      <c r="L33" s="5">
        <f t="shared" ca="1" si="4"/>
        <v>795</v>
      </c>
      <c r="M33" s="7" t="str">
        <f>IF(_xlfn.MAXIFS(transacoes!$D$1:$D$201,transacoes!$B$1:$B$201,clientes!A33),_xlfn.MAXIFS(transacoes!$D$1:$D$201,transacoes!$B$1:$B$201,clientes!A33),"")</f>
        <v/>
      </c>
      <c r="N33" s="5">
        <f>COUNTIF(transacoes!B:B,A33)</f>
        <v>0</v>
      </c>
      <c r="O33" s="18">
        <f t="shared" si="0"/>
        <v>0</v>
      </c>
      <c r="P33" s="18">
        <f>VLOOKUP(I33,investimento_marketing!A:C,2,FALSE)/VLOOKUP(I33,investimento_marketing!A:C,3,FALSE)</f>
        <v>10.631615397135416</v>
      </c>
      <c r="U33" t="s">
        <v>247</v>
      </c>
      <c r="V33" s="18">
        <f t="shared" si="5"/>
        <v>15.400486111111105</v>
      </c>
      <c r="W33" s="18">
        <f t="shared" si="6"/>
        <v>23.46397633744856</v>
      </c>
    </row>
    <row r="34" spans="1:23" x14ac:dyDescent="0.25">
      <c r="A34">
        <v>33</v>
      </c>
      <c r="B34" t="s">
        <v>39</v>
      </c>
      <c r="C34">
        <v>46</v>
      </c>
      <c r="D34" t="s">
        <v>207</v>
      </c>
      <c r="E34" t="s">
        <v>210</v>
      </c>
      <c r="F34" s="4">
        <v>44682</v>
      </c>
      <c r="G34" s="11">
        <f t="shared" si="1"/>
        <v>2022</v>
      </c>
      <c r="H34" s="11">
        <f t="shared" si="2"/>
        <v>5</v>
      </c>
      <c r="I34" s="13" t="str">
        <f t="shared" si="3"/>
        <v>2022-05</v>
      </c>
      <c r="J34" t="s">
        <v>214</v>
      </c>
      <c r="K34" s="5">
        <v>0</v>
      </c>
      <c r="L34" s="5">
        <f t="shared" ca="1" si="4"/>
        <v>918</v>
      </c>
      <c r="M34" s="7">
        <f>IF(_xlfn.MAXIFS(transacoes!$D$1:$D$201,transacoes!$B$1:$B$201,clientes!A34),_xlfn.MAXIFS(transacoes!$D$1:$D$201,transacoes!$B$1:$B$201,clientes!A34),"")</f>
        <v>44955</v>
      </c>
      <c r="N34" s="5">
        <f>COUNTIF(transacoes!B:B,A34)</f>
        <v>1</v>
      </c>
      <c r="O34" s="18">
        <f t="shared" ref="O34:O65" si="7">PRODUCT(K34,N34,$S$2)</f>
        <v>0</v>
      </c>
      <c r="P34" s="18">
        <f>VLOOKUP(I34,investimento_marketing!A:C,2,FALSE)/VLOOKUP(I34,investimento_marketing!A:C,3,FALSE)</f>
        <v>7.584216298764404</v>
      </c>
      <c r="U34" t="s">
        <v>248</v>
      </c>
      <c r="V34" s="18">
        <f t="shared" si="5"/>
        <v>12.705401041666661</v>
      </c>
      <c r="W34" s="18">
        <f t="shared" si="6"/>
        <v>10.631615397135418</v>
      </c>
    </row>
    <row r="35" spans="1:23" x14ac:dyDescent="0.25">
      <c r="A35">
        <v>34</v>
      </c>
      <c r="B35" t="s">
        <v>40</v>
      </c>
      <c r="C35">
        <v>55</v>
      </c>
      <c r="D35" t="s">
        <v>208</v>
      </c>
      <c r="E35" t="s">
        <v>212</v>
      </c>
      <c r="F35" s="4">
        <v>44262</v>
      </c>
      <c r="G35" s="11">
        <f t="shared" si="1"/>
        <v>2021</v>
      </c>
      <c r="H35" s="11">
        <f t="shared" si="2"/>
        <v>3</v>
      </c>
      <c r="I35" s="13" t="str">
        <f t="shared" si="3"/>
        <v>2021-03</v>
      </c>
      <c r="J35" t="s">
        <v>215</v>
      </c>
      <c r="L35" s="5">
        <f t="shared" ca="1" si="4"/>
        <v>1338</v>
      </c>
      <c r="M35" s="7" t="str">
        <f>IF(_xlfn.MAXIFS(transacoes!$D$1:$D$201,transacoes!$B$1:$B$201,clientes!A35),_xlfn.MAXIFS(transacoes!$D$1:$D$201,transacoes!$B$1:$B$201,clientes!A35),"")</f>
        <v/>
      </c>
      <c r="N35" s="5">
        <f>COUNTIF(transacoes!B:B,A35)</f>
        <v>0</v>
      </c>
      <c r="O35" s="18">
        <f t="shared" si="7"/>
        <v>0</v>
      </c>
      <c r="P35" s="18">
        <f>VLOOKUP(I35,investimento_marketing!A:C,2,FALSE)/VLOOKUP(I35,investimento_marketing!A:C,3,FALSE)</f>
        <v>9.2991323059836173</v>
      </c>
    </row>
    <row r="36" spans="1:23" x14ac:dyDescent="0.25">
      <c r="A36">
        <v>35</v>
      </c>
      <c r="B36" t="s">
        <v>41</v>
      </c>
      <c r="C36">
        <v>35</v>
      </c>
      <c r="D36" t="s">
        <v>207</v>
      </c>
      <c r="E36" t="s">
        <v>212</v>
      </c>
      <c r="F36" s="4">
        <v>44089</v>
      </c>
      <c r="G36" s="11">
        <f t="shared" si="1"/>
        <v>2020</v>
      </c>
      <c r="H36" s="11">
        <f t="shared" si="2"/>
        <v>9</v>
      </c>
      <c r="I36" s="13" t="str">
        <f t="shared" si="3"/>
        <v>2020-09</v>
      </c>
      <c r="J36" t="s">
        <v>215</v>
      </c>
      <c r="K36" s="5">
        <v>2</v>
      </c>
      <c r="L36" s="5">
        <f t="shared" ca="1" si="4"/>
        <v>1511</v>
      </c>
      <c r="M36" s="7">
        <f>IF(_xlfn.MAXIFS(transacoes!$D$1:$D$201,transacoes!$B$1:$B$201,clientes!A36),_xlfn.MAXIFS(transacoes!$D$1:$D$201,transacoes!$B$1:$B$201,clientes!A36),"")</f>
        <v>45100</v>
      </c>
      <c r="N36" s="5">
        <f>COUNTIF(transacoes!B:B,A36)</f>
        <v>1</v>
      </c>
      <c r="O36" s="18">
        <f t="shared" si="7"/>
        <v>110.88349999999996</v>
      </c>
      <c r="P36" s="18">
        <f>VLOOKUP(I36,investimento_marketing!A:C,2,FALSE)/VLOOKUP(I36,investimento_marketing!A:C,3,FALSE)</f>
        <v>6.6372651526698156</v>
      </c>
    </row>
    <row r="37" spans="1:23" x14ac:dyDescent="0.25">
      <c r="A37">
        <v>36</v>
      </c>
      <c r="B37" t="s">
        <v>42</v>
      </c>
      <c r="C37">
        <v>18</v>
      </c>
      <c r="D37" t="s">
        <v>207</v>
      </c>
      <c r="E37" t="s">
        <v>210</v>
      </c>
      <c r="F37" s="4">
        <v>44685</v>
      </c>
      <c r="G37" s="11">
        <f t="shared" si="1"/>
        <v>2022</v>
      </c>
      <c r="H37" s="11">
        <f t="shared" si="2"/>
        <v>5</v>
      </c>
      <c r="I37" s="13" t="str">
        <f t="shared" si="3"/>
        <v>2022-05</v>
      </c>
      <c r="J37" t="s">
        <v>215</v>
      </c>
      <c r="L37" s="5">
        <f t="shared" ca="1" si="4"/>
        <v>915</v>
      </c>
      <c r="M37" s="7" t="str">
        <f>IF(_xlfn.MAXIFS(transacoes!$D$1:$D$201,transacoes!$B$1:$B$201,clientes!A37),_xlfn.MAXIFS(transacoes!$D$1:$D$201,transacoes!$B$1:$B$201,clientes!A37),"")</f>
        <v/>
      </c>
      <c r="N37" s="5">
        <f>COUNTIF(transacoes!B:B,A37)</f>
        <v>0</v>
      </c>
      <c r="O37" s="18">
        <f t="shared" si="7"/>
        <v>0</v>
      </c>
      <c r="P37" s="18">
        <f>VLOOKUP(I37,investimento_marketing!A:C,2,FALSE)/VLOOKUP(I37,investimento_marketing!A:C,3,FALSE)</f>
        <v>7.584216298764404</v>
      </c>
    </row>
    <row r="38" spans="1:23" x14ac:dyDescent="0.25">
      <c r="A38">
        <v>37</v>
      </c>
      <c r="B38" t="s">
        <v>43</v>
      </c>
      <c r="C38">
        <v>28</v>
      </c>
      <c r="D38" t="s">
        <v>208</v>
      </c>
      <c r="E38" t="s">
        <v>213</v>
      </c>
      <c r="F38" s="4">
        <v>43914</v>
      </c>
      <c r="G38" s="11">
        <f t="shared" si="1"/>
        <v>2020</v>
      </c>
      <c r="H38" s="11">
        <f t="shared" si="2"/>
        <v>3</v>
      </c>
      <c r="I38" s="13" t="str">
        <f t="shared" si="3"/>
        <v>2020-03</v>
      </c>
      <c r="J38" t="s">
        <v>214</v>
      </c>
      <c r="K38" s="5">
        <v>3</v>
      </c>
      <c r="L38" s="5">
        <f t="shared" ca="1" si="4"/>
        <v>1686</v>
      </c>
      <c r="M38" s="7">
        <f>IF(_xlfn.MAXIFS(transacoes!$D$1:$D$201,transacoes!$B$1:$B$201,clientes!A38),_xlfn.MAXIFS(transacoes!$D$1:$D$201,transacoes!$B$1:$B$201,clientes!A38),"")</f>
        <v>45216</v>
      </c>
      <c r="N38" s="5">
        <f>COUNTIF(transacoes!B:B,A38)</f>
        <v>2</v>
      </c>
      <c r="O38" s="18">
        <f t="shared" si="7"/>
        <v>332.65049999999985</v>
      </c>
      <c r="P38" s="18">
        <f>VLOOKUP(I38,investimento_marketing!A:C,2,FALSE)/VLOOKUP(I38,investimento_marketing!A:C,3,FALSE)</f>
        <v>50.742769547325103</v>
      </c>
    </row>
    <row r="39" spans="1:23" x14ac:dyDescent="0.25">
      <c r="A39">
        <v>38</v>
      </c>
      <c r="B39" t="s">
        <v>44</v>
      </c>
      <c r="C39">
        <v>62</v>
      </c>
      <c r="D39" t="s">
        <v>208</v>
      </c>
      <c r="E39" t="s">
        <v>213</v>
      </c>
      <c r="F39" s="4">
        <v>44312</v>
      </c>
      <c r="G39" s="11">
        <f t="shared" si="1"/>
        <v>2021</v>
      </c>
      <c r="H39" s="11">
        <f t="shared" si="2"/>
        <v>4</v>
      </c>
      <c r="I39" s="13" t="str">
        <f t="shared" si="3"/>
        <v>2021-04</v>
      </c>
      <c r="J39" t="s">
        <v>214</v>
      </c>
      <c r="K39" s="5">
        <v>2</v>
      </c>
      <c r="L39" s="5">
        <f t="shared" ca="1" si="4"/>
        <v>1288</v>
      </c>
      <c r="M39" s="7">
        <f>IF(_xlfn.MAXIFS(transacoes!$D$1:$D$201,transacoes!$B$1:$B$201,clientes!A39),_xlfn.MAXIFS(transacoes!$D$1:$D$201,transacoes!$B$1:$B$201,clientes!A39),"")</f>
        <v>45105</v>
      </c>
      <c r="N39" s="5">
        <f>COUNTIF(transacoes!B:B,A39)</f>
        <v>2</v>
      </c>
      <c r="O39" s="18">
        <f t="shared" si="7"/>
        <v>221.76699999999991</v>
      </c>
      <c r="P39" s="18">
        <f>VLOOKUP(I39,investimento_marketing!A:C,2,FALSE)/VLOOKUP(I39,investimento_marketing!A:C,3,FALSE)</f>
        <v>3.4106081390032008</v>
      </c>
    </row>
    <row r="40" spans="1:23" x14ac:dyDescent="0.25">
      <c r="A40">
        <v>39</v>
      </c>
      <c r="B40" t="s">
        <v>45</v>
      </c>
      <c r="C40">
        <v>45</v>
      </c>
      <c r="D40" t="s">
        <v>207</v>
      </c>
      <c r="E40" t="s">
        <v>209</v>
      </c>
      <c r="F40" s="4">
        <v>43850</v>
      </c>
      <c r="G40" s="11">
        <f t="shared" si="1"/>
        <v>2020</v>
      </c>
      <c r="H40" s="11">
        <f t="shared" si="2"/>
        <v>1</v>
      </c>
      <c r="I40" s="13" t="str">
        <f t="shared" si="3"/>
        <v>2020-01</v>
      </c>
      <c r="J40" t="s">
        <v>215</v>
      </c>
      <c r="K40" s="5">
        <v>3</v>
      </c>
      <c r="L40" s="5">
        <f t="shared" ca="1" si="4"/>
        <v>1750</v>
      </c>
      <c r="M40" s="7">
        <f>IF(_xlfn.MAXIFS(transacoes!$D$1:$D$201,transacoes!$B$1:$B$201,clientes!A40),_xlfn.MAXIFS(transacoes!$D$1:$D$201,transacoes!$B$1:$B$201,clientes!A40),"")</f>
        <v>45101</v>
      </c>
      <c r="N40" s="5">
        <f>COUNTIF(transacoes!B:B,A40)</f>
        <v>2</v>
      </c>
      <c r="O40" s="18">
        <f t="shared" si="7"/>
        <v>332.65049999999985</v>
      </c>
      <c r="P40" s="18">
        <f>VLOOKUP(I40,investimento_marketing!A:C,2,FALSE)/VLOOKUP(I40,investimento_marketing!A:C,3,FALSE)</f>
        <v>14.62819921875</v>
      </c>
    </row>
    <row r="41" spans="1:23" x14ac:dyDescent="0.25">
      <c r="A41">
        <v>40</v>
      </c>
      <c r="B41" t="s">
        <v>46</v>
      </c>
      <c r="C41">
        <v>39</v>
      </c>
      <c r="D41" t="s">
        <v>207</v>
      </c>
      <c r="E41" t="s">
        <v>210</v>
      </c>
      <c r="F41" s="4">
        <v>44598</v>
      </c>
      <c r="G41" s="11">
        <f t="shared" si="1"/>
        <v>2022</v>
      </c>
      <c r="H41" s="11">
        <f t="shared" si="2"/>
        <v>2</v>
      </c>
      <c r="I41" s="13" t="str">
        <f t="shared" si="3"/>
        <v>2022-02</v>
      </c>
      <c r="J41" t="s">
        <v>214</v>
      </c>
      <c r="K41" s="5">
        <v>1</v>
      </c>
      <c r="L41" s="5">
        <f t="shared" ca="1" si="4"/>
        <v>1002</v>
      </c>
      <c r="M41" s="7">
        <f>IF(_xlfn.MAXIFS(transacoes!$D$1:$D$201,transacoes!$B$1:$B$201,clientes!A41),_xlfn.MAXIFS(transacoes!$D$1:$D$201,transacoes!$B$1:$B$201,clientes!A41),"")</f>
        <v>44993</v>
      </c>
      <c r="N41" s="5">
        <f>COUNTIF(transacoes!B:B,A41)</f>
        <v>1</v>
      </c>
      <c r="O41" s="18">
        <f t="shared" si="7"/>
        <v>55.441749999999978</v>
      </c>
      <c r="P41" s="18">
        <f>VLOOKUP(I41,investimento_marketing!A:C,2,FALSE)/VLOOKUP(I41,investimento_marketing!A:C,3,FALSE)</f>
        <v>24.432010273497152</v>
      </c>
    </row>
    <row r="42" spans="1:23" x14ac:dyDescent="0.25">
      <c r="A42">
        <v>41</v>
      </c>
      <c r="B42" t="s">
        <v>47</v>
      </c>
      <c r="C42">
        <v>35</v>
      </c>
      <c r="D42" t="s">
        <v>208</v>
      </c>
      <c r="E42" t="s">
        <v>213</v>
      </c>
      <c r="F42" s="4">
        <v>44383</v>
      </c>
      <c r="G42" s="11">
        <f t="shared" si="1"/>
        <v>2021</v>
      </c>
      <c r="H42" s="11">
        <f t="shared" si="2"/>
        <v>7</v>
      </c>
      <c r="I42" s="13" t="str">
        <f t="shared" si="3"/>
        <v>2021-07</v>
      </c>
      <c r="J42" t="s">
        <v>215</v>
      </c>
      <c r="K42" s="5">
        <v>1</v>
      </c>
      <c r="L42" s="5">
        <f t="shared" ca="1" si="4"/>
        <v>1217</v>
      </c>
      <c r="M42" s="7">
        <f>IF(_xlfn.MAXIFS(transacoes!$D$1:$D$201,transacoes!$B$1:$B$201,clientes!A42),_xlfn.MAXIFS(transacoes!$D$1:$D$201,transacoes!$B$1:$B$201,clientes!A42),"")</f>
        <v>44964</v>
      </c>
      <c r="N42" s="5">
        <f>COUNTIF(transacoes!B:B,A42)</f>
        <v>1</v>
      </c>
      <c r="O42" s="18">
        <f t="shared" si="7"/>
        <v>55.441749999999978</v>
      </c>
      <c r="P42" s="18">
        <f>VLOOKUP(I42,investimento_marketing!A:C,2,FALSE)/VLOOKUP(I42,investimento_marketing!A:C,3,FALSE)</f>
        <v>56.015610666666667</v>
      </c>
    </row>
    <row r="43" spans="1:23" x14ac:dyDescent="0.25">
      <c r="A43">
        <v>42</v>
      </c>
      <c r="B43" t="s">
        <v>48</v>
      </c>
      <c r="C43">
        <v>27</v>
      </c>
      <c r="D43" t="s">
        <v>207</v>
      </c>
      <c r="E43" t="s">
        <v>211</v>
      </c>
      <c r="F43" s="4">
        <v>43884</v>
      </c>
      <c r="G43" s="11">
        <f t="shared" si="1"/>
        <v>2020</v>
      </c>
      <c r="H43" s="11">
        <f t="shared" si="2"/>
        <v>2</v>
      </c>
      <c r="I43" s="13" t="str">
        <f t="shared" si="3"/>
        <v>2020-02</v>
      </c>
      <c r="J43" t="s">
        <v>214</v>
      </c>
      <c r="L43" s="5">
        <f t="shared" ca="1" si="4"/>
        <v>1716</v>
      </c>
      <c r="M43" s="7" t="str">
        <f>IF(_xlfn.MAXIFS(transacoes!$D$1:$D$201,transacoes!$B$1:$B$201,clientes!A43),_xlfn.MAXIFS(transacoes!$D$1:$D$201,transacoes!$B$1:$B$201,clientes!A43),"")</f>
        <v/>
      </c>
      <c r="N43" s="5">
        <f>COUNTIF(transacoes!B:B,A43)</f>
        <v>0</v>
      </c>
      <c r="O43" s="18">
        <f t="shared" si="7"/>
        <v>0</v>
      </c>
      <c r="P43" s="18">
        <f>VLOOKUP(I43,investimento_marketing!A:C,2,FALSE)/VLOOKUP(I43,investimento_marketing!A:C,3,FALSE)</f>
        <v>112.62961279999998</v>
      </c>
    </row>
    <row r="44" spans="1:23" x14ac:dyDescent="0.25">
      <c r="A44">
        <v>43</v>
      </c>
      <c r="B44" t="s">
        <v>49</v>
      </c>
      <c r="C44">
        <v>31</v>
      </c>
      <c r="D44" t="s">
        <v>208</v>
      </c>
      <c r="E44" t="s">
        <v>212</v>
      </c>
      <c r="F44" s="4">
        <v>44805</v>
      </c>
      <c r="G44" s="11">
        <f t="shared" si="1"/>
        <v>2022</v>
      </c>
      <c r="H44" s="11">
        <f t="shared" si="2"/>
        <v>9</v>
      </c>
      <c r="I44" s="13" t="str">
        <f t="shared" si="3"/>
        <v>2022-09</v>
      </c>
      <c r="J44" t="s">
        <v>215</v>
      </c>
      <c r="K44" s="5">
        <v>0</v>
      </c>
      <c r="L44" s="5">
        <f t="shared" ca="1" si="4"/>
        <v>795</v>
      </c>
      <c r="M44" s="7">
        <f>IF(_xlfn.MAXIFS(transacoes!$D$1:$D$201,transacoes!$B$1:$B$201,clientes!A44),_xlfn.MAXIFS(transacoes!$D$1:$D$201,transacoes!$B$1:$B$201,clientes!A44),"")</f>
        <v>45085</v>
      </c>
      <c r="N44" s="5">
        <f>COUNTIF(transacoes!B:B,A44)</f>
        <v>1</v>
      </c>
      <c r="O44" s="18">
        <f t="shared" si="7"/>
        <v>0</v>
      </c>
      <c r="P44" s="18">
        <f>VLOOKUP(I44,investimento_marketing!A:C,2,FALSE)/VLOOKUP(I44,investimento_marketing!A:C,3,FALSE)</f>
        <v>10.631615397135416</v>
      </c>
    </row>
    <row r="45" spans="1:23" x14ac:dyDescent="0.25">
      <c r="A45">
        <v>44</v>
      </c>
      <c r="B45" t="s">
        <v>50</v>
      </c>
      <c r="C45">
        <v>39</v>
      </c>
      <c r="D45" t="s">
        <v>208</v>
      </c>
      <c r="E45" t="s">
        <v>209</v>
      </c>
      <c r="F45" s="4">
        <v>44189</v>
      </c>
      <c r="G45" s="11">
        <f t="shared" si="1"/>
        <v>2020</v>
      </c>
      <c r="H45" s="11">
        <f t="shared" si="2"/>
        <v>12</v>
      </c>
      <c r="I45" s="13" t="str">
        <f t="shared" si="3"/>
        <v>2020-12</v>
      </c>
      <c r="J45" t="s">
        <v>214</v>
      </c>
      <c r="K45" s="5">
        <v>2</v>
      </c>
      <c r="L45" s="5">
        <f t="shared" ca="1" si="4"/>
        <v>1411</v>
      </c>
      <c r="M45" s="7">
        <f>IF(_xlfn.MAXIFS(transacoes!$D$1:$D$201,transacoes!$B$1:$B$201,clientes!A45),_xlfn.MAXIFS(transacoes!$D$1:$D$201,transacoes!$B$1:$B$201,clientes!A45),"")</f>
        <v>45028</v>
      </c>
      <c r="N45" s="5">
        <f>COUNTIF(transacoes!B:B,A45)</f>
        <v>1</v>
      </c>
      <c r="O45" s="18">
        <f t="shared" si="7"/>
        <v>110.88349999999996</v>
      </c>
      <c r="P45" s="18">
        <f>VLOOKUP(I45,investimento_marketing!A:C,2,FALSE)/VLOOKUP(I45,investimento_marketing!A:C,3,FALSE)</f>
        <v>7.8797724609374997</v>
      </c>
    </row>
    <row r="46" spans="1:23" x14ac:dyDescent="0.25">
      <c r="A46">
        <v>45</v>
      </c>
      <c r="B46" t="s">
        <v>51</v>
      </c>
      <c r="C46">
        <v>24</v>
      </c>
      <c r="D46" t="s">
        <v>207</v>
      </c>
      <c r="E46" t="s">
        <v>210</v>
      </c>
      <c r="F46" s="4">
        <v>44060</v>
      </c>
      <c r="G46" s="11">
        <f t="shared" si="1"/>
        <v>2020</v>
      </c>
      <c r="H46" s="11">
        <f t="shared" si="2"/>
        <v>8</v>
      </c>
      <c r="I46" s="13" t="str">
        <f t="shared" si="3"/>
        <v>2020-08</v>
      </c>
      <c r="J46" t="s">
        <v>214</v>
      </c>
      <c r="K46" s="5">
        <v>2</v>
      </c>
      <c r="L46" s="5">
        <f t="shared" ca="1" si="4"/>
        <v>1540</v>
      </c>
      <c r="M46" s="7">
        <f>IF(_xlfn.MAXIFS(transacoes!$D$1:$D$201,transacoes!$B$1:$B$201,clientes!A46),_xlfn.MAXIFS(transacoes!$D$1:$D$201,transacoes!$B$1:$B$201,clientes!A46),"")</f>
        <v>45015</v>
      </c>
      <c r="N46" s="5">
        <f>COUNTIF(transacoes!B:B,A46)</f>
        <v>1</v>
      </c>
      <c r="O46" s="18">
        <f t="shared" si="7"/>
        <v>110.88349999999996</v>
      </c>
      <c r="P46" s="18">
        <f>VLOOKUP(I46,investimento_marketing!A:C,2,FALSE)/VLOOKUP(I46,investimento_marketing!A:C,3,FALSE)</f>
        <v>71.271828124999999</v>
      </c>
    </row>
    <row r="47" spans="1:23" x14ac:dyDescent="0.25">
      <c r="A47">
        <v>46</v>
      </c>
      <c r="B47" t="s">
        <v>52</v>
      </c>
      <c r="C47">
        <v>23</v>
      </c>
      <c r="D47" t="s">
        <v>207</v>
      </c>
      <c r="E47" t="s">
        <v>209</v>
      </c>
      <c r="F47" s="4">
        <v>44496</v>
      </c>
      <c r="G47" s="11">
        <f t="shared" si="1"/>
        <v>2021</v>
      </c>
      <c r="H47" s="11">
        <f t="shared" si="2"/>
        <v>10</v>
      </c>
      <c r="I47" s="13" t="str">
        <f t="shared" si="3"/>
        <v>2021-10</v>
      </c>
      <c r="J47" t="s">
        <v>215</v>
      </c>
      <c r="L47" s="5">
        <f t="shared" ca="1" si="4"/>
        <v>1104</v>
      </c>
      <c r="M47" s="7" t="str">
        <f>IF(_xlfn.MAXIFS(transacoes!$D$1:$D$201,transacoes!$B$1:$B$201,clientes!A47),_xlfn.MAXIFS(transacoes!$D$1:$D$201,transacoes!$B$1:$B$201,clientes!A47),"")</f>
        <v/>
      </c>
      <c r="N47" s="5">
        <f>COUNTIF(transacoes!B:B,A47)</f>
        <v>0</v>
      </c>
      <c r="O47" s="18">
        <f t="shared" si="7"/>
        <v>0</v>
      </c>
      <c r="P47" s="18">
        <f>VLOOKUP(I47,investimento_marketing!A:C,2,FALSE)/VLOOKUP(I47,investimento_marketing!A:C,3,FALSE)</f>
        <v>21.914069137859226</v>
      </c>
    </row>
    <row r="48" spans="1:23" x14ac:dyDescent="0.25">
      <c r="A48">
        <v>47</v>
      </c>
      <c r="B48" t="s">
        <v>53</v>
      </c>
      <c r="C48">
        <v>42</v>
      </c>
      <c r="D48" t="s">
        <v>207</v>
      </c>
      <c r="E48" t="s">
        <v>213</v>
      </c>
      <c r="F48" s="4">
        <v>43901</v>
      </c>
      <c r="G48" s="11">
        <f t="shared" si="1"/>
        <v>2020</v>
      </c>
      <c r="H48" s="11">
        <f t="shared" si="2"/>
        <v>3</v>
      </c>
      <c r="I48" s="13" t="str">
        <f t="shared" si="3"/>
        <v>2020-03</v>
      </c>
      <c r="J48" t="s">
        <v>214</v>
      </c>
      <c r="K48" s="5">
        <v>3</v>
      </c>
      <c r="L48" s="5">
        <f t="shared" ca="1" si="4"/>
        <v>1699</v>
      </c>
      <c r="M48" s="7">
        <f>IF(_xlfn.MAXIFS(transacoes!$D$1:$D$201,transacoes!$B$1:$B$201,clientes!A48),_xlfn.MAXIFS(transacoes!$D$1:$D$201,transacoes!$B$1:$B$201,clientes!A48),"")</f>
        <v>45058</v>
      </c>
      <c r="N48" s="5">
        <f>COUNTIF(transacoes!B:B,A48)</f>
        <v>1</v>
      </c>
      <c r="O48" s="18">
        <f t="shared" si="7"/>
        <v>166.32524999999993</v>
      </c>
      <c r="P48" s="18">
        <f>VLOOKUP(I48,investimento_marketing!A:C,2,FALSE)/VLOOKUP(I48,investimento_marketing!A:C,3,FALSE)</f>
        <v>50.742769547325103</v>
      </c>
    </row>
    <row r="49" spans="1:16" x14ac:dyDescent="0.25">
      <c r="A49">
        <v>48</v>
      </c>
      <c r="B49" t="s">
        <v>54</v>
      </c>
      <c r="C49">
        <v>24</v>
      </c>
      <c r="D49" t="s">
        <v>208</v>
      </c>
      <c r="E49" t="s">
        <v>213</v>
      </c>
      <c r="F49" s="4">
        <v>44630</v>
      </c>
      <c r="G49" s="11">
        <f t="shared" si="1"/>
        <v>2022</v>
      </c>
      <c r="H49" s="11">
        <f t="shared" si="2"/>
        <v>3</v>
      </c>
      <c r="I49" s="13" t="str">
        <f t="shared" si="3"/>
        <v>2022-03</v>
      </c>
      <c r="J49" t="s">
        <v>214</v>
      </c>
      <c r="L49" s="5">
        <f t="shared" ca="1" si="4"/>
        <v>970</v>
      </c>
      <c r="M49" s="7" t="str">
        <f>IF(_xlfn.MAXIFS(transacoes!$D$1:$D$201,transacoes!$B$1:$B$201,clientes!A49),_xlfn.MAXIFS(transacoes!$D$1:$D$201,transacoes!$B$1:$B$201,clientes!A49),"")</f>
        <v/>
      </c>
      <c r="N49" s="5">
        <f>COUNTIF(transacoes!B:B,A49)</f>
        <v>0</v>
      </c>
      <c r="O49" s="18">
        <f t="shared" si="7"/>
        <v>0</v>
      </c>
      <c r="P49" s="18">
        <f>VLOOKUP(I49,investimento_marketing!A:C,2,FALSE)/VLOOKUP(I49,investimento_marketing!A:C,3,FALSE)</f>
        <v>17.118551992225459</v>
      </c>
    </row>
    <row r="50" spans="1:16" x14ac:dyDescent="0.25">
      <c r="A50">
        <v>49</v>
      </c>
      <c r="B50" t="s">
        <v>55</v>
      </c>
      <c r="C50">
        <v>40</v>
      </c>
      <c r="D50" t="s">
        <v>208</v>
      </c>
      <c r="E50" t="s">
        <v>211</v>
      </c>
      <c r="F50" s="4">
        <v>44811</v>
      </c>
      <c r="G50" s="11">
        <f t="shared" si="1"/>
        <v>2022</v>
      </c>
      <c r="H50" s="11">
        <f t="shared" si="2"/>
        <v>9</v>
      </c>
      <c r="I50" s="13" t="str">
        <f t="shared" si="3"/>
        <v>2022-09</v>
      </c>
      <c r="J50" t="s">
        <v>215</v>
      </c>
      <c r="K50" s="5">
        <v>0</v>
      </c>
      <c r="L50" s="5">
        <f t="shared" ca="1" si="4"/>
        <v>789</v>
      </c>
      <c r="M50" s="7">
        <f>IF(_xlfn.MAXIFS(transacoes!$D$1:$D$201,transacoes!$B$1:$B$201,clientes!A50),_xlfn.MAXIFS(transacoes!$D$1:$D$201,transacoes!$B$1:$B$201,clientes!A50),"")</f>
        <v>45098</v>
      </c>
      <c r="N50" s="5">
        <f>COUNTIF(transacoes!B:B,A50)</f>
        <v>3</v>
      </c>
      <c r="O50" s="18">
        <f t="shared" si="7"/>
        <v>0</v>
      </c>
      <c r="P50" s="18">
        <f>VLOOKUP(I50,investimento_marketing!A:C,2,FALSE)/VLOOKUP(I50,investimento_marketing!A:C,3,FALSE)</f>
        <v>10.631615397135416</v>
      </c>
    </row>
    <row r="51" spans="1:16" x14ac:dyDescent="0.25">
      <c r="A51">
        <v>50</v>
      </c>
      <c r="B51" t="s">
        <v>56</v>
      </c>
      <c r="C51">
        <v>40</v>
      </c>
      <c r="D51" t="s">
        <v>208</v>
      </c>
      <c r="E51" t="s">
        <v>212</v>
      </c>
      <c r="F51" s="4">
        <v>44498</v>
      </c>
      <c r="G51" s="11">
        <f t="shared" si="1"/>
        <v>2021</v>
      </c>
      <c r="H51" s="11">
        <f t="shared" si="2"/>
        <v>10</v>
      </c>
      <c r="I51" s="13" t="str">
        <f t="shared" si="3"/>
        <v>2021-10</v>
      </c>
      <c r="J51" t="s">
        <v>214</v>
      </c>
      <c r="L51" s="5">
        <f t="shared" ca="1" si="4"/>
        <v>1102</v>
      </c>
      <c r="M51" s="7" t="str">
        <f>IF(_xlfn.MAXIFS(transacoes!$D$1:$D$201,transacoes!$B$1:$B$201,clientes!A51),_xlfn.MAXIFS(transacoes!$D$1:$D$201,transacoes!$B$1:$B$201,clientes!A51),"")</f>
        <v/>
      </c>
      <c r="N51" s="5">
        <f>COUNTIF(transacoes!B:B,A51)</f>
        <v>0</v>
      </c>
      <c r="O51" s="18">
        <f t="shared" si="7"/>
        <v>0</v>
      </c>
      <c r="P51" s="18">
        <f>VLOOKUP(I51,investimento_marketing!A:C,2,FALSE)/VLOOKUP(I51,investimento_marketing!A:C,3,FALSE)</f>
        <v>21.914069137859226</v>
      </c>
    </row>
    <row r="52" spans="1:16" x14ac:dyDescent="0.25">
      <c r="A52">
        <v>51</v>
      </c>
      <c r="B52" t="s">
        <v>57</v>
      </c>
      <c r="C52">
        <v>56</v>
      </c>
      <c r="D52" t="s">
        <v>208</v>
      </c>
      <c r="E52" t="s">
        <v>210</v>
      </c>
      <c r="F52" s="4">
        <v>43872</v>
      </c>
      <c r="G52" s="11">
        <f t="shared" si="1"/>
        <v>2020</v>
      </c>
      <c r="H52" s="11">
        <f t="shared" si="2"/>
        <v>2</v>
      </c>
      <c r="I52" s="13" t="str">
        <f t="shared" si="3"/>
        <v>2020-02</v>
      </c>
      <c r="J52" t="s">
        <v>215</v>
      </c>
      <c r="K52" s="5">
        <v>3</v>
      </c>
      <c r="L52" s="5">
        <f t="shared" ca="1" si="4"/>
        <v>1728</v>
      </c>
      <c r="M52" s="7">
        <f>IF(_xlfn.MAXIFS(transacoes!$D$1:$D$201,transacoes!$B$1:$B$201,clientes!A52),_xlfn.MAXIFS(transacoes!$D$1:$D$201,transacoes!$B$1:$B$201,clientes!A52),"")</f>
        <v>45163</v>
      </c>
      <c r="N52" s="5">
        <f>COUNTIF(transacoes!B:B,A52)</f>
        <v>1</v>
      </c>
      <c r="O52" s="18">
        <f t="shared" si="7"/>
        <v>166.32524999999993</v>
      </c>
      <c r="P52" s="18">
        <f>VLOOKUP(I52,investimento_marketing!A:C,2,FALSE)/VLOOKUP(I52,investimento_marketing!A:C,3,FALSE)</f>
        <v>112.62961279999998</v>
      </c>
    </row>
    <row r="53" spans="1:16" x14ac:dyDescent="0.25">
      <c r="A53">
        <v>52</v>
      </c>
      <c r="B53" t="s">
        <v>58</v>
      </c>
      <c r="C53">
        <v>34</v>
      </c>
      <c r="D53" t="s">
        <v>208</v>
      </c>
      <c r="E53" t="s">
        <v>209</v>
      </c>
      <c r="F53" s="4">
        <v>44603</v>
      </c>
      <c r="G53" s="11">
        <f t="shared" si="1"/>
        <v>2022</v>
      </c>
      <c r="H53" s="11">
        <f t="shared" si="2"/>
        <v>2</v>
      </c>
      <c r="I53" s="13" t="str">
        <f t="shared" si="3"/>
        <v>2022-02</v>
      </c>
      <c r="J53" t="s">
        <v>214</v>
      </c>
      <c r="L53" s="5">
        <f t="shared" ca="1" si="4"/>
        <v>997</v>
      </c>
      <c r="M53" s="7" t="str">
        <f>IF(_xlfn.MAXIFS(transacoes!$D$1:$D$201,transacoes!$B$1:$B$201,clientes!A53),_xlfn.MAXIFS(transacoes!$D$1:$D$201,transacoes!$B$1:$B$201,clientes!A53),"")</f>
        <v/>
      </c>
      <c r="N53" s="5">
        <f>COUNTIF(transacoes!B:B,A53)</f>
        <v>0</v>
      </c>
      <c r="O53" s="18">
        <f t="shared" si="7"/>
        <v>0</v>
      </c>
      <c r="P53" s="18">
        <f>VLOOKUP(I53,investimento_marketing!A:C,2,FALSE)/VLOOKUP(I53,investimento_marketing!A:C,3,FALSE)</f>
        <v>24.432010273497152</v>
      </c>
    </row>
    <row r="54" spans="1:16" x14ac:dyDescent="0.25">
      <c r="A54">
        <v>53</v>
      </c>
      <c r="B54" t="s">
        <v>59</v>
      </c>
      <c r="C54">
        <v>20</v>
      </c>
      <c r="D54" t="s">
        <v>207</v>
      </c>
      <c r="E54" t="s">
        <v>212</v>
      </c>
      <c r="F54" s="4">
        <v>43862</v>
      </c>
      <c r="G54" s="11">
        <f t="shared" si="1"/>
        <v>2020</v>
      </c>
      <c r="H54" s="11">
        <f t="shared" si="2"/>
        <v>2</v>
      </c>
      <c r="I54" s="13" t="str">
        <f t="shared" si="3"/>
        <v>2020-02</v>
      </c>
      <c r="J54" t="s">
        <v>214</v>
      </c>
      <c r="L54" s="5">
        <f t="shared" ca="1" si="4"/>
        <v>1738</v>
      </c>
      <c r="M54" s="7" t="str">
        <f>IF(_xlfn.MAXIFS(transacoes!$D$1:$D$201,transacoes!$B$1:$B$201,clientes!A54),_xlfn.MAXIFS(transacoes!$D$1:$D$201,transacoes!$B$1:$B$201,clientes!A54),"")</f>
        <v/>
      </c>
      <c r="N54" s="5">
        <f>COUNTIF(transacoes!B:B,A54)</f>
        <v>0</v>
      </c>
      <c r="O54" s="18">
        <f t="shared" si="7"/>
        <v>0</v>
      </c>
      <c r="P54" s="18">
        <f>VLOOKUP(I54,investimento_marketing!A:C,2,FALSE)/VLOOKUP(I54,investimento_marketing!A:C,3,FALSE)</f>
        <v>112.62961279999998</v>
      </c>
    </row>
    <row r="55" spans="1:16" x14ac:dyDescent="0.25">
      <c r="A55">
        <v>54</v>
      </c>
      <c r="B55" t="s">
        <v>60</v>
      </c>
      <c r="C55">
        <v>64</v>
      </c>
      <c r="D55" t="s">
        <v>207</v>
      </c>
      <c r="E55" t="s">
        <v>213</v>
      </c>
      <c r="F55" s="4">
        <v>44803</v>
      </c>
      <c r="G55" s="11">
        <f t="shared" si="1"/>
        <v>2022</v>
      </c>
      <c r="H55" s="11">
        <f t="shared" si="2"/>
        <v>8</v>
      </c>
      <c r="I55" s="13" t="str">
        <f t="shared" si="3"/>
        <v>2022-08</v>
      </c>
      <c r="J55" t="s">
        <v>215</v>
      </c>
      <c r="L55" s="5">
        <f t="shared" ca="1" si="4"/>
        <v>797</v>
      </c>
      <c r="M55" s="7" t="str">
        <f>IF(_xlfn.MAXIFS(transacoes!$D$1:$D$201,transacoes!$B$1:$B$201,clientes!A55),_xlfn.MAXIFS(transacoes!$D$1:$D$201,transacoes!$B$1:$B$201,clientes!A55),"")</f>
        <v/>
      </c>
      <c r="N55" s="5">
        <f>COUNTIF(transacoes!B:B,A55)</f>
        <v>0</v>
      </c>
      <c r="O55" s="18">
        <f t="shared" si="7"/>
        <v>0</v>
      </c>
      <c r="P55" s="18">
        <f>VLOOKUP(I55,investimento_marketing!A:C,2,FALSE)/VLOOKUP(I55,investimento_marketing!A:C,3,FALSE)</f>
        <v>23.46397633744856</v>
      </c>
    </row>
    <row r="56" spans="1:16" x14ac:dyDescent="0.25">
      <c r="A56">
        <v>55</v>
      </c>
      <c r="B56" t="s">
        <v>61</v>
      </c>
      <c r="C56">
        <v>47</v>
      </c>
      <c r="D56" t="s">
        <v>207</v>
      </c>
      <c r="E56" t="s">
        <v>212</v>
      </c>
      <c r="F56" s="4">
        <v>44084</v>
      </c>
      <c r="G56" s="11">
        <f t="shared" si="1"/>
        <v>2020</v>
      </c>
      <c r="H56" s="11">
        <f t="shared" si="2"/>
        <v>9</v>
      </c>
      <c r="I56" s="13" t="str">
        <f t="shared" si="3"/>
        <v>2020-09</v>
      </c>
      <c r="J56" t="s">
        <v>215</v>
      </c>
      <c r="L56" s="5">
        <f t="shared" ca="1" si="4"/>
        <v>1516</v>
      </c>
      <c r="M56" s="7" t="str">
        <f>IF(_xlfn.MAXIFS(transacoes!$D$1:$D$201,transacoes!$B$1:$B$201,clientes!A56),_xlfn.MAXIFS(transacoes!$D$1:$D$201,transacoes!$B$1:$B$201,clientes!A56),"")</f>
        <v/>
      </c>
      <c r="N56" s="5">
        <f>COUNTIF(transacoes!B:B,A56)</f>
        <v>0</v>
      </c>
      <c r="O56" s="18">
        <f t="shared" si="7"/>
        <v>0</v>
      </c>
      <c r="P56" s="18">
        <f>VLOOKUP(I56,investimento_marketing!A:C,2,FALSE)/VLOOKUP(I56,investimento_marketing!A:C,3,FALSE)</f>
        <v>6.6372651526698156</v>
      </c>
    </row>
    <row r="57" spans="1:16" x14ac:dyDescent="0.25">
      <c r="A57">
        <v>56</v>
      </c>
      <c r="B57" t="s">
        <v>62</v>
      </c>
      <c r="C57">
        <v>52</v>
      </c>
      <c r="D57" t="s">
        <v>208</v>
      </c>
      <c r="E57" t="s">
        <v>209</v>
      </c>
      <c r="F57" s="4">
        <v>44035</v>
      </c>
      <c r="G57" s="11">
        <f t="shared" si="1"/>
        <v>2020</v>
      </c>
      <c r="H57" s="11">
        <f t="shared" si="2"/>
        <v>7</v>
      </c>
      <c r="I57" s="13" t="str">
        <f t="shared" si="3"/>
        <v>2020-07</v>
      </c>
      <c r="J57" t="s">
        <v>215</v>
      </c>
      <c r="L57" s="5">
        <f t="shared" ca="1" si="4"/>
        <v>1565</v>
      </c>
      <c r="M57" s="7" t="str">
        <f>IF(_xlfn.MAXIFS(transacoes!$D$1:$D$201,transacoes!$B$1:$B$201,clientes!A57),_xlfn.MAXIFS(transacoes!$D$1:$D$201,transacoes!$B$1:$B$201,clientes!A57),"")</f>
        <v/>
      </c>
      <c r="N57" s="5">
        <f>COUNTIF(transacoes!B:B,A57)</f>
        <v>0</v>
      </c>
      <c r="O57" s="18">
        <f t="shared" si="7"/>
        <v>0</v>
      </c>
      <c r="P57" s="18">
        <f>VLOOKUP(I57,investimento_marketing!A:C,2,FALSE)/VLOOKUP(I57,investimento_marketing!A:C,3,FALSE)</f>
        <v>90.06095040000001</v>
      </c>
    </row>
    <row r="58" spans="1:16" x14ac:dyDescent="0.25">
      <c r="A58">
        <v>57</v>
      </c>
      <c r="B58" t="s">
        <v>63</v>
      </c>
      <c r="C58">
        <v>25</v>
      </c>
      <c r="D58" t="s">
        <v>208</v>
      </c>
      <c r="E58" t="s">
        <v>212</v>
      </c>
      <c r="F58" s="4">
        <v>44690</v>
      </c>
      <c r="G58" s="11">
        <f t="shared" si="1"/>
        <v>2022</v>
      </c>
      <c r="H58" s="11">
        <f t="shared" si="2"/>
        <v>5</v>
      </c>
      <c r="I58" s="13" t="str">
        <f t="shared" si="3"/>
        <v>2022-05</v>
      </c>
      <c r="J58" t="s">
        <v>215</v>
      </c>
      <c r="K58" s="5">
        <v>1</v>
      </c>
      <c r="L58" s="5">
        <f t="shared" ca="1" si="4"/>
        <v>910</v>
      </c>
      <c r="M58" s="7">
        <f>IF(_xlfn.MAXIFS(transacoes!$D$1:$D$201,transacoes!$B$1:$B$201,clientes!A58),_xlfn.MAXIFS(transacoes!$D$1:$D$201,transacoes!$B$1:$B$201,clientes!A58),"")</f>
        <v>45100</v>
      </c>
      <c r="N58" s="5">
        <f>COUNTIF(transacoes!B:B,A58)</f>
        <v>1</v>
      </c>
      <c r="O58" s="18">
        <f t="shared" si="7"/>
        <v>55.441749999999978</v>
      </c>
      <c r="P58" s="18">
        <f>VLOOKUP(I58,investimento_marketing!A:C,2,FALSE)/VLOOKUP(I58,investimento_marketing!A:C,3,FALSE)</f>
        <v>7.584216298764404</v>
      </c>
    </row>
    <row r="59" spans="1:16" x14ac:dyDescent="0.25">
      <c r="A59">
        <v>58</v>
      </c>
      <c r="B59" t="s">
        <v>64</v>
      </c>
      <c r="C59">
        <v>42</v>
      </c>
      <c r="D59" t="s">
        <v>207</v>
      </c>
      <c r="E59" t="s">
        <v>213</v>
      </c>
      <c r="F59" s="4">
        <v>43851</v>
      </c>
      <c r="G59" s="11">
        <f t="shared" si="1"/>
        <v>2020</v>
      </c>
      <c r="H59" s="11">
        <f t="shared" si="2"/>
        <v>1</v>
      </c>
      <c r="I59" s="13" t="str">
        <f t="shared" si="3"/>
        <v>2020-01</v>
      </c>
      <c r="J59" t="s">
        <v>215</v>
      </c>
      <c r="L59" s="5">
        <f t="shared" ca="1" si="4"/>
        <v>1749</v>
      </c>
      <c r="M59" s="7" t="str">
        <f>IF(_xlfn.MAXIFS(transacoes!$D$1:$D$201,transacoes!$B$1:$B$201,clientes!A59),_xlfn.MAXIFS(transacoes!$D$1:$D$201,transacoes!$B$1:$B$201,clientes!A59),"")</f>
        <v/>
      </c>
      <c r="N59" s="5">
        <f>COUNTIF(transacoes!B:B,A59)</f>
        <v>0</v>
      </c>
      <c r="O59" s="18">
        <f t="shared" si="7"/>
        <v>0</v>
      </c>
      <c r="P59" s="18">
        <f>VLOOKUP(I59,investimento_marketing!A:C,2,FALSE)/VLOOKUP(I59,investimento_marketing!A:C,3,FALSE)</f>
        <v>14.62819921875</v>
      </c>
    </row>
    <row r="60" spans="1:16" x14ac:dyDescent="0.25">
      <c r="A60">
        <v>59</v>
      </c>
      <c r="B60" t="s">
        <v>65</v>
      </c>
      <c r="C60">
        <v>23</v>
      </c>
      <c r="D60" t="s">
        <v>207</v>
      </c>
      <c r="E60" t="s">
        <v>212</v>
      </c>
      <c r="F60" s="4">
        <v>44467</v>
      </c>
      <c r="G60" s="11">
        <f t="shared" si="1"/>
        <v>2021</v>
      </c>
      <c r="H60" s="11">
        <f t="shared" si="2"/>
        <v>9</v>
      </c>
      <c r="I60" s="13" t="str">
        <f t="shared" si="3"/>
        <v>2021-09</v>
      </c>
      <c r="J60" t="s">
        <v>214</v>
      </c>
      <c r="K60" s="5">
        <v>1</v>
      </c>
      <c r="L60" s="5">
        <f t="shared" ca="1" si="4"/>
        <v>1133</v>
      </c>
      <c r="M60" s="7">
        <f>IF(_xlfn.MAXIFS(transacoes!$D$1:$D$201,transacoes!$B$1:$B$201,clientes!A60),_xlfn.MAXIFS(transacoes!$D$1:$D$201,transacoes!$B$1:$B$201,clientes!A60),"")</f>
        <v>45112</v>
      </c>
      <c r="N60" s="5">
        <f>COUNTIF(transacoes!B:B,A60)</f>
        <v>2</v>
      </c>
      <c r="O60" s="18">
        <f t="shared" si="7"/>
        <v>110.88349999999996</v>
      </c>
      <c r="P60" s="18">
        <f>VLOOKUP(I60,investimento_marketing!A:C,2,FALSE)/VLOOKUP(I60,investimento_marketing!A:C,3,FALSE)</f>
        <v>4.5769514973958332</v>
      </c>
    </row>
    <row r="61" spans="1:16" x14ac:dyDescent="0.25">
      <c r="A61">
        <v>60</v>
      </c>
      <c r="B61" t="s">
        <v>66</v>
      </c>
      <c r="C61">
        <v>53</v>
      </c>
      <c r="D61" t="s">
        <v>207</v>
      </c>
      <c r="E61" t="s">
        <v>210</v>
      </c>
      <c r="F61" s="4">
        <v>43987</v>
      </c>
      <c r="G61" s="11">
        <f t="shared" si="1"/>
        <v>2020</v>
      </c>
      <c r="H61" s="11">
        <f t="shared" si="2"/>
        <v>6</v>
      </c>
      <c r="I61" s="13" t="str">
        <f t="shared" si="3"/>
        <v>2020-06</v>
      </c>
      <c r="J61" t="s">
        <v>214</v>
      </c>
      <c r="K61" s="5">
        <v>3</v>
      </c>
      <c r="L61" s="5">
        <f t="shared" ca="1" si="4"/>
        <v>1613</v>
      </c>
      <c r="M61" s="7">
        <f>IF(_xlfn.MAXIFS(transacoes!$D$1:$D$201,transacoes!$B$1:$B$201,clientes!A61),_xlfn.MAXIFS(transacoes!$D$1:$D$201,transacoes!$B$1:$B$201,clientes!A61),"")</f>
        <v>45139</v>
      </c>
      <c r="N61" s="5">
        <f>COUNTIF(transacoes!B:B,A61)</f>
        <v>2</v>
      </c>
      <c r="O61" s="18">
        <f t="shared" si="7"/>
        <v>332.65049999999985</v>
      </c>
      <c r="P61" s="18">
        <f>VLOOKUP(I61,investimento_marketing!A:C,2,FALSE)/VLOOKUP(I61,investimento_marketing!A:C,3,FALSE)</f>
        <v>157.59215040000001</v>
      </c>
    </row>
    <row r="62" spans="1:16" x14ac:dyDescent="0.25">
      <c r="A62">
        <v>61</v>
      </c>
      <c r="B62" t="s">
        <v>67</v>
      </c>
      <c r="C62">
        <v>36</v>
      </c>
      <c r="D62" t="s">
        <v>207</v>
      </c>
      <c r="E62" t="s">
        <v>212</v>
      </c>
      <c r="F62" s="4">
        <v>44075</v>
      </c>
      <c r="G62" s="11">
        <f t="shared" si="1"/>
        <v>2020</v>
      </c>
      <c r="H62" s="11">
        <f t="shared" si="2"/>
        <v>9</v>
      </c>
      <c r="I62" s="13" t="str">
        <f t="shared" si="3"/>
        <v>2020-09</v>
      </c>
      <c r="J62" t="s">
        <v>215</v>
      </c>
      <c r="K62" s="5">
        <v>2</v>
      </c>
      <c r="L62" s="5">
        <f t="shared" ca="1" si="4"/>
        <v>1525</v>
      </c>
      <c r="M62" s="7">
        <f>IF(_xlfn.MAXIFS(transacoes!$D$1:$D$201,transacoes!$B$1:$B$201,clientes!A62),_xlfn.MAXIFS(transacoes!$D$1:$D$201,transacoes!$B$1:$B$201,clientes!A62),"")</f>
        <v>45157</v>
      </c>
      <c r="N62" s="5">
        <f>COUNTIF(transacoes!B:B,A62)</f>
        <v>2</v>
      </c>
      <c r="O62" s="18">
        <f t="shared" si="7"/>
        <v>221.76699999999991</v>
      </c>
      <c r="P62" s="18">
        <f>VLOOKUP(I62,investimento_marketing!A:C,2,FALSE)/VLOOKUP(I62,investimento_marketing!A:C,3,FALSE)</f>
        <v>6.6372651526698156</v>
      </c>
    </row>
    <row r="63" spans="1:16" x14ac:dyDescent="0.25">
      <c r="A63">
        <v>62</v>
      </c>
      <c r="B63" t="s">
        <v>68</v>
      </c>
      <c r="C63">
        <v>58</v>
      </c>
      <c r="D63" t="s">
        <v>208</v>
      </c>
      <c r="E63" t="s">
        <v>210</v>
      </c>
      <c r="F63" s="4">
        <v>43960</v>
      </c>
      <c r="G63" s="11">
        <f t="shared" si="1"/>
        <v>2020</v>
      </c>
      <c r="H63" s="11">
        <f t="shared" si="2"/>
        <v>5</v>
      </c>
      <c r="I63" s="13" t="str">
        <f t="shared" si="3"/>
        <v>2020-05</v>
      </c>
      <c r="J63" t="s">
        <v>215</v>
      </c>
      <c r="K63" s="5">
        <v>3</v>
      </c>
      <c r="L63" s="5">
        <f t="shared" ca="1" si="4"/>
        <v>1640</v>
      </c>
      <c r="M63" s="7">
        <f>IF(_xlfn.MAXIFS(transacoes!$D$1:$D$201,transacoes!$B$1:$B$201,clientes!A63),_xlfn.MAXIFS(transacoes!$D$1:$D$201,transacoes!$B$1:$B$201,clientes!A63),"")</f>
        <v>45215</v>
      </c>
      <c r="N63" s="5">
        <f>COUNTIF(transacoes!B:B,A63)</f>
        <v>2</v>
      </c>
      <c r="O63" s="18">
        <f t="shared" si="7"/>
        <v>332.65049999999985</v>
      </c>
      <c r="P63" s="18">
        <f>VLOOKUP(I63,investimento_marketing!A:C,2,FALSE)/VLOOKUP(I63,investimento_marketing!A:C,3,FALSE)</f>
        <v>28.452661458333335</v>
      </c>
    </row>
    <row r="64" spans="1:16" x14ac:dyDescent="0.25">
      <c r="A64">
        <v>63</v>
      </c>
      <c r="B64" t="s">
        <v>69</v>
      </c>
      <c r="C64">
        <v>57</v>
      </c>
      <c r="D64" t="s">
        <v>207</v>
      </c>
      <c r="E64" t="s">
        <v>212</v>
      </c>
      <c r="F64" s="4">
        <v>44315</v>
      </c>
      <c r="G64" s="11">
        <f t="shared" si="1"/>
        <v>2021</v>
      </c>
      <c r="H64" s="11">
        <f t="shared" si="2"/>
        <v>4</v>
      </c>
      <c r="I64" s="13" t="str">
        <f t="shared" si="3"/>
        <v>2021-04</v>
      </c>
      <c r="J64" t="s">
        <v>214</v>
      </c>
      <c r="K64" s="5">
        <v>2</v>
      </c>
      <c r="L64" s="5">
        <f t="shared" ca="1" si="4"/>
        <v>1285</v>
      </c>
      <c r="M64" s="7">
        <f>IF(_xlfn.MAXIFS(transacoes!$D$1:$D$201,transacoes!$B$1:$B$201,clientes!A64),_xlfn.MAXIFS(transacoes!$D$1:$D$201,transacoes!$B$1:$B$201,clientes!A64),"")</f>
        <v>45106</v>
      </c>
      <c r="N64" s="5">
        <f>COUNTIF(transacoes!B:B,A64)</f>
        <v>1</v>
      </c>
      <c r="O64" s="18">
        <f t="shared" si="7"/>
        <v>110.88349999999996</v>
      </c>
      <c r="P64" s="18">
        <f>VLOOKUP(I64,investimento_marketing!A:C,2,FALSE)/VLOOKUP(I64,investimento_marketing!A:C,3,FALSE)</f>
        <v>3.4106081390032008</v>
      </c>
    </row>
    <row r="65" spans="1:16" x14ac:dyDescent="0.25">
      <c r="A65">
        <v>64</v>
      </c>
      <c r="B65" t="s">
        <v>70</v>
      </c>
      <c r="C65">
        <v>41</v>
      </c>
      <c r="D65" t="s">
        <v>208</v>
      </c>
      <c r="E65" t="s">
        <v>213</v>
      </c>
      <c r="F65" s="4">
        <v>44516</v>
      </c>
      <c r="G65" s="11">
        <f t="shared" si="1"/>
        <v>2021</v>
      </c>
      <c r="H65" s="11">
        <f t="shared" si="2"/>
        <v>11</v>
      </c>
      <c r="I65" s="13" t="str">
        <f t="shared" si="3"/>
        <v>2021-11</v>
      </c>
      <c r="J65" t="s">
        <v>214</v>
      </c>
      <c r="L65" s="5">
        <f t="shared" ca="1" si="4"/>
        <v>1084</v>
      </c>
      <c r="M65" s="7" t="str">
        <f>IF(_xlfn.MAXIFS(transacoes!$D$1:$D$201,transacoes!$B$1:$B$201,clientes!A65),_xlfn.MAXIFS(transacoes!$D$1:$D$201,transacoes!$B$1:$B$201,clientes!A65),"")</f>
        <v/>
      </c>
      <c r="N65" s="5">
        <f>COUNTIF(transacoes!B:B,A65)</f>
        <v>0</v>
      </c>
      <c r="O65" s="18">
        <f t="shared" si="7"/>
        <v>0</v>
      </c>
      <c r="P65" s="18">
        <f>VLOOKUP(I65,investimento_marketing!A:C,2,FALSE)/VLOOKUP(I65,investimento_marketing!A:C,3,FALSE)</f>
        <v>70.374927999999997</v>
      </c>
    </row>
    <row r="66" spans="1:16" x14ac:dyDescent="0.25">
      <c r="A66">
        <v>65</v>
      </c>
      <c r="B66" t="s">
        <v>71</v>
      </c>
      <c r="C66">
        <v>54</v>
      </c>
      <c r="D66" t="s">
        <v>207</v>
      </c>
      <c r="E66" t="s">
        <v>211</v>
      </c>
      <c r="F66" s="4">
        <v>43948</v>
      </c>
      <c r="G66" s="11">
        <f t="shared" si="1"/>
        <v>2020</v>
      </c>
      <c r="H66" s="11">
        <f t="shared" si="2"/>
        <v>4</v>
      </c>
      <c r="I66" s="13" t="str">
        <f t="shared" si="3"/>
        <v>2020-04</v>
      </c>
      <c r="J66" t="s">
        <v>215</v>
      </c>
      <c r="K66" s="5">
        <v>3</v>
      </c>
      <c r="L66" s="5">
        <f t="shared" ca="1" si="4"/>
        <v>1652</v>
      </c>
      <c r="M66" s="7">
        <f>IF(_xlfn.MAXIFS(transacoes!$D$1:$D$201,transacoes!$B$1:$B$201,clientes!A66),_xlfn.MAXIFS(transacoes!$D$1:$D$201,transacoes!$B$1:$B$201,clientes!A66),"")</f>
        <v>45095</v>
      </c>
      <c r="N66" s="5">
        <f>COUNTIF(transacoes!B:B,A66)</f>
        <v>2</v>
      </c>
      <c r="O66" s="18">
        <f t="shared" ref="O66:O97" si="8">PRODUCT(K66,N66,$S$2)</f>
        <v>332.65049999999985</v>
      </c>
      <c r="P66" s="18">
        <f>VLOOKUP(I66,investimento_marketing!A:C,2,FALSE)/VLOOKUP(I66,investimento_marketing!A:C,3,FALSE)</f>
        <v>59.904566399999986</v>
      </c>
    </row>
    <row r="67" spans="1:16" x14ac:dyDescent="0.25">
      <c r="A67">
        <v>66</v>
      </c>
      <c r="B67" t="s">
        <v>72</v>
      </c>
      <c r="C67">
        <v>30</v>
      </c>
      <c r="D67" t="s">
        <v>208</v>
      </c>
      <c r="E67" t="s">
        <v>211</v>
      </c>
      <c r="F67" s="4">
        <v>44408</v>
      </c>
      <c r="G67" s="11">
        <f t="shared" ref="G67:G130" si="9">YEAR(F67)</f>
        <v>2021</v>
      </c>
      <c r="H67" s="11">
        <f t="shared" ref="H67:H130" si="10">MONTH(F67)</f>
        <v>7</v>
      </c>
      <c r="I67" s="13" t="str">
        <f t="shared" ref="I67:I130" si="11">_xlfn.CONCAT(G67,"-",IF(H67&lt;10,_xlfn.CONCAT(0,H67),H67))</f>
        <v>2021-07</v>
      </c>
      <c r="J67" t="s">
        <v>215</v>
      </c>
      <c r="K67" s="5">
        <v>2</v>
      </c>
      <c r="L67" s="5">
        <f t="shared" ref="L67:L130" ca="1" si="12">DATEDIF(F67,TODAY(),"D")</f>
        <v>1192</v>
      </c>
      <c r="M67" s="7">
        <f>IF(_xlfn.MAXIFS(transacoes!$D$1:$D$201,transacoes!$B$1:$B$201,clientes!A67),_xlfn.MAXIFS(transacoes!$D$1:$D$201,transacoes!$B$1:$B$201,clientes!A67),"")</f>
        <v>45167</v>
      </c>
      <c r="N67" s="5">
        <f>COUNTIF(transacoes!B:B,A67)</f>
        <v>2</v>
      </c>
      <c r="O67" s="18">
        <f t="shared" si="8"/>
        <v>221.76699999999991</v>
      </c>
      <c r="P67" s="18">
        <f>VLOOKUP(I67,investimento_marketing!A:C,2,FALSE)/VLOOKUP(I67,investimento_marketing!A:C,3,FALSE)</f>
        <v>56.015610666666667</v>
      </c>
    </row>
    <row r="68" spans="1:16" x14ac:dyDescent="0.25">
      <c r="A68">
        <v>67</v>
      </c>
      <c r="B68" t="s">
        <v>73</v>
      </c>
      <c r="C68">
        <v>63</v>
      </c>
      <c r="D68" t="s">
        <v>208</v>
      </c>
      <c r="E68" t="s">
        <v>210</v>
      </c>
      <c r="F68" s="4">
        <v>44801</v>
      </c>
      <c r="G68" s="11">
        <f t="shared" si="9"/>
        <v>2022</v>
      </c>
      <c r="H68" s="11">
        <f t="shared" si="10"/>
        <v>8</v>
      </c>
      <c r="I68" s="13" t="str">
        <f t="shared" si="11"/>
        <v>2022-08</v>
      </c>
      <c r="J68" t="s">
        <v>214</v>
      </c>
      <c r="L68" s="5">
        <f t="shared" ca="1" si="12"/>
        <v>799</v>
      </c>
      <c r="M68" s="7" t="str">
        <f>IF(_xlfn.MAXIFS(transacoes!$D$1:$D$201,transacoes!$B$1:$B$201,clientes!A68),_xlfn.MAXIFS(transacoes!$D$1:$D$201,transacoes!$B$1:$B$201,clientes!A68),"")</f>
        <v/>
      </c>
      <c r="N68" s="5">
        <f>COUNTIF(transacoes!B:B,A68)</f>
        <v>0</v>
      </c>
      <c r="O68" s="18">
        <f t="shared" si="8"/>
        <v>0</v>
      </c>
      <c r="P68" s="18">
        <f>VLOOKUP(I68,investimento_marketing!A:C,2,FALSE)/VLOOKUP(I68,investimento_marketing!A:C,3,FALSE)</f>
        <v>23.46397633744856</v>
      </c>
    </row>
    <row r="69" spans="1:16" x14ac:dyDescent="0.25">
      <c r="A69">
        <v>68</v>
      </c>
      <c r="B69" t="s">
        <v>74</v>
      </c>
      <c r="C69">
        <v>22</v>
      </c>
      <c r="D69" t="s">
        <v>207</v>
      </c>
      <c r="E69" t="s">
        <v>210</v>
      </c>
      <c r="F69" s="4">
        <v>44054</v>
      </c>
      <c r="G69" s="11">
        <f t="shared" si="9"/>
        <v>2020</v>
      </c>
      <c r="H69" s="11">
        <f t="shared" si="10"/>
        <v>8</v>
      </c>
      <c r="I69" s="13" t="str">
        <f t="shared" si="11"/>
        <v>2020-08</v>
      </c>
      <c r="J69" t="s">
        <v>214</v>
      </c>
      <c r="K69" s="5">
        <v>2</v>
      </c>
      <c r="L69" s="5">
        <f t="shared" ca="1" si="12"/>
        <v>1546</v>
      </c>
      <c r="M69" s="7">
        <f>IF(_xlfn.MAXIFS(transacoes!$D$1:$D$201,transacoes!$B$1:$B$201,clientes!A69),_xlfn.MAXIFS(transacoes!$D$1:$D$201,transacoes!$B$1:$B$201,clientes!A69),"")</f>
        <v>45044</v>
      </c>
      <c r="N69" s="5">
        <f>COUNTIF(transacoes!B:B,A69)</f>
        <v>1</v>
      </c>
      <c r="O69" s="18">
        <f t="shared" si="8"/>
        <v>110.88349999999996</v>
      </c>
      <c r="P69" s="18">
        <f>VLOOKUP(I69,investimento_marketing!A:C,2,FALSE)/VLOOKUP(I69,investimento_marketing!A:C,3,FALSE)</f>
        <v>71.271828124999999</v>
      </c>
    </row>
    <row r="70" spans="1:16" x14ac:dyDescent="0.25">
      <c r="A70">
        <v>69</v>
      </c>
      <c r="B70" t="s">
        <v>75</v>
      </c>
      <c r="C70">
        <v>20</v>
      </c>
      <c r="D70" t="s">
        <v>207</v>
      </c>
      <c r="E70" t="s">
        <v>211</v>
      </c>
      <c r="F70" s="4">
        <v>44307</v>
      </c>
      <c r="G70" s="11">
        <f t="shared" si="9"/>
        <v>2021</v>
      </c>
      <c r="H70" s="11">
        <f t="shared" si="10"/>
        <v>4</v>
      </c>
      <c r="I70" s="13" t="str">
        <f t="shared" si="11"/>
        <v>2021-04</v>
      </c>
      <c r="J70" t="s">
        <v>214</v>
      </c>
      <c r="K70" s="5">
        <v>1</v>
      </c>
      <c r="L70" s="5">
        <f t="shared" ca="1" si="12"/>
        <v>1293</v>
      </c>
      <c r="M70" s="7">
        <f>IF(_xlfn.MAXIFS(transacoes!$D$1:$D$201,transacoes!$B$1:$B$201,clientes!A70),_xlfn.MAXIFS(transacoes!$D$1:$D$201,transacoes!$B$1:$B$201,clientes!A70),"")</f>
        <v>44962</v>
      </c>
      <c r="N70" s="5">
        <f>COUNTIF(transacoes!B:B,A70)</f>
        <v>1</v>
      </c>
      <c r="O70" s="18">
        <f t="shared" si="8"/>
        <v>55.441749999999978</v>
      </c>
      <c r="P70" s="18">
        <f>VLOOKUP(I70,investimento_marketing!A:C,2,FALSE)/VLOOKUP(I70,investimento_marketing!A:C,3,FALSE)</f>
        <v>3.4106081390032008</v>
      </c>
    </row>
    <row r="71" spans="1:16" x14ac:dyDescent="0.25">
      <c r="A71">
        <v>70</v>
      </c>
      <c r="B71" t="s">
        <v>76</v>
      </c>
      <c r="C71">
        <v>60</v>
      </c>
      <c r="D71" t="s">
        <v>208</v>
      </c>
      <c r="E71" t="s">
        <v>213</v>
      </c>
      <c r="F71" s="4">
        <v>44547</v>
      </c>
      <c r="G71" s="11">
        <f t="shared" si="9"/>
        <v>2021</v>
      </c>
      <c r="H71" s="11">
        <f t="shared" si="10"/>
        <v>12</v>
      </c>
      <c r="I71" s="13" t="str">
        <f t="shared" si="11"/>
        <v>2021-12</v>
      </c>
      <c r="J71" t="s">
        <v>214</v>
      </c>
      <c r="L71" s="5">
        <f t="shared" ca="1" si="12"/>
        <v>1053</v>
      </c>
      <c r="M71" s="7" t="str">
        <f>IF(_xlfn.MAXIFS(transacoes!$D$1:$D$201,transacoes!$B$1:$B$201,clientes!A71),_xlfn.MAXIFS(transacoes!$D$1:$D$201,transacoes!$B$1:$B$201,clientes!A71),"")</f>
        <v/>
      </c>
      <c r="N71" s="5">
        <f>COUNTIF(transacoes!B:B,A71)</f>
        <v>0</v>
      </c>
      <c r="O71" s="18">
        <f t="shared" si="8"/>
        <v>0</v>
      </c>
      <c r="P71" s="18">
        <f>VLOOKUP(I71,investimento_marketing!A:C,2,FALSE)/VLOOKUP(I71,investimento_marketing!A:C,3,FALSE)</f>
        <v>51.045874485596698</v>
      </c>
    </row>
    <row r="72" spans="1:16" x14ac:dyDescent="0.25">
      <c r="A72">
        <v>71</v>
      </c>
      <c r="B72" t="s">
        <v>77</v>
      </c>
      <c r="C72">
        <v>32</v>
      </c>
      <c r="D72" t="s">
        <v>207</v>
      </c>
      <c r="E72" t="s">
        <v>213</v>
      </c>
      <c r="F72" s="4">
        <v>44093</v>
      </c>
      <c r="G72" s="11">
        <f t="shared" si="9"/>
        <v>2020</v>
      </c>
      <c r="H72" s="11">
        <f t="shared" si="10"/>
        <v>9</v>
      </c>
      <c r="I72" s="13" t="str">
        <f t="shared" si="11"/>
        <v>2020-09</v>
      </c>
      <c r="J72" t="s">
        <v>215</v>
      </c>
      <c r="K72" s="5">
        <v>2</v>
      </c>
      <c r="L72" s="5">
        <f t="shared" ca="1" si="12"/>
        <v>1507</v>
      </c>
      <c r="M72" s="7">
        <f>IF(_xlfn.MAXIFS(transacoes!$D$1:$D$201,transacoes!$B$1:$B$201,clientes!A72),_xlfn.MAXIFS(transacoes!$D$1:$D$201,transacoes!$B$1:$B$201,clientes!A72),"")</f>
        <v>44970</v>
      </c>
      <c r="N72" s="5">
        <f>COUNTIF(transacoes!B:B,A72)</f>
        <v>2</v>
      </c>
      <c r="O72" s="18">
        <f t="shared" si="8"/>
        <v>221.76699999999991</v>
      </c>
      <c r="P72" s="18">
        <f>VLOOKUP(I72,investimento_marketing!A:C,2,FALSE)/VLOOKUP(I72,investimento_marketing!A:C,3,FALSE)</f>
        <v>6.6372651526698156</v>
      </c>
    </row>
    <row r="73" spans="1:16" x14ac:dyDescent="0.25">
      <c r="A73">
        <v>72</v>
      </c>
      <c r="B73" t="s">
        <v>78</v>
      </c>
      <c r="C73">
        <v>36</v>
      </c>
      <c r="D73" t="s">
        <v>207</v>
      </c>
      <c r="E73" t="s">
        <v>212</v>
      </c>
      <c r="F73" s="4">
        <v>44616</v>
      </c>
      <c r="G73" s="11">
        <f t="shared" si="9"/>
        <v>2022</v>
      </c>
      <c r="H73" s="11">
        <f t="shared" si="10"/>
        <v>2</v>
      </c>
      <c r="I73" s="13" t="str">
        <f t="shared" si="11"/>
        <v>2022-02</v>
      </c>
      <c r="J73" t="s">
        <v>214</v>
      </c>
      <c r="L73" s="5">
        <f t="shared" ca="1" si="12"/>
        <v>984</v>
      </c>
      <c r="M73" s="7" t="str">
        <f>IF(_xlfn.MAXIFS(transacoes!$D$1:$D$201,transacoes!$B$1:$B$201,clientes!A73),_xlfn.MAXIFS(transacoes!$D$1:$D$201,transacoes!$B$1:$B$201,clientes!A73),"")</f>
        <v/>
      </c>
      <c r="N73" s="5">
        <f>COUNTIF(transacoes!B:B,A73)</f>
        <v>0</v>
      </c>
      <c r="O73" s="18">
        <f t="shared" si="8"/>
        <v>0</v>
      </c>
      <c r="P73" s="18">
        <f>VLOOKUP(I73,investimento_marketing!A:C,2,FALSE)/VLOOKUP(I73,investimento_marketing!A:C,3,FALSE)</f>
        <v>24.432010273497152</v>
      </c>
    </row>
    <row r="74" spans="1:16" x14ac:dyDescent="0.25">
      <c r="A74">
        <v>73</v>
      </c>
      <c r="B74" t="s">
        <v>79</v>
      </c>
      <c r="C74">
        <v>23</v>
      </c>
      <c r="D74" t="s">
        <v>207</v>
      </c>
      <c r="E74" t="s">
        <v>210</v>
      </c>
      <c r="F74" s="4">
        <v>44208</v>
      </c>
      <c r="G74" s="11">
        <f t="shared" si="9"/>
        <v>2021</v>
      </c>
      <c r="H74" s="11">
        <f t="shared" si="10"/>
        <v>1</v>
      </c>
      <c r="I74" s="13" t="str">
        <f t="shared" si="11"/>
        <v>2021-01</v>
      </c>
      <c r="J74" t="s">
        <v>214</v>
      </c>
      <c r="K74" s="5">
        <v>2</v>
      </c>
      <c r="L74" s="5">
        <f t="shared" ca="1" si="12"/>
        <v>1392</v>
      </c>
      <c r="M74" s="7">
        <f>IF(_xlfn.MAXIFS(transacoes!$D$1:$D$201,transacoes!$B$1:$B$201,clientes!A74),_xlfn.MAXIFS(transacoes!$D$1:$D$201,transacoes!$B$1:$B$201,clientes!A74),"")</f>
        <v>44942</v>
      </c>
      <c r="N74" s="5">
        <f>COUNTIF(transacoes!B:B,A74)</f>
        <v>1</v>
      </c>
      <c r="O74" s="18">
        <f t="shared" si="8"/>
        <v>110.88349999999996</v>
      </c>
      <c r="P74" s="18">
        <f>VLOOKUP(I74,investimento_marketing!A:C,2,FALSE)/VLOOKUP(I74,investimento_marketing!A:C,3,FALSE)</f>
        <v>22.891563237539913</v>
      </c>
    </row>
    <row r="75" spans="1:16" x14ac:dyDescent="0.25">
      <c r="A75">
        <v>74</v>
      </c>
      <c r="B75" t="s">
        <v>80</v>
      </c>
      <c r="C75">
        <v>32</v>
      </c>
      <c r="D75" t="s">
        <v>207</v>
      </c>
      <c r="E75" t="s">
        <v>213</v>
      </c>
      <c r="F75" s="4">
        <v>44002</v>
      </c>
      <c r="G75" s="11">
        <f t="shared" si="9"/>
        <v>2020</v>
      </c>
      <c r="H75" s="11">
        <f t="shared" si="10"/>
        <v>6</v>
      </c>
      <c r="I75" s="13" t="str">
        <f t="shared" si="11"/>
        <v>2020-06</v>
      </c>
      <c r="J75" t="s">
        <v>214</v>
      </c>
      <c r="K75" s="5">
        <v>3</v>
      </c>
      <c r="L75" s="5">
        <f t="shared" ca="1" si="12"/>
        <v>1598</v>
      </c>
      <c r="M75" s="7">
        <f>IF(_xlfn.MAXIFS(transacoes!$D$1:$D$201,transacoes!$B$1:$B$201,clientes!A75),_xlfn.MAXIFS(transacoes!$D$1:$D$201,transacoes!$B$1:$B$201,clientes!A75),"")</f>
        <v>45162</v>
      </c>
      <c r="N75" s="5">
        <f>COUNTIF(transacoes!B:B,A75)</f>
        <v>3</v>
      </c>
      <c r="O75" s="18">
        <f t="shared" si="8"/>
        <v>498.97574999999978</v>
      </c>
      <c r="P75" s="18">
        <f>VLOOKUP(I75,investimento_marketing!A:C,2,FALSE)/VLOOKUP(I75,investimento_marketing!A:C,3,FALSE)</f>
        <v>157.59215040000001</v>
      </c>
    </row>
    <row r="76" spans="1:16" x14ac:dyDescent="0.25">
      <c r="A76">
        <v>75</v>
      </c>
      <c r="B76" t="s">
        <v>81</v>
      </c>
      <c r="C76">
        <v>24</v>
      </c>
      <c r="D76" t="s">
        <v>207</v>
      </c>
      <c r="E76" t="s">
        <v>209</v>
      </c>
      <c r="F76" s="4">
        <v>44451</v>
      </c>
      <c r="G76" s="11">
        <f t="shared" si="9"/>
        <v>2021</v>
      </c>
      <c r="H76" s="11">
        <f t="shared" si="10"/>
        <v>9</v>
      </c>
      <c r="I76" s="13" t="str">
        <f t="shared" si="11"/>
        <v>2021-09</v>
      </c>
      <c r="J76" t="s">
        <v>215</v>
      </c>
      <c r="L76" s="5">
        <f t="shared" ca="1" si="12"/>
        <v>1149</v>
      </c>
      <c r="M76" s="7" t="str">
        <f>IF(_xlfn.MAXIFS(transacoes!$D$1:$D$201,transacoes!$B$1:$B$201,clientes!A76),_xlfn.MAXIFS(transacoes!$D$1:$D$201,transacoes!$B$1:$B$201,clientes!A76),"")</f>
        <v/>
      </c>
      <c r="N76" s="5">
        <f>COUNTIF(transacoes!B:B,A76)</f>
        <v>0</v>
      </c>
      <c r="O76" s="18">
        <f t="shared" si="8"/>
        <v>0</v>
      </c>
      <c r="P76" s="18">
        <f>VLOOKUP(I76,investimento_marketing!A:C,2,FALSE)/VLOOKUP(I76,investimento_marketing!A:C,3,FALSE)</f>
        <v>4.5769514973958332</v>
      </c>
    </row>
    <row r="77" spans="1:16" x14ac:dyDescent="0.25">
      <c r="A77">
        <v>76</v>
      </c>
      <c r="B77" t="s">
        <v>82</v>
      </c>
      <c r="C77">
        <v>42</v>
      </c>
      <c r="D77" t="s">
        <v>207</v>
      </c>
      <c r="E77" t="s">
        <v>212</v>
      </c>
      <c r="F77" s="4">
        <v>44452</v>
      </c>
      <c r="G77" s="11">
        <f t="shared" si="9"/>
        <v>2021</v>
      </c>
      <c r="H77" s="11">
        <f t="shared" si="10"/>
        <v>9</v>
      </c>
      <c r="I77" s="13" t="str">
        <f t="shared" si="11"/>
        <v>2021-09</v>
      </c>
      <c r="J77" t="s">
        <v>214</v>
      </c>
      <c r="K77" s="5">
        <v>2</v>
      </c>
      <c r="L77" s="5">
        <f t="shared" ca="1" si="12"/>
        <v>1148</v>
      </c>
      <c r="M77" s="7">
        <f>IF(_xlfn.MAXIFS(transacoes!$D$1:$D$201,transacoes!$B$1:$B$201,clientes!A77),_xlfn.MAXIFS(transacoes!$D$1:$D$201,transacoes!$B$1:$B$201,clientes!A77),"")</f>
        <v>45183</v>
      </c>
      <c r="N77" s="5">
        <f>COUNTIF(transacoes!B:B,A77)</f>
        <v>3</v>
      </c>
      <c r="O77" s="18">
        <f t="shared" si="8"/>
        <v>332.65049999999985</v>
      </c>
      <c r="P77" s="18">
        <f>VLOOKUP(I77,investimento_marketing!A:C,2,FALSE)/VLOOKUP(I77,investimento_marketing!A:C,3,FALSE)</f>
        <v>4.5769514973958332</v>
      </c>
    </row>
    <row r="78" spans="1:16" x14ac:dyDescent="0.25">
      <c r="A78">
        <v>77</v>
      </c>
      <c r="B78" t="s">
        <v>83</v>
      </c>
      <c r="C78">
        <v>35</v>
      </c>
      <c r="D78" t="s">
        <v>208</v>
      </c>
      <c r="E78" t="s">
        <v>212</v>
      </c>
      <c r="F78" s="4">
        <v>44817</v>
      </c>
      <c r="G78" s="11">
        <f t="shared" si="9"/>
        <v>2022</v>
      </c>
      <c r="H78" s="11">
        <f t="shared" si="10"/>
        <v>9</v>
      </c>
      <c r="I78" s="13" t="str">
        <f t="shared" si="11"/>
        <v>2022-09</v>
      </c>
      <c r="J78" t="s">
        <v>215</v>
      </c>
      <c r="K78" s="5">
        <v>1</v>
      </c>
      <c r="L78" s="5">
        <f t="shared" ca="1" si="12"/>
        <v>783</v>
      </c>
      <c r="M78" s="7">
        <f>IF(_xlfn.MAXIFS(transacoes!$D$1:$D$201,transacoes!$B$1:$B$201,clientes!A78),_xlfn.MAXIFS(transacoes!$D$1:$D$201,transacoes!$B$1:$B$201,clientes!A78),"")</f>
        <v>45198</v>
      </c>
      <c r="N78" s="5">
        <f>COUNTIF(transacoes!B:B,A78)</f>
        <v>3</v>
      </c>
      <c r="O78" s="18">
        <f t="shared" si="8"/>
        <v>166.32524999999993</v>
      </c>
      <c r="P78" s="18">
        <f>VLOOKUP(I78,investimento_marketing!A:C,2,FALSE)/VLOOKUP(I78,investimento_marketing!A:C,3,FALSE)</f>
        <v>10.631615397135416</v>
      </c>
    </row>
    <row r="79" spans="1:16" x14ac:dyDescent="0.25">
      <c r="A79">
        <v>78</v>
      </c>
      <c r="B79" t="s">
        <v>84</v>
      </c>
      <c r="C79">
        <v>47</v>
      </c>
      <c r="D79" t="s">
        <v>208</v>
      </c>
      <c r="E79" t="s">
        <v>211</v>
      </c>
      <c r="F79" s="4">
        <v>44596</v>
      </c>
      <c r="G79" s="11">
        <f t="shared" si="9"/>
        <v>2022</v>
      </c>
      <c r="H79" s="11">
        <f t="shared" si="10"/>
        <v>2</v>
      </c>
      <c r="I79" s="13" t="str">
        <f t="shared" si="11"/>
        <v>2022-02</v>
      </c>
      <c r="J79" t="s">
        <v>215</v>
      </c>
      <c r="K79" s="5">
        <v>1</v>
      </c>
      <c r="L79" s="5">
        <f t="shared" ca="1" si="12"/>
        <v>1004</v>
      </c>
      <c r="M79" s="7">
        <f>IF(_xlfn.MAXIFS(transacoes!$D$1:$D$201,transacoes!$B$1:$B$201,clientes!A79),_xlfn.MAXIFS(transacoes!$D$1:$D$201,transacoes!$B$1:$B$201,clientes!A79),"")</f>
        <v>45123</v>
      </c>
      <c r="N79" s="5">
        <f>COUNTIF(transacoes!B:B,A79)</f>
        <v>1</v>
      </c>
      <c r="O79" s="18">
        <f t="shared" si="8"/>
        <v>55.441749999999978</v>
      </c>
      <c r="P79" s="18">
        <f>VLOOKUP(I79,investimento_marketing!A:C,2,FALSE)/VLOOKUP(I79,investimento_marketing!A:C,3,FALSE)</f>
        <v>24.432010273497152</v>
      </c>
    </row>
    <row r="80" spans="1:16" x14ac:dyDescent="0.25">
      <c r="A80">
        <v>79</v>
      </c>
      <c r="B80" t="s">
        <v>85</v>
      </c>
      <c r="C80">
        <v>58</v>
      </c>
      <c r="D80" t="s">
        <v>208</v>
      </c>
      <c r="E80" t="s">
        <v>210</v>
      </c>
      <c r="F80" s="4">
        <v>44566</v>
      </c>
      <c r="G80" s="11">
        <f t="shared" si="9"/>
        <v>2022</v>
      </c>
      <c r="H80" s="11">
        <f t="shared" si="10"/>
        <v>1</v>
      </c>
      <c r="I80" s="13" t="str">
        <f t="shared" si="11"/>
        <v>2022-01</v>
      </c>
      <c r="J80" t="s">
        <v>215</v>
      </c>
      <c r="L80" s="5">
        <f t="shared" ca="1" si="12"/>
        <v>1034</v>
      </c>
      <c r="M80" s="7" t="str">
        <f>IF(_xlfn.MAXIFS(transacoes!$D$1:$D$201,transacoes!$B$1:$B$201,clientes!A80),_xlfn.MAXIFS(transacoes!$D$1:$D$201,transacoes!$B$1:$B$201,clientes!A80),"")</f>
        <v/>
      </c>
      <c r="N80" s="5">
        <f>COUNTIF(transacoes!B:B,A80)</f>
        <v>0</v>
      </c>
      <c r="O80" s="18">
        <f t="shared" si="8"/>
        <v>0</v>
      </c>
      <c r="P80" s="18">
        <f>VLOOKUP(I80,investimento_marketing!A:C,2,FALSE)/VLOOKUP(I80,investimento_marketing!A:C,3,FALSE)</f>
        <v>146.28199218750001</v>
      </c>
    </row>
    <row r="81" spans="1:16" x14ac:dyDescent="0.25">
      <c r="A81">
        <v>80</v>
      </c>
      <c r="B81" t="s">
        <v>86</v>
      </c>
      <c r="C81">
        <v>41</v>
      </c>
      <c r="D81" t="s">
        <v>207</v>
      </c>
      <c r="E81" t="s">
        <v>213</v>
      </c>
      <c r="F81" s="4">
        <v>43948</v>
      </c>
      <c r="G81" s="11">
        <f t="shared" si="9"/>
        <v>2020</v>
      </c>
      <c r="H81" s="11">
        <f t="shared" si="10"/>
        <v>4</v>
      </c>
      <c r="I81" s="13" t="str">
        <f t="shared" si="11"/>
        <v>2020-04</v>
      </c>
      <c r="J81" t="s">
        <v>215</v>
      </c>
      <c r="L81" s="5">
        <f t="shared" ca="1" si="12"/>
        <v>1652</v>
      </c>
      <c r="M81" s="7" t="str">
        <f>IF(_xlfn.MAXIFS(transacoes!$D$1:$D$201,transacoes!$B$1:$B$201,clientes!A81),_xlfn.MAXIFS(transacoes!$D$1:$D$201,transacoes!$B$1:$B$201,clientes!A81),"")</f>
        <v/>
      </c>
      <c r="N81" s="5">
        <f>COUNTIF(transacoes!B:B,A81)</f>
        <v>0</v>
      </c>
      <c r="O81" s="18">
        <f t="shared" si="8"/>
        <v>0</v>
      </c>
      <c r="P81" s="18">
        <f>VLOOKUP(I81,investimento_marketing!A:C,2,FALSE)/VLOOKUP(I81,investimento_marketing!A:C,3,FALSE)</f>
        <v>59.904566399999986</v>
      </c>
    </row>
    <row r="82" spans="1:16" x14ac:dyDescent="0.25">
      <c r="A82">
        <v>81</v>
      </c>
      <c r="B82" t="s">
        <v>87</v>
      </c>
      <c r="C82">
        <v>28</v>
      </c>
      <c r="D82" t="s">
        <v>208</v>
      </c>
      <c r="E82" t="s">
        <v>213</v>
      </c>
      <c r="F82" s="4">
        <v>44627</v>
      </c>
      <c r="G82" s="11">
        <f t="shared" si="9"/>
        <v>2022</v>
      </c>
      <c r="H82" s="11">
        <f t="shared" si="10"/>
        <v>3</v>
      </c>
      <c r="I82" s="13" t="str">
        <f t="shared" si="11"/>
        <v>2022-03</v>
      </c>
      <c r="J82" t="s">
        <v>215</v>
      </c>
      <c r="L82" s="5">
        <f t="shared" ca="1" si="12"/>
        <v>973</v>
      </c>
      <c r="M82" s="7" t="str">
        <f>IF(_xlfn.MAXIFS(transacoes!$D$1:$D$201,transacoes!$B$1:$B$201,clientes!A82),_xlfn.MAXIFS(transacoes!$D$1:$D$201,transacoes!$B$1:$B$201,clientes!A82),"")</f>
        <v/>
      </c>
      <c r="N82" s="5">
        <f>COUNTIF(transacoes!B:B,A82)</f>
        <v>0</v>
      </c>
      <c r="O82" s="18">
        <f t="shared" si="8"/>
        <v>0</v>
      </c>
      <c r="P82" s="18">
        <f>VLOOKUP(I82,investimento_marketing!A:C,2,FALSE)/VLOOKUP(I82,investimento_marketing!A:C,3,FALSE)</f>
        <v>17.118551992225459</v>
      </c>
    </row>
    <row r="83" spans="1:16" x14ac:dyDescent="0.25">
      <c r="A83">
        <v>82</v>
      </c>
      <c r="B83" t="s">
        <v>88</v>
      </c>
      <c r="C83">
        <v>41</v>
      </c>
      <c r="D83" t="s">
        <v>207</v>
      </c>
      <c r="E83" t="s">
        <v>212</v>
      </c>
      <c r="F83" s="4">
        <v>44669</v>
      </c>
      <c r="G83" s="11">
        <f t="shared" si="9"/>
        <v>2022</v>
      </c>
      <c r="H83" s="11">
        <f t="shared" si="10"/>
        <v>4</v>
      </c>
      <c r="I83" s="13" t="str">
        <f t="shared" si="11"/>
        <v>2022-04</v>
      </c>
      <c r="J83" t="s">
        <v>215</v>
      </c>
      <c r="K83" s="5">
        <v>1</v>
      </c>
      <c r="L83" s="5">
        <f t="shared" ca="1" si="12"/>
        <v>931</v>
      </c>
      <c r="M83" s="7">
        <f>IF(_xlfn.MAXIFS(transacoes!$D$1:$D$201,transacoes!$B$1:$B$201,clientes!A83),_xlfn.MAXIFS(transacoes!$D$1:$D$201,transacoes!$B$1:$B$201,clientes!A83),"")</f>
        <v>45087</v>
      </c>
      <c r="N83" s="5">
        <f>COUNTIF(transacoes!B:B,A83)</f>
        <v>2</v>
      </c>
      <c r="O83" s="18">
        <f t="shared" si="8"/>
        <v>110.88349999999996</v>
      </c>
      <c r="P83" s="18">
        <f>VLOOKUP(I83,investimento_marketing!A:C,2,FALSE)/VLOOKUP(I83,investimento_marketing!A:C,3,FALSE)</f>
        <v>5.0781730143229167</v>
      </c>
    </row>
    <row r="84" spans="1:16" x14ac:dyDescent="0.25">
      <c r="A84">
        <v>83</v>
      </c>
      <c r="B84" t="s">
        <v>89</v>
      </c>
      <c r="C84">
        <v>40</v>
      </c>
      <c r="D84" t="s">
        <v>207</v>
      </c>
      <c r="E84" t="s">
        <v>210</v>
      </c>
      <c r="F84" s="4">
        <v>43998</v>
      </c>
      <c r="G84" s="11">
        <f t="shared" si="9"/>
        <v>2020</v>
      </c>
      <c r="H84" s="11">
        <f t="shared" si="10"/>
        <v>6</v>
      </c>
      <c r="I84" s="13" t="str">
        <f t="shared" si="11"/>
        <v>2020-06</v>
      </c>
      <c r="J84" t="s">
        <v>214</v>
      </c>
      <c r="K84" s="5">
        <v>2</v>
      </c>
      <c r="L84" s="5">
        <f t="shared" ca="1" si="12"/>
        <v>1602</v>
      </c>
      <c r="M84" s="7">
        <f>IF(_xlfn.MAXIFS(transacoes!$D$1:$D$201,transacoes!$B$1:$B$201,clientes!A84),_xlfn.MAXIFS(transacoes!$D$1:$D$201,transacoes!$B$1:$B$201,clientes!A84),"")</f>
        <v>44968</v>
      </c>
      <c r="N84" s="5">
        <f>COUNTIF(transacoes!B:B,A84)</f>
        <v>1</v>
      </c>
      <c r="O84" s="18">
        <f t="shared" si="8"/>
        <v>110.88349999999996</v>
      </c>
      <c r="P84" s="18">
        <f>VLOOKUP(I84,investimento_marketing!A:C,2,FALSE)/VLOOKUP(I84,investimento_marketing!A:C,3,FALSE)</f>
        <v>157.59215040000001</v>
      </c>
    </row>
    <row r="85" spans="1:16" x14ac:dyDescent="0.25">
      <c r="A85">
        <v>84</v>
      </c>
      <c r="B85" t="s">
        <v>90</v>
      </c>
      <c r="C85">
        <v>31</v>
      </c>
      <c r="D85" t="s">
        <v>208</v>
      </c>
      <c r="E85" t="s">
        <v>210</v>
      </c>
      <c r="F85" s="4">
        <v>44818</v>
      </c>
      <c r="G85" s="11">
        <f t="shared" si="9"/>
        <v>2022</v>
      </c>
      <c r="H85" s="11">
        <f t="shared" si="10"/>
        <v>9</v>
      </c>
      <c r="I85" s="13" t="str">
        <f t="shared" si="11"/>
        <v>2022-09</v>
      </c>
      <c r="J85" t="s">
        <v>214</v>
      </c>
      <c r="K85" s="5">
        <v>0</v>
      </c>
      <c r="L85" s="5">
        <f t="shared" ca="1" si="12"/>
        <v>782</v>
      </c>
      <c r="M85" s="7">
        <f>IF(_xlfn.MAXIFS(transacoes!$D$1:$D$201,transacoes!$B$1:$B$201,clientes!A85),_xlfn.MAXIFS(transacoes!$D$1:$D$201,transacoes!$B$1:$B$201,clientes!A85),"")</f>
        <v>44966</v>
      </c>
      <c r="N85" s="5">
        <f>COUNTIF(transacoes!B:B,A85)</f>
        <v>1</v>
      </c>
      <c r="O85" s="18">
        <f t="shared" si="8"/>
        <v>0</v>
      </c>
      <c r="P85" s="18">
        <f>VLOOKUP(I85,investimento_marketing!A:C,2,FALSE)/VLOOKUP(I85,investimento_marketing!A:C,3,FALSE)</f>
        <v>10.631615397135416</v>
      </c>
    </row>
    <row r="86" spans="1:16" x14ac:dyDescent="0.25">
      <c r="A86">
        <v>85</v>
      </c>
      <c r="B86" t="s">
        <v>91</v>
      </c>
      <c r="C86">
        <v>60</v>
      </c>
      <c r="D86" t="s">
        <v>207</v>
      </c>
      <c r="E86" t="s">
        <v>210</v>
      </c>
      <c r="F86" s="4">
        <v>44149</v>
      </c>
      <c r="G86" s="11">
        <f t="shared" si="9"/>
        <v>2020</v>
      </c>
      <c r="H86" s="11">
        <f t="shared" si="10"/>
        <v>11</v>
      </c>
      <c r="I86" s="13" t="str">
        <f t="shared" si="11"/>
        <v>2020-11</v>
      </c>
      <c r="J86" t="s">
        <v>214</v>
      </c>
      <c r="K86" s="5">
        <v>2</v>
      </c>
      <c r="L86" s="5">
        <f t="shared" ca="1" si="12"/>
        <v>1451</v>
      </c>
      <c r="M86" s="7">
        <f>IF(_xlfn.MAXIFS(transacoes!$D$1:$D$201,transacoes!$B$1:$B$201,clientes!A86),_xlfn.MAXIFS(transacoes!$D$1:$D$201,transacoes!$B$1:$B$201,clientes!A86),"")</f>
        <v>45150</v>
      </c>
      <c r="N86" s="5">
        <f>COUNTIF(transacoes!B:B,A86)</f>
        <v>2</v>
      </c>
      <c r="O86" s="18">
        <f t="shared" si="8"/>
        <v>221.76699999999991</v>
      </c>
      <c r="P86" s="18">
        <f>VLOOKUP(I86,investimento_marketing!A:C,2,FALSE)/VLOOKUP(I86,investimento_marketing!A:C,3,FALSE)</f>
        <v>54.906578703703723</v>
      </c>
    </row>
    <row r="87" spans="1:16" x14ac:dyDescent="0.25">
      <c r="A87">
        <v>86</v>
      </c>
      <c r="B87" t="s">
        <v>92</v>
      </c>
      <c r="C87">
        <v>35</v>
      </c>
      <c r="D87" t="s">
        <v>208</v>
      </c>
      <c r="E87" t="s">
        <v>211</v>
      </c>
      <c r="F87" s="4">
        <v>43941</v>
      </c>
      <c r="G87" s="11">
        <f t="shared" si="9"/>
        <v>2020</v>
      </c>
      <c r="H87" s="11">
        <f t="shared" si="10"/>
        <v>4</v>
      </c>
      <c r="I87" s="13" t="str">
        <f t="shared" si="11"/>
        <v>2020-04</v>
      </c>
      <c r="J87" t="s">
        <v>214</v>
      </c>
      <c r="K87" s="5">
        <v>3</v>
      </c>
      <c r="L87" s="5">
        <f t="shared" ca="1" si="12"/>
        <v>1659</v>
      </c>
      <c r="M87" s="7">
        <f>IF(_xlfn.MAXIFS(transacoes!$D$1:$D$201,transacoes!$B$1:$B$201,clientes!A87),_xlfn.MAXIFS(transacoes!$D$1:$D$201,transacoes!$B$1:$B$201,clientes!A87),"")</f>
        <v>45217</v>
      </c>
      <c r="N87" s="5">
        <f>COUNTIF(transacoes!B:B,A87)</f>
        <v>1</v>
      </c>
      <c r="O87" s="18">
        <f t="shared" si="8"/>
        <v>166.32524999999993</v>
      </c>
      <c r="P87" s="18">
        <f>VLOOKUP(I87,investimento_marketing!A:C,2,FALSE)/VLOOKUP(I87,investimento_marketing!A:C,3,FALSE)</f>
        <v>59.904566399999986</v>
      </c>
    </row>
    <row r="88" spans="1:16" x14ac:dyDescent="0.25">
      <c r="A88">
        <v>87</v>
      </c>
      <c r="B88" t="s">
        <v>93</v>
      </c>
      <c r="C88">
        <v>62</v>
      </c>
      <c r="D88" t="s">
        <v>208</v>
      </c>
      <c r="E88" t="s">
        <v>213</v>
      </c>
      <c r="F88" s="4">
        <v>44423</v>
      </c>
      <c r="G88" s="11">
        <f t="shared" si="9"/>
        <v>2021</v>
      </c>
      <c r="H88" s="11">
        <f t="shared" si="10"/>
        <v>8</v>
      </c>
      <c r="I88" s="13" t="str">
        <f t="shared" si="11"/>
        <v>2021-08</v>
      </c>
      <c r="J88" t="s">
        <v>215</v>
      </c>
      <c r="K88" s="5">
        <v>2</v>
      </c>
      <c r="L88" s="5">
        <f t="shared" ca="1" si="12"/>
        <v>1177</v>
      </c>
      <c r="M88" s="7">
        <f>IF(_xlfn.MAXIFS(transacoes!$D$1:$D$201,transacoes!$B$1:$B$201,clientes!A88),_xlfn.MAXIFS(transacoes!$D$1:$D$201,transacoes!$B$1:$B$201,clientes!A88),"")</f>
        <v>45183</v>
      </c>
      <c r="N88" s="5">
        <f>COUNTIF(transacoes!B:B,A88)</f>
        <v>1</v>
      </c>
      <c r="O88" s="18">
        <f t="shared" si="8"/>
        <v>110.88349999999996</v>
      </c>
      <c r="P88" s="18">
        <f>VLOOKUP(I88,investimento_marketing!A:C,2,FALSE)/VLOOKUP(I88,investimento_marketing!A:C,3,FALSE)</f>
        <v>24.072142162987642</v>
      </c>
    </row>
    <row r="89" spans="1:16" x14ac:dyDescent="0.25">
      <c r="A89">
        <v>88</v>
      </c>
      <c r="B89" t="s">
        <v>94</v>
      </c>
      <c r="C89">
        <v>61</v>
      </c>
      <c r="D89" t="s">
        <v>208</v>
      </c>
      <c r="E89" t="s">
        <v>210</v>
      </c>
      <c r="F89" s="4">
        <v>43857</v>
      </c>
      <c r="G89" s="11">
        <f t="shared" si="9"/>
        <v>2020</v>
      </c>
      <c r="H89" s="11">
        <f t="shared" si="10"/>
        <v>1</v>
      </c>
      <c r="I89" s="13" t="str">
        <f t="shared" si="11"/>
        <v>2020-01</v>
      </c>
      <c r="J89" t="s">
        <v>214</v>
      </c>
      <c r="K89" s="5">
        <v>3</v>
      </c>
      <c r="L89" s="5">
        <f t="shared" ca="1" si="12"/>
        <v>1743</v>
      </c>
      <c r="M89" s="7">
        <f>IF(_xlfn.MAXIFS(transacoes!$D$1:$D$201,transacoes!$B$1:$B$201,clientes!A89),_xlfn.MAXIFS(transacoes!$D$1:$D$201,transacoes!$B$1:$B$201,clientes!A89),"")</f>
        <v>45216</v>
      </c>
      <c r="N89" s="5">
        <f>COUNTIF(transacoes!B:B,A89)</f>
        <v>1</v>
      </c>
      <c r="O89" s="18">
        <f t="shared" si="8"/>
        <v>166.32524999999993</v>
      </c>
      <c r="P89" s="18">
        <f>VLOOKUP(I89,investimento_marketing!A:C,2,FALSE)/VLOOKUP(I89,investimento_marketing!A:C,3,FALSE)</f>
        <v>14.62819921875</v>
      </c>
    </row>
    <row r="90" spans="1:16" x14ac:dyDescent="0.25">
      <c r="A90">
        <v>89</v>
      </c>
      <c r="B90" t="s">
        <v>95</v>
      </c>
      <c r="C90">
        <v>59</v>
      </c>
      <c r="D90" t="s">
        <v>208</v>
      </c>
      <c r="E90" t="s">
        <v>211</v>
      </c>
      <c r="F90" s="4">
        <v>44782</v>
      </c>
      <c r="G90" s="11">
        <f t="shared" si="9"/>
        <v>2022</v>
      </c>
      <c r="H90" s="11">
        <f t="shared" si="10"/>
        <v>8</v>
      </c>
      <c r="I90" s="13" t="str">
        <f t="shared" si="11"/>
        <v>2022-08</v>
      </c>
      <c r="J90" t="s">
        <v>214</v>
      </c>
      <c r="K90" s="5">
        <v>1</v>
      </c>
      <c r="L90" s="5">
        <f t="shared" ca="1" si="12"/>
        <v>818</v>
      </c>
      <c r="M90" s="7">
        <f>IF(_xlfn.MAXIFS(transacoes!$D$1:$D$201,transacoes!$B$1:$B$201,clientes!A90),_xlfn.MAXIFS(transacoes!$D$1:$D$201,transacoes!$B$1:$B$201,clientes!A90),"")</f>
        <v>45158</v>
      </c>
      <c r="N90" s="5">
        <f>COUNTIF(transacoes!B:B,A90)</f>
        <v>2</v>
      </c>
      <c r="O90" s="18">
        <f t="shared" si="8"/>
        <v>110.88349999999996</v>
      </c>
      <c r="P90" s="18">
        <f>VLOOKUP(I90,investimento_marketing!A:C,2,FALSE)/VLOOKUP(I90,investimento_marketing!A:C,3,FALSE)</f>
        <v>23.46397633744856</v>
      </c>
    </row>
    <row r="91" spans="1:16" x14ac:dyDescent="0.25">
      <c r="A91">
        <v>90</v>
      </c>
      <c r="B91" t="s">
        <v>96</v>
      </c>
      <c r="C91">
        <v>22</v>
      </c>
      <c r="D91" t="s">
        <v>208</v>
      </c>
      <c r="E91" t="s">
        <v>209</v>
      </c>
      <c r="F91" s="4">
        <v>44150</v>
      </c>
      <c r="G91" s="11">
        <f t="shared" si="9"/>
        <v>2020</v>
      </c>
      <c r="H91" s="11">
        <f t="shared" si="10"/>
        <v>11</v>
      </c>
      <c r="I91" s="13" t="str">
        <f t="shared" si="11"/>
        <v>2020-11</v>
      </c>
      <c r="J91" t="s">
        <v>214</v>
      </c>
      <c r="L91" s="5">
        <f t="shared" ca="1" si="12"/>
        <v>1450</v>
      </c>
      <c r="M91" s="7" t="str">
        <f>IF(_xlfn.MAXIFS(transacoes!$D$1:$D$201,transacoes!$B$1:$B$201,clientes!A91),_xlfn.MAXIFS(transacoes!$D$1:$D$201,transacoes!$B$1:$B$201,clientes!A91),"")</f>
        <v/>
      </c>
      <c r="N91" s="5">
        <f>COUNTIF(transacoes!B:B,A91)</f>
        <v>0</v>
      </c>
      <c r="O91" s="18">
        <f t="shared" si="8"/>
        <v>0</v>
      </c>
      <c r="P91" s="18">
        <f>VLOOKUP(I91,investimento_marketing!A:C,2,FALSE)/VLOOKUP(I91,investimento_marketing!A:C,3,FALSE)</f>
        <v>54.906578703703723</v>
      </c>
    </row>
    <row r="92" spans="1:16" x14ac:dyDescent="0.25">
      <c r="A92">
        <v>91</v>
      </c>
      <c r="B92" t="s">
        <v>97</v>
      </c>
      <c r="C92">
        <v>56</v>
      </c>
      <c r="D92" t="s">
        <v>208</v>
      </c>
      <c r="E92" t="s">
        <v>212</v>
      </c>
      <c r="F92" s="4">
        <v>44420</v>
      </c>
      <c r="G92" s="11">
        <f t="shared" si="9"/>
        <v>2021</v>
      </c>
      <c r="H92" s="11">
        <f t="shared" si="10"/>
        <v>8</v>
      </c>
      <c r="I92" s="13" t="str">
        <f t="shared" si="11"/>
        <v>2021-08</v>
      </c>
      <c r="J92" t="s">
        <v>214</v>
      </c>
      <c r="K92" s="5">
        <v>1</v>
      </c>
      <c r="L92" s="5">
        <f t="shared" ca="1" si="12"/>
        <v>1180</v>
      </c>
      <c r="M92" s="7">
        <f>IF(_xlfn.MAXIFS(transacoes!$D$1:$D$201,transacoes!$B$1:$B$201,clientes!A92),_xlfn.MAXIFS(transacoes!$D$1:$D$201,transacoes!$B$1:$B$201,clientes!A92),"")</f>
        <v>45136</v>
      </c>
      <c r="N92" s="5">
        <f>COUNTIF(transacoes!B:B,A92)</f>
        <v>1</v>
      </c>
      <c r="O92" s="18">
        <f t="shared" si="8"/>
        <v>55.441749999999978</v>
      </c>
      <c r="P92" s="18">
        <f>VLOOKUP(I92,investimento_marketing!A:C,2,FALSE)/VLOOKUP(I92,investimento_marketing!A:C,3,FALSE)</f>
        <v>24.072142162987642</v>
      </c>
    </row>
    <row r="93" spans="1:16" x14ac:dyDescent="0.25">
      <c r="A93">
        <v>92</v>
      </c>
      <c r="B93" t="s">
        <v>98</v>
      </c>
      <c r="C93">
        <v>58</v>
      </c>
      <c r="D93" t="s">
        <v>207</v>
      </c>
      <c r="E93" t="s">
        <v>213</v>
      </c>
      <c r="F93" s="4">
        <v>44524</v>
      </c>
      <c r="G93" s="11">
        <f t="shared" si="9"/>
        <v>2021</v>
      </c>
      <c r="H93" s="11">
        <f t="shared" si="10"/>
        <v>11</v>
      </c>
      <c r="I93" s="13" t="str">
        <f t="shared" si="11"/>
        <v>2021-11</v>
      </c>
      <c r="J93" t="s">
        <v>214</v>
      </c>
      <c r="K93" s="5">
        <v>1</v>
      </c>
      <c r="L93" s="5">
        <f t="shared" ca="1" si="12"/>
        <v>1076</v>
      </c>
      <c r="M93" s="7">
        <f>IF(_xlfn.MAXIFS(transacoes!$D$1:$D$201,transacoes!$B$1:$B$201,clientes!A93),_xlfn.MAXIFS(transacoes!$D$1:$D$201,transacoes!$B$1:$B$201,clientes!A93),"")</f>
        <v>45198</v>
      </c>
      <c r="N93" s="5">
        <f>COUNTIF(transacoes!B:B,A93)</f>
        <v>2</v>
      </c>
      <c r="O93" s="18">
        <f t="shared" si="8"/>
        <v>110.88349999999996</v>
      </c>
      <c r="P93" s="18">
        <f>VLOOKUP(I93,investimento_marketing!A:C,2,FALSE)/VLOOKUP(I93,investimento_marketing!A:C,3,FALSE)</f>
        <v>70.374927999999997</v>
      </c>
    </row>
    <row r="94" spans="1:16" x14ac:dyDescent="0.25">
      <c r="A94">
        <v>93</v>
      </c>
      <c r="B94" t="s">
        <v>99</v>
      </c>
      <c r="C94">
        <v>28</v>
      </c>
      <c r="D94" t="s">
        <v>207</v>
      </c>
      <c r="E94" t="s">
        <v>213</v>
      </c>
      <c r="F94" s="4">
        <v>44760</v>
      </c>
      <c r="G94" s="11">
        <f t="shared" si="9"/>
        <v>2022</v>
      </c>
      <c r="H94" s="11">
        <f t="shared" si="10"/>
        <v>7</v>
      </c>
      <c r="I94" s="13" t="str">
        <f t="shared" si="11"/>
        <v>2022-07</v>
      </c>
      <c r="J94" t="s">
        <v>214</v>
      </c>
      <c r="L94" s="5">
        <f t="shared" ca="1" si="12"/>
        <v>840</v>
      </c>
      <c r="M94" s="7" t="str">
        <f>IF(_xlfn.MAXIFS(transacoes!$D$1:$D$201,transacoes!$B$1:$B$201,clientes!A94),_xlfn.MAXIFS(transacoes!$D$1:$D$201,transacoes!$B$1:$B$201,clientes!A94),"")</f>
        <v/>
      </c>
      <c r="N94" s="5">
        <f>COUNTIF(transacoes!B:B,A94)</f>
        <v>0</v>
      </c>
      <c r="O94" s="18">
        <f t="shared" si="8"/>
        <v>0</v>
      </c>
      <c r="P94" s="18">
        <f>VLOOKUP(I94,investimento_marketing!A:C,2,FALSE)/VLOOKUP(I94,investimento_marketing!A:C,3,FALSE)</f>
        <v>50.033861333333334</v>
      </c>
    </row>
    <row r="95" spans="1:16" x14ac:dyDescent="0.25">
      <c r="A95">
        <v>94</v>
      </c>
      <c r="B95" t="s">
        <v>100</v>
      </c>
      <c r="C95">
        <v>52</v>
      </c>
      <c r="D95" t="s">
        <v>208</v>
      </c>
      <c r="E95" t="s">
        <v>212</v>
      </c>
      <c r="F95" s="4">
        <v>44812</v>
      </c>
      <c r="G95" s="11">
        <f t="shared" si="9"/>
        <v>2022</v>
      </c>
      <c r="H95" s="11">
        <f t="shared" si="10"/>
        <v>9</v>
      </c>
      <c r="I95" s="13" t="str">
        <f t="shared" si="11"/>
        <v>2022-09</v>
      </c>
      <c r="J95" t="s">
        <v>214</v>
      </c>
      <c r="L95" s="5">
        <f t="shared" ca="1" si="12"/>
        <v>788</v>
      </c>
      <c r="M95" s="7" t="str">
        <f>IF(_xlfn.MAXIFS(transacoes!$D$1:$D$201,transacoes!$B$1:$B$201,clientes!A95),_xlfn.MAXIFS(transacoes!$D$1:$D$201,transacoes!$B$1:$B$201,clientes!A95),"")</f>
        <v/>
      </c>
      <c r="N95" s="5">
        <f>COUNTIF(transacoes!B:B,A95)</f>
        <v>0</v>
      </c>
      <c r="O95" s="18">
        <f t="shared" si="8"/>
        <v>0</v>
      </c>
      <c r="P95" s="18">
        <f>VLOOKUP(I95,investimento_marketing!A:C,2,FALSE)/VLOOKUP(I95,investimento_marketing!A:C,3,FALSE)</f>
        <v>10.631615397135416</v>
      </c>
    </row>
    <row r="96" spans="1:16" x14ac:dyDescent="0.25">
      <c r="A96">
        <v>95</v>
      </c>
      <c r="B96" t="s">
        <v>101</v>
      </c>
      <c r="C96">
        <v>64</v>
      </c>
      <c r="D96" t="s">
        <v>207</v>
      </c>
      <c r="E96" t="s">
        <v>209</v>
      </c>
      <c r="F96" s="4">
        <v>44215</v>
      </c>
      <c r="G96" s="11">
        <f t="shared" si="9"/>
        <v>2021</v>
      </c>
      <c r="H96" s="11">
        <f t="shared" si="10"/>
        <v>1</v>
      </c>
      <c r="I96" s="13" t="str">
        <f t="shared" si="11"/>
        <v>2021-01</v>
      </c>
      <c r="J96" t="s">
        <v>215</v>
      </c>
      <c r="L96" s="5">
        <f t="shared" ca="1" si="12"/>
        <v>1385</v>
      </c>
      <c r="M96" s="7" t="str">
        <f>IF(_xlfn.MAXIFS(transacoes!$D$1:$D$201,transacoes!$B$1:$B$201,clientes!A96),_xlfn.MAXIFS(transacoes!$D$1:$D$201,transacoes!$B$1:$B$201,clientes!A96),"")</f>
        <v/>
      </c>
      <c r="N96" s="5">
        <f>COUNTIF(transacoes!B:B,A96)</f>
        <v>0</v>
      </c>
      <c r="O96" s="18">
        <f t="shared" si="8"/>
        <v>0</v>
      </c>
      <c r="P96" s="18">
        <f>VLOOKUP(I96,investimento_marketing!A:C,2,FALSE)/VLOOKUP(I96,investimento_marketing!A:C,3,FALSE)</f>
        <v>22.891563237539913</v>
      </c>
    </row>
    <row r="97" spans="1:16" x14ac:dyDescent="0.25">
      <c r="A97">
        <v>96</v>
      </c>
      <c r="B97" t="s">
        <v>102</v>
      </c>
      <c r="C97">
        <v>33</v>
      </c>
      <c r="D97" t="s">
        <v>207</v>
      </c>
      <c r="E97" t="s">
        <v>211</v>
      </c>
      <c r="F97" s="4">
        <v>44237</v>
      </c>
      <c r="G97" s="11">
        <f t="shared" si="9"/>
        <v>2021</v>
      </c>
      <c r="H97" s="11">
        <f t="shared" si="10"/>
        <v>2</v>
      </c>
      <c r="I97" s="13" t="str">
        <f t="shared" si="11"/>
        <v>2021-02</v>
      </c>
      <c r="J97" t="s">
        <v>215</v>
      </c>
      <c r="K97" s="5">
        <v>2</v>
      </c>
      <c r="L97" s="5">
        <f t="shared" ca="1" si="12"/>
        <v>1363</v>
      </c>
      <c r="M97" s="7">
        <f>IF(_xlfn.MAXIFS(transacoes!$D$1:$D$201,transacoes!$B$1:$B$201,clientes!A97),_xlfn.MAXIFS(transacoes!$D$1:$D$201,transacoes!$B$1:$B$201,clientes!A97),"")</f>
        <v>45188</v>
      </c>
      <c r="N97" s="5">
        <f>COUNTIF(transacoes!B:B,A97)</f>
        <v>1</v>
      </c>
      <c r="O97" s="18">
        <f t="shared" si="8"/>
        <v>110.88349999999996</v>
      </c>
      <c r="P97" s="18">
        <f>VLOOKUP(I97,investimento_marketing!A:C,2,FALSE)/VLOOKUP(I97,investimento_marketing!A:C,3,FALSE)</f>
        <v>2759.5610416666664</v>
      </c>
    </row>
    <row r="98" spans="1:16" x14ac:dyDescent="0.25">
      <c r="A98">
        <v>97</v>
      </c>
      <c r="B98" t="s">
        <v>103</v>
      </c>
      <c r="C98">
        <v>28</v>
      </c>
      <c r="D98" t="s">
        <v>207</v>
      </c>
      <c r="E98" t="s">
        <v>212</v>
      </c>
      <c r="F98" s="4">
        <v>44795</v>
      </c>
      <c r="G98" s="11">
        <f t="shared" si="9"/>
        <v>2022</v>
      </c>
      <c r="H98" s="11">
        <f t="shared" si="10"/>
        <v>8</v>
      </c>
      <c r="I98" s="13" t="str">
        <f t="shared" si="11"/>
        <v>2022-08</v>
      </c>
      <c r="J98" t="s">
        <v>215</v>
      </c>
      <c r="K98" s="5">
        <v>0</v>
      </c>
      <c r="L98" s="5">
        <f t="shared" ca="1" si="12"/>
        <v>805</v>
      </c>
      <c r="M98" s="7">
        <f>IF(_xlfn.MAXIFS(transacoes!$D$1:$D$201,transacoes!$B$1:$B$201,clientes!A98),_xlfn.MAXIFS(transacoes!$D$1:$D$201,transacoes!$B$1:$B$201,clientes!A98),"")</f>
        <v>45007</v>
      </c>
      <c r="N98" s="5">
        <f>COUNTIF(transacoes!B:B,A98)</f>
        <v>1</v>
      </c>
      <c r="O98" s="18">
        <f t="shared" ref="O98:O129" si="13">PRODUCT(K98,N98,$S$2)</f>
        <v>0</v>
      </c>
      <c r="P98" s="18">
        <f>VLOOKUP(I98,investimento_marketing!A:C,2,FALSE)/VLOOKUP(I98,investimento_marketing!A:C,3,FALSE)</f>
        <v>23.46397633744856</v>
      </c>
    </row>
    <row r="99" spans="1:16" x14ac:dyDescent="0.25">
      <c r="A99">
        <v>98</v>
      </c>
      <c r="B99" t="s">
        <v>104</v>
      </c>
      <c r="C99">
        <v>47</v>
      </c>
      <c r="D99" t="s">
        <v>208</v>
      </c>
      <c r="E99" t="s">
        <v>211</v>
      </c>
      <c r="F99" s="4">
        <v>44563</v>
      </c>
      <c r="G99" s="11">
        <f t="shared" si="9"/>
        <v>2022</v>
      </c>
      <c r="H99" s="11">
        <f t="shared" si="10"/>
        <v>1</v>
      </c>
      <c r="I99" s="13" t="str">
        <f t="shared" si="11"/>
        <v>2022-01</v>
      </c>
      <c r="J99" t="s">
        <v>215</v>
      </c>
      <c r="K99" s="5">
        <v>1</v>
      </c>
      <c r="L99" s="5">
        <f t="shared" ca="1" si="12"/>
        <v>1037</v>
      </c>
      <c r="M99" s="7">
        <f>IF(_xlfn.MAXIFS(transacoes!$D$1:$D$201,transacoes!$B$1:$B$201,clientes!A99),_xlfn.MAXIFS(transacoes!$D$1:$D$201,transacoes!$B$1:$B$201,clientes!A99),"")</f>
        <v>45219</v>
      </c>
      <c r="N99" s="5">
        <f>COUNTIF(transacoes!B:B,A99)</f>
        <v>4</v>
      </c>
      <c r="O99" s="18">
        <f t="shared" si="13"/>
        <v>221.76699999999991</v>
      </c>
      <c r="P99" s="18">
        <f>VLOOKUP(I99,investimento_marketing!A:C,2,FALSE)/VLOOKUP(I99,investimento_marketing!A:C,3,FALSE)</f>
        <v>146.28199218750001</v>
      </c>
    </row>
    <row r="100" spans="1:16" x14ac:dyDescent="0.25">
      <c r="A100">
        <v>99</v>
      </c>
      <c r="B100" t="s">
        <v>105</v>
      </c>
      <c r="C100">
        <v>42</v>
      </c>
      <c r="D100" t="s">
        <v>207</v>
      </c>
      <c r="E100" t="s">
        <v>211</v>
      </c>
      <c r="F100" s="4">
        <v>44034</v>
      </c>
      <c r="G100" s="11">
        <f t="shared" si="9"/>
        <v>2020</v>
      </c>
      <c r="H100" s="11">
        <f t="shared" si="10"/>
        <v>7</v>
      </c>
      <c r="I100" s="13" t="str">
        <f t="shared" si="11"/>
        <v>2020-07</v>
      </c>
      <c r="J100" t="s">
        <v>214</v>
      </c>
      <c r="K100" s="5">
        <v>3</v>
      </c>
      <c r="L100" s="5">
        <f t="shared" ca="1" si="12"/>
        <v>1566</v>
      </c>
      <c r="M100" s="7">
        <f>IF(_xlfn.MAXIFS(transacoes!$D$1:$D$201,transacoes!$B$1:$B$201,clientes!A100),_xlfn.MAXIFS(transacoes!$D$1:$D$201,transacoes!$B$1:$B$201,clientes!A100),"")</f>
        <v>45224</v>
      </c>
      <c r="N100" s="5">
        <f>COUNTIF(transacoes!B:B,A100)</f>
        <v>4</v>
      </c>
      <c r="O100" s="18">
        <f t="shared" si="13"/>
        <v>665.3009999999997</v>
      </c>
      <c r="P100" s="18">
        <f>VLOOKUP(I100,investimento_marketing!A:C,2,FALSE)/VLOOKUP(I100,investimento_marketing!A:C,3,FALSE)</f>
        <v>90.06095040000001</v>
      </c>
    </row>
    <row r="101" spans="1:16" x14ac:dyDescent="0.25">
      <c r="A101">
        <v>100</v>
      </c>
      <c r="B101" t="s">
        <v>106</v>
      </c>
      <c r="C101">
        <v>35</v>
      </c>
      <c r="D101" t="s">
        <v>207</v>
      </c>
      <c r="E101" t="s">
        <v>211</v>
      </c>
      <c r="F101" s="4">
        <v>43908</v>
      </c>
      <c r="G101" s="11">
        <f t="shared" si="9"/>
        <v>2020</v>
      </c>
      <c r="H101" s="11">
        <f t="shared" si="10"/>
        <v>3</v>
      </c>
      <c r="I101" s="13" t="str">
        <f t="shared" si="11"/>
        <v>2020-03</v>
      </c>
      <c r="J101" t="s">
        <v>214</v>
      </c>
      <c r="L101" s="5">
        <f t="shared" ca="1" si="12"/>
        <v>1692</v>
      </c>
      <c r="M101" s="7" t="str">
        <f>IF(_xlfn.MAXIFS(transacoes!$D$1:$D$201,transacoes!$B$1:$B$201,clientes!A101),_xlfn.MAXIFS(transacoes!$D$1:$D$201,transacoes!$B$1:$B$201,clientes!A101),"")</f>
        <v/>
      </c>
      <c r="N101" s="5">
        <f>COUNTIF(transacoes!B:B,A101)</f>
        <v>0</v>
      </c>
      <c r="O101" s="18">
        <f t="shared" si="13"/>
        <v>0</v>
      </c>
      <c r="P101" s="18">
        <f>VLOOKUP(I101,investimento_marketing!A:C,2,FALSE)/VLOOKUP(I101,investimento_marketing!A:C,3,FALSE)</f>
        <v>50.742769547325103</v>
      </c>
    </row>
    <row r="102" spans="1:16" x14ac:dyDescent="0.25">
      <c r="A102">
        <v>101</v>
      </c>
      <c r="B102" t="s">
        <v>107</v>
      </c>
      <c r="C102">
        <v>58</v>
      </c>
      <c r="D102" t="s">
        <v>208</v>
      </c>
      <c r="E102" t="s">
        <v>209</v>
      </c>
      <c r="F102" s="4">
        <v>44437</v>
      </c>
      <c r="G102" s="11">
        <f t="shared" si="9"/>
        <v>2021</v>
      </c>
      <c r="H102" s="11">
        <f t="shared" si="10"/>
        <v>8</v>
      </c>
      <c r="I102" s="13" t="str">
        <f t="shared" si="11"/>
        <v>2021-08</v>
      </c>
      <c r="J102" t="s">
        <v>215</v>
      </c>
      <c r="L102" s="5">
        <f t="shared" ca="1" si="12"/>
        <v>1163</v>
      </c>
      <c r="M102" s="7" t="str">
        <f>IF(_xlfn.MAXIFS(transacoes!$D$1:$D$201,transacoes!$B$1:$B$201,clientes!A102),_xlfn.MAXIFS(transacoes!$D$1:$D$201,transacoes!$B$1:$B$201,clientes!A102),"")</f>
        <v/>
      </c>
      <c r="N102" s="5">
        <f>COUNTIF(transacoes!B:B,A102)</f>
        <v>0</v>
      </c>
      <c r="O102" s="18">
        <f t="shared" si="13"/>
        <v>0</v>
      </c>
      <c r="P102" s="18">
        <f>VLOOKUP(I102,investimento_marketing!A:C,2,FALSE)/VLOOKUP(I102,investimento_marketing!A:C,3,FALSE)</f>
        <v>24.072142162987642</v>
      </c>
    </row>
    <row r="103" spans="1:16" x14ac:dyDescent="0.25">
      <c r="A103">
        <v>102</v>
      </c>
      <c r="B103" t="s">
        <v>108</v>
      </c>
      <c r="C103">
        <v>62</v>
      </c>
      <c r="D103" t="s">
        <v>207</v>
      </c>
      <c r="E103" t="s">
        <v>209</v>
      </c>
      <c r="F103" s="4">
        <v>44538</v>
      </c>
      <c r="G103" s="11">
        <f t="shared" si="9"/>
        <v>2021</v>
      </c>
      <c r="H103" s="11">
        <f t="shared" si="10"/>
        <v>12</v>
      </c>
      <c r="I103" s="13" t="str">
        <f t="shared" si="11"/>
        <v>2021-12</v>
      </c>
      <c r="J103" t="s">
        <v>215</v>
      </c>
      <c r="K103" s="5">
        <v>1</v>
      </c>
      <c r="L103" s="5">
        <f t="shared" ca="1" si="12"/>
        <v>1062</v>
      </c>
      <c r="M103" s="7">
        <f>IF(_xlfn.MAXIFS(transacoes!$D$1:$D$201,transacoes!$B$1:$B$201,clientes!A103),_xlfn.MAXIFS(transacoes!$D$1:$D$201,transacoes!$B$1:$B$201,clientes!A103),"")</f>
        <v>45102</v>
      </c>
      <c r="N103" s="5">
        <f>COUNTIF(transacoes!B:B,A103)</f>
        <v>2</v>
      </c>
      <c r="O103" s="18">
        <f t="shared" si="13"/>
        <v>110.88349999999996</v>
      </c>
      <c r="P103" s="18">
        <f>VLOOKUP(I103,investimento_marketing!A:C,2,FALSE)/VLOOKUP(I103,investimento_marketing!A:C,3,FALSE)</f>
        <v>51.045874485596698</v>
      </c>
    </row>
    <row r="104" spans="1:16" x14ac:dyDescent="0.25">
      <c r="A104">
        <v>103</v>
      </c>
      <c r="B104" t="s">
        <v>109</v>
      </c>
      <c r="C104">
        <v>53</v>
      </c>
      <c r="D104" t="s">
        <v>207</v>
      </c>
      <c r="E104" t="s">
        <v>211</v>
      </c>
      <c r="F104" s="4">
        <v>44681</v>
      </c>
      <c r="G104" s="11">
        <f t="shared" si="9"/>
        <v>2022</v>
      </c>
      <c r="H104" s="11">
        <f t="shared" si="10"/>
        <v>4</v>
      </c>
      <c r="I104" s="13" t="str">
        <f t="shared" si="11"/>
        <v>2022-04</v>
      </c>
      <c r="J104" t="s">
        <v>215</v>
      </c>
      <c r="L104" s="5">
        <f t="shared" ca="1" si="12"/>
        <v>919</v>
      </c>
      <c r="M104" s="7" t="str">
        <f>IF(_xlfn.MAXIFS(transacoes!$D$1:$D$201,transacoes!$B$1:$B$201,clientes!A104),_xlfn.MAXIFS(transacoes!$D$1:$D$201,transacoes!$B$1:$B$201,clientes!A104),"")</f>
        <v/>
      </c>
      <c r="N104" s="5">
        <f>COUNTIF(transacoes!B:B,A104)</f>
        <v>0</v>
      </c>
      <c r="O104" s="18">
        <f t="shared" si="13"/>
        <v>0</v>
      </c>
      <c r="P104" s="18">
        <f>VLOOKUP(I104,investimento_marketing!A:C,2,FALSE)/VLOOKUP(I104,investimento_marketing!A:C,3,FALSE)</f>
        <v>5.0781730143229167</v>
      </c>
    </row>
    <row r="105" spans="1:16" x14ac:dyDescent="0.25">
      <c r="A105">
        <v>104</v>
      </c>
      <c r="B105" t="s">
        <v>110</v>
      </c>
      <c r="C105">
        <v>32</v>
      </c>
      <c r="D105" t="s">
        <v>207</v>
      </c>
      <c r="E105" t="s">
        <v>210</v>
      </c>
      <c r="F105" s="4">
        <v>44473</v>
      </c>
      <c r="G105" s="11">
        <f t="shared" si="9"/>
        <v>2021</v>
      </c>
      <c r="H105" s="11">
        <f t="shared" si="10"/>
        <v>10</v>
      </c>
      <c r="I105" s="13" t="str">
        <f t="shared" si="11"/>
        <v>2021-10</v>
      </c>
      <c r="J105" t="s">
        <v>214</v>
      </c>
      <c r="L105" s="5">
        <f t="shared" ca="1" si="12"/>
        <v>1127</v>
      </c>
      <c r="M105" s="7" t="str">
        <f>IF(_xlfn.MAXIFS(transacoes!$D$1:$D$201,transacoes!$B$1:$B$201,clientes!A105),_xlfn.MAXIFS(transacoes!$D$1:$D$201,transacoes!$B$1:$B$201,clientes!A105),"")</f>
        <v/>
      </c>
      <c r="N105" s="5">
        <f>COUNTIF(transacoes!B:B,A105)</f>
        <v>0</v>
      </c>
      <c r="O105" s="18">
        <f t="shared" si="13"/>
        <v>0</v>
      </c>
      <c r="P105" s="18">
        <f>VLOOKUP(I105,investimento_marketing!A:C,2,FALSE)/VLOOKUP(I105,investimento_marketing!A:C,3,FALSE)</f>
        <v>21.914069137859226</v>
      </c>
    </row>
    <row r="106" spans="1:16" x14ac:dyDescent="0.25">
      <c r="A106">
        <v>105</v>
      </c>
      <c r="B106" t="s">
        <v>111</v>
      </c>
      <c r="C106">
        <v>61</v>
      </c>
      <c r="D106" t="s">
        <v>207</v>
      </c>
      <c r="E106" t="s">
        <v>213</v>
      </c>
      <c r="F106" s="4">
        <v>44079</v>
      </c>
      <c r="G106" s="11">
        <f t="shared" si="9"/>
        <v>2020</v>
      </c>
      <c r="H106" s="11">
        <f t="shared" si="10"/>
        <v>9</v>
      </c>
      <c r="I106" s="13" t="str">
        <f t="shared" si="11"/>
        <v>2020-09</v>
      </c>
      <c r="J106" t="s">
        <v>214</v>
      </c>
      <c r="K106" s="5">
        <v>2</v>
      </c>
      <c r="L106" s="5">
        <f t="shared" ca="1" si="12"/>
        <v>1521</v>
      </c>
      <c r="M106" s="7">
        <f>IF(_xlfn.MAXIFS(transacoes!$D$1:$D$201,transacoes!$B$1:$B$201,clientes!A106),_xlfn.MAXIFS(transacoes!$D$1:$D$201,transacoes!$B$1:$B$201,clientes!A106),"")</f>
        <v>45147</v>
      </c>
      <c r="N106" s="5">
        <f>COUNTIF(transacoes!B:B,A106)</f>
        <v>1</v>
      </c>
      <c r="O106" s="18">
        <f t="shared" si="13"/>
        <v>110.88349999999996</v>
      </c>
      <c r="P106" s="18">
        <f>VLOOKUP(I106,investimento_marketing!A:C,2,FALSE)/VLOOKUP(I106,investimento_marketing!A:C,3,FALSE)</f>
        <v>6.6372651526698156</v>
      </c>
    </row>
    <row r="107" spans="1:16" x14ac:dyDescent="0.25">
      <c r="A107">
        <v>106</v>
      </c>
      <c r="B107" t="s">
        <v>112</v>
      </c>
      <c r="C107">
        <v>38</v>
      </c>
      <c r="D107" t="s">
        <v>207</v>
      </c>
      <c r="E107" t="s">
        <v>209</v>
      </c>
      <c r="F107" s="4">
        <v>43935</v>
      </c>
      <c r="G107" s="11">
        <f t="shared" si="9"/>
        <v>2020</v>
      </c>
      <c r="H107" s="11">
        <f t="shared" si="10"/>
        <v>4</v>
      </c>
      <c r="I107" s="13" t="str">
        <f t="shared" si="11"/>
        <v>2020-04</v>
      </c>
      <c r="J107" t="s">
        <v>215</v>
      </c>
      <c r="K107" s="5">
        <v>3</v>
      </c>
      <c r="L107" s="5">
        <f t="shared" ca="1" si="12"/>
        <v>1665</v>
      </c>
      <c r="M107" s="7">
        <f>IF(_xlfn.MAXIFS(transacoes!$D$1:$D$201,transacoes!$B$1:$B$201,clientes!A107),_xlfn.MAXIFS(transacoes!$D$1:$D$201,transacoes!$B$1:$B$201,clientes!A107),"")</f>
        <v>45047</v>
      </c>
      <c r="N107" s="5">
        <f>COUNTIF(transacoes!B:B,A107)</f>
        <v>2</v>
      </c>
      <c r="O107" s="18">
        <f t="shared" si="13"/>
        <v>332.65049999999985</v>
      </c>
      <c r="P107" s="18">
        <f>VLOOKUP(I107,investimento_marketing!A:C,2,FALSE)/VLOOKUP(I107,investimento_marketing!A:C,3,FALSE)</f>
        <v>59.904566399999986</v>
      </c>
    </row>
    <row r="108" spans="1:16" x14ac:dyDescent="0.25">
      <c r="A108">
        <v>107</v>
      </c>
      <c r="B108" t="s">
        <v>113</v>
      </c>
      <c r="C108">
        <v>21</v>
      </c>
      <c r="D108" t="s">
        <v>207</v>
      </c>
      <c r="E108" t="s">
        <v>210</v>
      </c>
      <c r="F108" s="4">
        <v>44544</v>
      </c>
      <c r="G108" s="11">
        <f t="shared" si="9"/>
        <v>2021</v>
      </c>
      <c r="H108" s="11">
        <f t="shared" si="10"/>
        <v>12</v>
      </c>
      <c r="I108" s="13" t="str">
        <f t="shared" si="11"/>
        <v>2021-12</v>
      </c>
      <c r="J108" t="s">
        <v>214</v>
      </c>
      <c r="K108" s="5">
        <v>1</v>
      </c>
      <c r="L108" s="5">
        <f t="shared" ca="1" si="12"/>
        <v>1056</v>
      </c>
      <c r="M108" s="7">
        <f>IF(_xlfn.MAXIFS(transacoes!$D$1:$D$201,transacoes!$B$1:$B$201,clientes!A108),_xlfn.MAXIFS(transacoes!$D$1:$D$201,transacoes!$B$1:$B$201,clientes!A108),"")</f>
        <v>45000</v>
      </c>
      <c r="N108" s="5">
        <f>COUNTIF(transacoes!B:B,A108)</f>
        <v>1</v>
      </c>
      <c r="O108" s="18">
        <f t="shared" si="13"/>
        <v>55.441749999999978</v>
      </c>
      <c r="P108" s="18">
        <f>VLOOKUP(I108,investimento_marketing!A:C,2,FALSE)/VLOOKUP(I108,investimento_marketing!A:C,3,FALSE)</f>
        <v>51.045874485596698</v>
      </c>
    </row>
    <row r="109" spans="1:16" x14ac:dyDescent="0.25">
      <c r="A109">
        <v>108</v>
      </c>
      <c r="B109" t="s">
        <v>114</v>
      </c>
      <c r="C109">
        <v>32</v>
      </c>
      <c r="D109" t="s">
        <v>207</v>
      </c>
      <c r="E109" t="s">
        <v>210</v>
      </c>
      <c r="F109" s="4">
        <v>44622</v>
      </c>
      <c r="G109" s="11">
        <f t="shared" si="9"/>
        <v>2022</v>
      </c>
      <c r="H109" s="11">
        <f t="shared" si="10"/>
        <v>3</v>
      </c>
      <c r="I109" s="13" t="str">
        <f t="shared" si="11"/>
        <v>2022-03</v>
      </c>
      <c r="J109" t="s">
        <v>215</v>
      </c>
      <c r="L109" s="5">
        <f t="shared" ca="1" si="12"/>
        <v>978</v>
      </c>
      <c r="M109" s="7" t="str">
        <f>IF(_xlfn.MAXIFS(transacoes!$D$1:$D$201,transacoes!$B$1:$B$201,clientes!A109),_xlfn.MAXIFS(transacoes!$D$1:$D$201,transacoes!$B$1:$B$201,clientes!A109),"")</f>
        <v/>
      </c>
      <c r="N109" s="5">
        <f>COUNTIF(transacoes!B:B,A109)</f>
        <v>0</v>
      </c>
      <c r="O109" s="18">
        <f t="shared" si="13"/>
        <v>0</v>
      </c>
      <c r="P109" s="18">
        <f>VLOOKUP(I109,investimento_marketing!A:C,2,FALSE)/VLOOKUP(I109,investimento_marketing!A:C,3,FALSE)</f>
        <v>17.118551992225459</v>
      </c>
    </row>
    <row r="110" spans="1:16" x14ac:dyDescent="0.25">
      <c r="A110">
        <v>109</v>
      </c>
      <c r="B110" t="s">
        <v>115</v>
      </c>
      <c r="C110">
        <v>20</v>
      </c>
      <c r="D110" t="s">
        <v>208</v>
      </c>
      <c r="E110" t="s">
        <v>213</v>
      </c>
      <c r="F110" s="4">
        <v>44139</v>
      </c>
      <c r="G110" s="11">
        <f t="shared" si="9"/>
        <v>2020</v>
      </c>
      <c r="H110" s="11">
        <f t="shared" si="10"/>
        <v>11</v>
      </c>
      <c r="I110" s="13" t="str">
        <f t="shared" si="11"/>
        <v>2020-11</v>
      </c>
      <c r="J110" t="s">
        <v>214</v>
      </c>
      <c r="K110" s="5">
        <v>2</v>
      </c>
      <c r="L110" s="5">
        <f t="shared" ca="1" si="12"/>
        <v>1461</v>
      </c>
      <c r="M110" s="7">
        <f>IF(_xlfn.MAXIFS(transacoes!$D$1:$D$201,transacoes!$B$1:$B$201,clientes!A110),_xlfn.MAXIFS(transacoes!$D$1:$D$201,transacoes!$B$1:$B$201,clientes!A110),"")</f>
        <v>45073</v>
      </c>
      <c r="N110" s="5">
        <f>COUNTIF(transacoes!B:B,A110)</f>
        <v>1</v>
      </c>
      <c r="O110" s="18">
        <f t="shared" si="13"/>
        <v>110.88349999999996</v>
      </c>
      <c r="P110" s="18">
        <f>VLOOKUP(I110,investimento_marketing!A:C,2,FALSE)/VLOOKUP(I110,investimento_marketing!A:C,3,FALSE)</f>
        <v>54.906578703703723</v>
      </c>
    </row>
    <row r="111" spans="1:16" x14ac:dyDescent="0.25">
      <c r="A111">
        <v>110</v>
      </c>
      <c r="B111" t="s">
        <v>116</v>
      </c>
      <c r="C111">
        <v>38</v>
      </c>
      <c r="D111" t="s">
        <v>207</v>
      </c>
      <c r="E111" t="s">
        <v>211</v>
      </c>
      <c r="F111" s="4">
        <v>44701</v>
      </c>
      <c r="G111" s="11">
        <f t="shared" si="9"/>
        <v>2022</v>
      </c>
      <c r="H111" s="11">
        <f t="shared" si="10"/>
        <v>5</v>
      </c>
      <c r="I111" s="13" t="str">
        <f t="shared" si="11"/>
        <v>2022-05</v>
      </c>
      <c r="J111" t="s">
        <v>214</v>
      </c>
      <c r="L111" s="5">
        <f t="shared" ca="1" si="12"/>
        <v>899</v>
      </c>
      <c r="M111" s="7" t="str">
        <f>IF(_xlfn.MAXIFS(transacoes!$D$1:$D$201,transacoes!$B$1:$B$201,clientes!A111),_xlfn.MAXIFS(transacoes!$D$1:$D$201,transacoes!$B$1:$B$201,clientes!A111),"")</f>
        <v/>
      </c>
      <c r="N111" s="5">
        <f>COUNTIF(transacoes!B:B,A111)</f>
        <v>0</v>
      </c>
      <c r="O111" s="18">
        <f t="shared" si="13"/>
        <v>0</v>
      </c>
      <c r="P111" s="18">
        <f>VLOOKUP(I111,investimento_marketing!A:C,2,FALSE)/VLOOKUP(I111,investimento_marketing!A:C,3,FALSE)</f>
        <v>7.584216298764404</v>
      </c>
    </row>
    <row r="112" spans="1:16" x14ac:dyDescent="0.25">
      <c r="A112">
        <v>111</v>
      </c>
      <c r="B112" t="s">
        <v>117</v>
      </c>
      <c r="C112">
        <v>43</v>
      </c>
      <c r="D112" t="s">
        <v>207</v>
      </c>
      <c r="E112" t="s">
        <v>210</v>
      </c>
      <c r="F112" s="4">
        <v>44531</v>
      </c>
      <c r="G112" s="11">
        <f t="shared" si="9"/>
        <v>2021</v>
      </c>
      <c r="H112" s="11">
        <f t="shared" si="10"/>
        <v>12</v>
      </c>
      <c r="I112" s="13" t="str">
        <f t="shared" si="11"/>
        <v>2021-12</v>
      </c>
      <c r="J112" t="s">
        <v>214</v>
      </c>
      <c r="K112" s="5">
        <v>1</v>
      </c>
      <c r="L112" s="5">
        <f t="shared" ca="1" si="12"/>
        <v>1069</v>
      </c>
      <c r="M112" s="7">
        <f>IF(_xlfn.MAXIFS(transacoes!$D$1:$D$201,transacoes!$B$1:$B$201,clientes!A112),_xlfn.MAXIFS(transacoes!$D$1:$D$201,transacoes!$B$1:$B$201,clientes!A112),"")</f>
        <v>45026</v>
      </c>
      <c r="N112" s="5">
        <f>COUNTIF(transacoes!B:B,A112)</f>
        <v>1</v>
      </c>
      <c r="O112" s="18">
        <f t="shared" si="13"/>
        <v>55.441749999999978</v>
      </c>
      <c r="P112" s="18">
        <f>VLOOKUP(I112,investimento_marketing!A:C,2,FALSE)/VLOOKUP(I112,investimento_marketing!A:C,3,FALSE)</f>
        <v>51.045874485596698</v>
      </c>
    </row>
    <row r="113" spans="1:16" x14ac:dyDescent="0.25">
      <c r="A113">
        <v>112</v>
      </c>
      <c r="B113" t="s">
        <v>118</v>
      </c>
      <c r="C113">
        <v>35</v>
      </c>
      <c r="D113" t="s">
        <v>207</v>
      </c>
      <c r="E113" t="s">
        <v>210</v>
      </c>
      <c r="F113" s="4">
        <v>44445</v>
      </c>
      <c r="G113" s="11">
        <f t="shared" si="9"/>
        <v>2021</v>
      </c>
      <c r="H113" s="11">
        <f t="shared" si="10"/>
        <v>9</v>
      </c>
      <c r="I113" s="13" t="str">
        <f t="shared" si="11"/>
        <v>2021-09</v>
      </c>
      <c r="J113" t="s">
        <v>215</v>
      </c>
      <c r="K113" s="5">
        <v>1</v>
      </c>
      <c r="L113" s="5">
        <f t="shared" ca="1" si="12"/>
        <v>1155</v>
      </c>
      <c r="M113" s="7">
        <f>IF(_xlfn.MAXIFS(transacoes!$D$1:$D$201,transacoes!$B$1:$B$201,clientes!A113),_xlfn.MAXIFS(transacoes!$D$1:$D$201,transacoes!$B$1:$B$201,clientes!A113),"")</f>
        <v>44981</v>
      </c>
      <c r="N113" s="5">
        <f>COUNTIF(transacoes!B:B,A113)</f>
        <v>1</v>
      </c>
      <c r="O113" s="18">
        <f t="shared" si="13"/>
        <v>55.441749999999978</v>
      </c>
      <c r="P113" s="18">
        <f>VLOOKUP(I113,investimento_marketing!A:C,2,FALSE)/VLOOKUP(I113,investimento_marketing!A:C,3,FALSE)</f>
        <v>4.5769514973958332</v>
      </c>
    </row>
    <row r="114" spans="1:16" x14ac:dyDescent="0.25">
      <c r="A114">
        <v>113</v>
      </c>
      <c r="B114" t="s">
        <v>119</v>
      </c>
      <c r="C114">
        <v>22</v>
      </c>
      <c r="D114" t="s">
        <v>207</v>
      </c>
      <c r="E114" t="s">
        <v>210</v>
      </c>
      <c r="F114" s="4">
        <v>44655</v>
      </c>
      <c r="G114" s="11">
        <f t="shared" si="9"/>
        <v>2022</v>
      </c>
      <c r="H114" s="11">
        <f t="shared" si="10"/>
        <v>4</v>
      </c>
      <c r="I114" s="13" t="str">
        <f t="shared" si="11"/>
        <v>2022-04</v>
      </c>
      <c r="J114" t="s">
        <v>214</v>
      </c>
      <c r="K114" s="5">
        <v>0</v>
      </c>
      <c r="L114" s="5">
        <f t="shared" ca="1" si="12"/>
        <v>945</v>
      </c>
      <c r="M114" s="7">
        <f>IF(_xlfn.MAXIFS(transacoes!$D$1:$D$201,transacoes!$B$1:$B$201,clientes!A114),_xlfn.MAXIFS(transacoes!$D$1:$D$201,transacoes!$B$1:$B$201,clientes!A114),"")</f>
        <v>44997</v>
      </c>
      <c r="N114" s="5">
        <f>COUNTIF(transacoes!B:B,A114)</f>
        <v>1</v>
      </c>
      <c r="O114" s="18">
        <f t="shared" si="13"/>
        <v>0</v>
      </c>
      <c r="P114" s="18">
        <f>VLOOKUP(I114,investimento_marketing!A:C,2,FALSE)/VLOOKUP(I114,investimento_marketing!A:C,3,FALSE)</f>
        <v>5.0781730143229167</v>
      </c>
    </row>
    <row r="115" spans="1:16" x14ac:dyDescent="0.25">
      <c r="A115">
        <v>114</v>
      </c>
      <c r="B115" t="s">
        <v>120</v>
      </c>
      <c r="C115">
        <v>31</v>
      </c>
      <c r="D115" t="s">
        <v>208</v>
      </c>
      <c r="E115" t="s">
        <v>211</v>
      </c>
      <c r="F115" s="4">
        <v>43954</v>
      </c>
      <c r="G115" s="11">
        <f t="shared" si="9"/>
        <v>2020</v>
      </c>
      <c r="H115" s="11">
        <f t="shared" si="10"/>
        <v>5</v>
      </c>
      <c r="I115" s="13" t="str">
        <f t="shared" si="11"/>
        <v>2020-05</v>
      </c>
      <c r="J115" t="s">
        <v>214</v>
      </c>
      <c r="K115" s="5">
        <v>3</v>
      </c>
      <c r="L115" s="5">
        <f t="shared" ca="1" si="12"/>
        <v>1646</v>
      </c>
      <c r="M115" s="7">
        <f>IF(_xlfn.MAXIFS(transacoes!$D$1:$D$201,transacoes!$B$1:$B$201,clientes!A115),_xlfn.MAXIFS(transacoes!$D$1:$D$201,transacoes!$B$1:$B$201,clientes!A115),"")</f>
        <v>45163</v>
      </c>
      <c r="N115" s="5">
        <f>COUNTIF(transacoes!B:B,A115)</f>
        <v>2</v>
      </c>
      <c r="O115" s="18">
        <f t="shared" si="13"/>
        <v>332.65049999999985</v>
      </c>
      <c r="P115" s="18">
        <f>VLOOKUP(I115,investimento_marketing!A:C,2,FALSE)/VLOOKUP(I115,investimento_marketing!A:C,3,FALSE)</f>
        <v>28.452661458333335</v>
      </c>
    </row>
    <row r="116" spans="1:16" x14ac:dyDescent="0.25">
      <c r="A116">
        <v>115</v>
      </c>
      <c r="B116" t="s">
        <v>121</v>
      </c>
      <c r="C116">
        <v>54</v>
      </c>
      <c r="D116" t="s">
        <v>208</v>
      </c>
      <c r="E116" t="s">
        <v>211</v>
      </c>
      <c r="F116" s="4">
        <v>44646</v>
      </c>
      <c r="G116" s="11">
        <f t="shared" si="9"/>
        <v>2022</v>
      </c>
      <c r="H116" s="11">
        <f t="shared" si="10"/>
        <v>3</v>
      </c>
      <c r="I116" s="13" t="str">
        <f t="shared" si="11"/>
        <v>2022-03</v>
      </c>
      <c r="J116" t="s">
        <v>214</v>
      </c>
      <c r="K116" s="5">
        <v>0</v>
      </c>
      <c r="L116" s="5">
        <f t="shared" ca="1" si="12"/>
        <v>954</v>
      </c>
      <c r="M116" s="7">
        <f>IF(_xlfn.MAXIFS(transacoes!$D$1:$D$201,transacoes!$B$1:$B$201,clientes!A116),_xlfn.MAXIFS(transacoes!$D$1:$D$201,transacoes!$B$1:$B$201,clientes!A116),"")</f>
        <v>45007</v>
      </c>
      <c r="N116" s="5">
        <f>COUNTIF(transacoes!B:B,A116)</f>
        <v>1</v>
      </c>
      <c r="O116" s="18">
        <f t="shared" si="13"/>
        <v>0</v>
      </c>
      <c r="P116" s="18">
        <f>VLOOKUP(I116,investimento_marketing!A:C,2,FALSE)/VLOOKUP(I116,investimento_marketing!A:C,3,FALSE)</f>
        <v>17.118551992225459</v>
      </c>
    </row>
    <row r="117" spans="1:16" x14ac:dyDescent="0.25">
      <c r="A117">
        <v>116</v>
      </c>
      <c r="B117" t="s">
        <v>122</v>
      </c>
      <c r="C117">
        <v>63</v>
      </c>
      <c r="D117" t="s">
        <v>208</v>
      </c>
      <c r="E117" t="s">
        <v>209</v>
      </c>
      <c r="F117" s="4">
        <v>44410</v>
      </c>
      <c r="G117" s="11">
        <f t="shared" si="9"/>
        <v>2021</v>
      </c>
      <c r="H117" s="11">
        <f t="shared" si="10"/>
        <v>8</v>
      </c>
      <c r="I117" s="13" t="str">
        <f t="shared" si="11"/>
        <v>2021-08</v>
      </c>
      <c r="J117" t="s">
        <v>214</v>
      </c>
      <c r="L117" s="5">
        <f t="shared" ca="1" si="12"/>
        <v>1190</v>
      </c>
      <c r="M117" s="7" t="str">
        <f>IF(_xlfn.MAXIFS(transacoes!$D$1:$D$201,transacoes!$B$1:$B$201,clientes!A117),_xlfn.MAXIFS(transacoes!$D$1:$D$201,transacoes!$B$1:$B$201,clientes!A117),"")</f>
        <v/>
      </c>
      <c r="N117" s="5">
        <f>COUNTIF(transacoes!B:B,A117)</f>
        <v>0</v>
      </c>
      <c r="O117" s="18">
        <f t="shared" si="13"/>
        <v>0</v>
      </c>
      <c r="P117" s="18">
        <f>VLOOKUP(I117,investimento_marketing!A:C,2,FALSE)/VLOOKUP(I117,investimento_marketing!A:C,3,FALSE)</f>
        <v>24.072142162987642</v>
      </c>
    </row>
    <row r="118" spans="1:16" x14ac:dyDescent="0.25">
      <c r="A118">
        <v>117</v>
      </c>
      <c r="B118" t="s">
        <v>123</v>
      </c>
      <c r="C118">
        <v>38</v>
      </c>
      <c r="D118" t="s">
        <v>207</v>
      </c>
      <c r="E118" t="s">
        <v>209</v>
      </c>
      <c r="F118" s="4">
        <v>44632</v>
      </c>
      <c r="G118" s="11">
        <f t="shared" si="9"/>
        <v>2022</v>
      </c>
      <c r="H118" s="11">
        <f t="shared" si="10"/>
        <v>3</v>
      </c>
      <c r="I118" s="13" t="str">
        <f t="shared" si="11"/>
        <v>2022-03</v>
      </c>
      <c r="J118" t="s">
        <v>215</v>
      </c>
      <c r="K118" s="5">
        <v>1</v>
      </c>
      <c r="L118" s="5">
        <f t="shared" ca="1" si="12"/>
        <v>968</v>
      </c>
      <c r="M118" s="7">
        <f>IF(_xlfn.MAXIFS(transacoes!$D$1:$D$201,transacoes!$B$1:$B$201,clientes!A118),_xlfn.MAXIFS(transacoes!$D$1:$D$201,transacoes!$B$1:$B$201,clientes!A118),"")</f>
        <v>45214</v>
      </c>
      <c r="N118" s="5">
        <f>COUNTIF(transacoes!B:B,A118)</f>
        <v>4</v>
      </c>
      <c r="O118" s="18">
        <f t="shared" si="13"/>
        <v>221.76699999999991</v>
      </c>
      <c r="P118" s="18">
        <f>VLOOKUP(I118,investimento_marketing!A:C,2,FALSE)/VLOOKUP(I118,investimento_marketing!A:C,3,FALSE)</f>
        <v>17.118551992225459</v>
      </c>
    </row>
    <row r="119" spans="1:16" x14ac:dyDescent="0.25">
      <c r="A119">
        <v>118</v>
      </c>
      <c r="B119" t="s">
        <v>124</v>
      </c>
      <c r="C119">
        <v>31</v>
      </c>
      <c r="D119" t="s">
        <v>208</v>
      </c>
      <c r="E119" t="s">
        <v>210</v>
      </c>
      <c r="F119" s="4">
        <v>43873</v>
      </c>
      <c r="G119" s="11">
        <f t="shared" si="9"/>
        <v>2020</v>
      </c>
      <c r="H119" s="11">
        <f t="shared" si="10"/>
        <v>2</v>
      </c>
      <c r="I119" s="13" t="str">
        <f t="shared" si="11"/>
        <v>2020-02</v>
      </c>
      <c r="J119" t="s">
        <v>215</v>
      </c>
      <c r="K119" s="5">
        <v>2</v>
      </c>
      <c r="L119" s="5">
        <f t="shared" ca="1" si="12"/>
        <v>1727</v>
      </c>
      <c r="M119" s="7">
        <f>IF(_xlfn.MAXIFS(transacoes!$D$1:$D$201,transacoes!$B$1:$B$201,clientes!A119),_xlfn.MAXIFS(transacoes!$D$1:$D$201,transacoes!$B$1:$B$201,clientes!A119),"")</f>
        <v>44961</v>
      </c>
      <c r="N119" s="5">
        <f>COUNTIF(transacoes!B:B,A119)</f>
        <v>1</v>
      </c>
      <c r="O119" s="18">
        <f t="shared" si="13"/>
        <v>110.88349999999996</v>
      </c>
      <c r="P119" s="18">
        <f>VLOOKUP(I119,investimento_marketing!A:C,2,FALSE)/VLOOKUP(I119,investimento_marketing!A:C,3,FALSE)</f>
        <v>112.62961279999998</v>
      </c>
    </row>
    <row r="120" spans="1:16" x14ac:dyDescent="0.25">
      <c r="A120">
        <v>119</v>
      </c>
      <c r="B120" t="s">
        <v>125</v>
      </c>
      <c r="C120">
        <v>59</v>
      </c>
      <c r="D120" t="s">
        <v>207</v>
      </c>
      <c r="E120" t="s">
        <v>211</v>
      </c>
      <c r="F120" s="4">
        <v>44186</v>
      </c>
      <c r="G120" s="11">
        <f t="shared" si="9"/>
        <v>2020</v>
      </c>
      <c r="H120" s="11">
        <f t="shared" si="10"/>
        <v>12</v>
      </c>
      <c r="I120" s="13" t="str">
        <f t="shared" si="11"/>
        <v>2020-12</v>
      </c>
      <c r="J120" t="s">
        <v>215</v>
      </c>
      <c r="K120" s="5">
        <v>2</v>
      </c>
      <c r="L120" s="5">
        <f t="shared" ca="1" si="12"/>
        <v>1414</v>
      </c>
      <c r="M120" s="7">
        <f>IF(_xlfn.MAXIFS(transacoes!$D$1:$D$201,transacoes!$B$1:$B$201,clientes!A120),_xlfn.MAXIFS(transacoes!$D$1:$D$201,transacoes!$B$1:$B$201,clientes!A120),"")</f>
        <v>45088</v>
      </c>
      <c r="N120" s="5">
        <f>COUNTIF(transacoes!B:B,A120)</f>
        <v>1</v>
      </c>
      <c r="O120" s="18">
        <f t="shared" si="13"/>
        <v>110.88349999999996</v>
      </c>
      <c r="P120" s="18">
        <f>VLOOKUP(I120,investimento_marketing!A:C,2,FALSE)/VLOOKUP(I120,investimento_marketing!A:C,3,FALSE)</f>
        <v>7.8797724609374997</v>
      </c>
    </row>
    <row r="121" spans="1:16" x14ac:dyDescent="0.25">
      <c r="A121">
        <v>120</v>
      </c>
      <c r="B121" t="s">
        <v>126</v>
      </c>
      <c r="C121">
        <v>49</v>
      </c>
      <c r="D121" t="s">
        <v>208</v>
      </c>
      <c r="E121" t="s">
        <v>211</v>
      </c>
      <c r="F121" s="4">
        <v>44376</v>
      </c>
      <c r="G121" s="11">
        <f t="shared" si="9"/>
        <v>2021</v>
      </c>
      <c r="H121" s="11">
        <f t="shared" si="10"/>
        <v>6</v>
      </c>
      <c r="I121" s="13" t="str">
        <f t="shared" si="11"/>
        <v>2021-06</v>
      </c>
      <c r="J121" t="s">
        <v>214</v>
      </c>
      <c r="K121" s="5">
        <v>1</v>
      </c>
      <c r="L121" s="5">
        <f t="shared" ca="1" si="12"/>
        <v>1224</v>
      </c>
      <c r="M121" s="7">
        <f>IF(_xlfn.MAXIFS(transacoes!$D$1:$D$201,transacoes!$B$1:$B$201,clientes!A121),_xlfn.MAXIFS(transacoes!$D$1:$D$201,transacoes!$B$1:$B$201,clientes!A121),"")</f>
        <v>45067</v>
      </c>
      <c r="N121" s="5">
        <f>COUNTIF(transacoes!B:B,A121)</f>
        <v>1</v>
      </c>
      <c r="O121" s="18">
        <f t="shared" si="13"/>
        <v>55.441749999999978</v>
      </c>
      <c r="P121" s="18">
        <f>VLOOKUP(I121,investimento_marketing!A:C,2,FALSE)/VLOOKUP(I121,investimento_marketing!A:C,3,FALSE)</f>
        <v>92.529290666666682</v>
      </c>
    </row>
    <row r="122" spans="1:16" x14ac:dyDescent="0.25">
      <c r="A122">
        <v>121</v>
      </c>
      <c r="B122" t="s">
        <v>127</v>
      </c>
      <c r="C122">
        <v>43</v>
      </c>
      <c r="D122" t="s">
        <v>208</v>
      </c>
      <c r="E122" t="s">
        <v>213</v>
      </c>
      <c r="F122" s="4">
        <v>44269</v>
      </c>
      <c r="G122" s="11">
        <f t="shared" si="9"/>
        <v>2021</v>
      </c>
      <c r="H122" s="11">
        <f t="shared" si="10"/>
        <v>3</v>
      </c>
      <c r="I122" s="13" t="str">
        <f t="shared" si="11"/>
        <v>2021-03</v>
      </c>
      <c r="J122" t="s">
        <v>215</v>
      </c>
      <c r="K122" s="5">
        <v>2</v>
      </c>
      <c r="L122" s="5">
        <f t="shared" ca="1" si="12"/>
        <v>1331</v>
      </c>
      <c r="M122" s="7">
        <f>IF(_xlfn.MAXIFS(transacoes!$D$1:$D$201,transacoes!$B$1:$B$201,clientes!A122),_xlfn.MAXIFS(transacoes!$D$1:$D$201,transacoes!$B$1:$B$201,clientes!A122),"")</f>
        <v>45199</v>
      </c>
      <c r="N122" s="5">
        <f>COUNTIF(transacoes!B:B,A122)</f>
        <v>1</v>
      </c>
      <c r="O122" s="18">
        <f t="shared" si="13"/>
        <v>110.88349999999996</v>
      </c>
      <c r="P122" s="18">
        <f>VLOOKUP(I122,investimento_marketing!A:C,2,FALSE)/VLOOKUP(I122,investimento_marketing!A:C,3,FALSE)</f>
        <v>9.2991323059836173</v>
      </c>
    </row>
    <row r="123" spans="1:16" x14ac:dyDescent="0.25">
      <c r="A123">
        <v>122</v>
      </c>
      <c r="B123" t="s">
        <v>128</v>
      </c>
      <c r="C123">
        <v>59</v>
      </c>
      <c r="D123" t="s">
        <v>207</v>
      </c>
      <c r="E123" t="s">
        <v>210</v>
      </c>
      <c r="F123" s="4">
        <v>44508</v>
      </c>
      <c r="G123" s="11">
        <f t="shared" si="9"/>
        <v>2021</v>
      </c>
      <c r="H123" s="11">
        <f t="shared" si="10"/>
        <v>11</v>
      </c>
      <c r="I123" s="13" t="str">
        <f t="shared" si="11"/>
        <v>2021-11</v>
      </c>
      <c r="J123" t="s">
        <v>215</v>
      </c>
      <c r="K123" s="5">
        <v>1</v>
      </c>
      <c r="L123" s="5">
        <f t="shared" ca="1" si="12"/>
        <v>1092</v>
      </c>
      <c r="M123" s="7">
        <f>IF(_xlfn.MAXIFS(transacoes!$D$1:$D$201,transacoes!$B$1:$B$201,clientes!A123),_xlfn.MAXIFS(transacoes!$D$1:$D$201,transacoes!$B$1:$B$201,clientes!A123),"")</f>
        <v>45147</v>
      </c>
      <c r="N123" s="5">
        <f>COUNTIF(transacoes!B:B,A123)</f>
        <v>1</v>
      </c>
      <c r="O123" s="18">
        <f t="shared" si="13"/>
        <v>55.441749999999978</v>
      </c>
      <c r="P123" s="18">
        <f>VLOOKUP(I123,investimento_marketing!A:C,2,FALSE)/VLOOKUP(I123,investimento_marketing!A:C,3,FALSE)</f>
        <v>70.374927999999997</v>
      </c>
    </row>
    <row r="124" spans="1:16" x14ac:dyDescent="0.25">
      <c r="A124">
        <v>123</v>
      </c>
      <c r="B124" t="s">
        <v>129</v>
      </c>
      <c r="C124">
        <v>47</v>
      </c>
      <c r="D124" t="s">
        <v>208</v>
      </c>
      <c r="E124" t="s">
        <v>209</v>
      </c>
      <c r="F124" s="4">
        <v>44210</v>
      </c>
      <c r="G124" s="11">
        <f t="shared" si="9"/>
        <v>2021</v>
      </c>
      <c r="H124" s="11">
        <f t="shared" si="10"/>
        <v>1</v>
      </c>
      <c r="I124" s="13" t="str">
        <f t="shared" si="11"/>
        <v>2021-01</v>
      </c>
      <c r="J124" t="s">
        <v>215</v>
      </c>
      <c r="L124" s="5">
        <f t="shared" ca="1" si="12"/>
        <v>1390</v>
      </c>
      <c r="M124" s="7" t="str">
        <f>IF(_xlfn.MAXIFS(transacoes!$D$1:$D$201,transacoes!$B$1:$B$201,clientes!A124),_xlfn.MAXIFS(transacoes!$D$1:$D$201,transacoes!$B$1:$B$201,clientes!A124),"")</f>
        <v/>
      </c>
      <c r="N124" s="5">
        <f>COUNTIF(transacoes!B:B,A124)</f>
        <v>0</v>
      </c>
      <c r="O124" s="18">
        <f t="shared" si="13"/>
        <v>0</v>
      </c>
      <c r="P124" s="18">
        <f>VLOOKUP(I124,investimento_marketing!A:C,2,FALSE)/VLOOKUP(I124,investimento_marketing!A:C,3,FALSE)</f>
        <v>22.891563237539913</v>
      </c>
    </row>
    <row r="125" spans="1:16" x14ac:dyDescent="0.25">
      <c r="A125">
        <v>124</v>
      </c>
      <c r="B125" t="s">
        <v>130</v>
      </c>
      <c r="C125">
        <v>27</v>
      </c>
      <c r="D125" t="s">
        <v>208</v>
      </c>
      <c r="E125" t="s">
        <v>213</v>
      </c>
      <c r="F125" s="4">
        <v>43901</v>
      </c>
      <c r="G125" s="11">
        <f t="shared" si="9"/>
        <v>2020</v>
      </c>
      <c r="H125" s="11">
        <f t="shared" si="10"/>
        <v>3</v>
      </c>
      <c r="I125" s="13" t="str">
        <f t="shared" si="11"/>
        <v>2020-03</v>
      </c>
      <c r="J125" t="s">
        <v>215</v>
      </c>
      <c r="K125" s="5">
        <v>3</v>
      </c>
      <c r="L125" s="5">
        <f t="shared" ca="1" si="12"/>
        <v>1699</v>
      </c>
      <c r="M125" s="7">
        <f>IF(_xlfn.MAXIFS(transacoes!$D$1:$D$201,transacoes!$B$1:$B$201,clientes!A125),_xlfn.MAXIFS(transacoes!$D$1:$D$201,transacoes!$B$1:$B$201,clientes!A125),"")</f>
        <v>45210</v>
      </c>
      <c r="N125" s="5">
        <f>COUNTIF(transacoes!B:B,A125)</f>
        <v>2</v>
      </c>
      <c r="O125" s="18">
        <f t="shared" si="13"/>
        <v>332.65049999999985</v>
      </c>
      <c r="P125" s="18">
        <f>VLOOKUP(I125,investimento_marketing!A:C,2,FALSE)/VLOOKUP(I125,investimento_marketing!A:C,3,FALSE)</f>
        <v>50.742769547325103</v>
      </c>
    </row>
    <row r="126" spans="1:16" x14ac:dyDescent="0.25">
      <c r="A126">
        <v>125</v>
      </c>
      <c r="B126" t="s">
        <v>131</v>
      </c>
      <c r="C126">
        <v>34</v>
      </c>
      <c r="D126" t="s">
        <v>208</v>
      </c>
      <c r="E126" t="s">
        <v>211</v>
      </c>
      <c r="F126" s="4">
        <v>44349</v>
      </c>
      <c r="G126" s="11">
        <f t="shared" si="9"/>
        <v>2021</v>
      </c>
      <c r="H126" s="11">
        <f t="shared" si="10"/>
        <v>6</v>
      </c>
      <c r="I126" s="13" t="str">
        <f t="shared" si="11"/>
        <v>2021-06</v>
      </c>
      <c r="J126" t="s">
        <v>215</v>
      </c>
      <c r="K126" s="5">
        <v>2</v>
      </c>
      <c r="L126" s="5">
        <f t="shared" ca="1" si="12"/>
        <v>1251</v>
      </c>
      <c r="M126" s="7">
        <f>IF(_xlfn.MAXIFS(transacoes!$D$1:$D$201,transacoes!$B$1:$B$201,clientes!A126),_xlfn.MAXIFS(transacoes!$D$1:$D$201,transacoes!$B$1:$B$201,clientes!A126),"")</f>
        <v>45134</v>
      </c>
      <c r="N126" s="5">
        <f>COUNTIF(transacoes!B:B,A126)</f>
        <v>1</v>
      </c>
      <c r="O126" s="18">
        <f t="shared" si="13"/>
        <v>110.88349999999996</v>
      </c>
      <c r="P126" s="18">
        <f>VLOOKUP(I126,investimento_marketing!A:C,2,FALSE)/VLOOKUP(I126,investimento_marketing!A:C,3,FALSE)</f>
        <v>92.529290666666682</v>
      </c>
    </row>
    <row r="127" spans="1:16" x14ac:dyDescent="0.25">
      <c r="A127">
        <v>126</v>
      </c>
      <c r="B127" t="s">
        <v>132</v>
      </c>
      <c r="C127">
        <v>26</v>
      </c>
      <c r="D127" t="s">
        <v>207</v>
      </c>
      <c r="E127" t="s">
        <v>209</v>
      </c>
      <c r="F127" s="4">
        <v>44494</v>
      </c>
      <c r="G127" s="11">
        <f t="shared" si="9"/>
        <v>2021</v>
      </c>
      <c r="H127" s="11">
        <f t="shared" si="10"/>
        <v>10</v>
      </c>
      <c r="I127" s="13" t="str">
        <f t="shared" si="11"/>
        <v>2021-10</v>
      </c>
      <c r="J127" t="s">
        <v>215</v>
      </c>
      <c r="K127" s="5">
        <v>1</v>
      </c>
      <c r="L127" s="5">
        <f t="shared" ca="1" si="12"/>
        <v>1106</v>
      </c>
      <c r="M127" s="7">
        <f>IF(_xlfn.MAXIFS(transacoes!$D$1:$D$201,transacoes!$B$1:$B$201,clientes!A127),_xlfn.MAXIFS(transacoes!$D$1:$D$201,transacoes!$B$1:$B$201,clientes!A127),"")</f>
        <v>45159</v>
      </c>
      <c r="N127" s="5">
        <f>COUNTIF(transacoes!B:B,A127)</f>
        <v>1</v>
      </c>
      <c r="O127" s="18">
        <f t="shared" si="13"/>
        <v>55.441749999999978</v>
      </c>
      <c r="P127" s="18">
        <f>VLOOKUP(I127,investimento_marketing!A:C,2,FALSE)/VLOOKUP(I127,investimento_marketing!A:C,3,FALSE)</f>
        <v>21.914069137859226</v>
      </c>
    </row>
    <row r="128" spans="1:16" x14ac:dyDescent="0.25">
      <c r="A128">
        <v>127</v>
      </c>
      <c r="B128" t="s">
        <v>133</v>
      </c>
      <c r="C128">
        <v>33</v>
      </c>
      <c r="D128" t="s">
        <v>207</v>
      </c>
      <c r="E128" t="s">
        <v>210</v>
      </c>
      <c r="F128" s="4">
        <v>44180</v>
      </c>
      <c r="G128" s="11">
        <f t="shared" si="9"/>
        <v>2020</v>
      </c>
      <c r="H128" s="11">
        <f t="shared" si="10"/>
        <v>12</v>
      </c>
      <c r="I128" s="13" t="str">
        <f t="shared" si="11"/>
        <v>2020-12</v>
      </c>
      <c r="J128" t="s">
        <v>214</v>
      </c>
      <c r="K128" s="5">
        <v>2</v>
      </c>
      <c r="L128" s="5">
        <f t="shared" ca="1" si="12"/>
        <v>1420</v>
      </c>
      <c r="M128" s="7">
        <f>IF(_xlfn.MAXIFS(transacoes!$D$1:$D$201,transacoes!$B$1:$B$201,clientes!A128),_xlfn.MAXIFS(transacoes!$D$1:$D$201,transacoes!$B$1:$B$201,clientes!A128),"")</f>
        <v>45039</v>
      </c>
      <c r="N128" s="5">
        <f>COUNTIF(transacoes!B:B,A128)</f>
        <v>1</v>
      </c>
      <c r="O128" s="18">
        <f t="shared" si="13"/>
        <v>110.88349999999996</v>
      </c>
      <c r="P128" s="18">
        <f>VLOOKUP(I128,investimento_marketing!A:C,2,FALSE)/VLOOKUP(I128,investimento_marketing!A:C,3,FALSE)</f>
        <v>7.8797724609374997</v>
      </c>
    </row>
    <row r="129" spans="1:16" x14ac:dyDescent="0.25">
      <c r="A129">
        <v>128</v>
      </c>
      <c r="B129" t="s">
        <v>134</v>
      </c>
      <c r="C129">
        <v>65</v>
      </c>
      <c r="D129" t="s">
        <v>208</v>
      </c>
      <c r="E129" t="s">
        <v>211</v>
      </c>
      <c r="F129" s="4">
        <v>43843</v>
      </c>
      <c r="G129" s="11">
        <f t="shared" si="9"/>
        <v>2020</v>
      </c>
      <c r="H129" s="11">
        <f t="shared" si="10"/>
        <v>1</v>
      </c>
      <c r="I129" s="13" t="str">
        <f t="shared" si="11"/>
        <v>2020-01</v>
      </c>
      <c r="J129" t="s">
        <v>214</v>
      </c>
      <c r="K129" s="5">
        <v>3</v>
      </c>
      <c r="L129" s="5">
        <f t="shared" ca="1" si="12"/>
        <v>1757</v>
      </c>
      <c r="M129" s="7">
        <f>IF(_xlfn.MAXIFS(transacoes!$D$1:$D$201,transacoes!$B$1:$B$201,clientes!A129),_xlfn.MAXIFS(transacoes!$D$1:$D$201,transacoes!$B$1:$B$201,clientes!A129),"")</f>
        <v>45223</v>
      </c>
      <c r="N129" s="5">
        <f>COUNTIF(transacoes!B:B,A129)</f>
        <v>2</v>
      </c>
      <c r="O129" s="18">
        <f t="shared" si="13"/>
        <v>332.65049999999985</v>
      </c>
      <c r="P129" s="18">
        <f>VLOOKUP(I129,investimento_marketing!A:C,2,FALSE)/VLOOKUP(I129,investimento_marketing!A:C,3,FALSE)</f>
        <v>14.62819921875</v>
      </c>
    </row>
    <row r="130" spans="1:16" x14ac:dyDescent="0.25">
      <c r="A130">
        <v>129</v>
      </c>
      <c r="B130" t="s">
        <v>135</v>
      </c>
      <c r="C130">
        <v>53</v>
      </c>
      <c r="D130" t="s">
        <v>207</v>
      </c>
      <c r="E130" t="s">
        <v>210</v>
      </c>
      <c r="F130" s="4">
        <v>44700</v>
      </c>
      <c r="G130" s="11">
        <f t="shared" si="9"/>
        <v>2022</v>
      </c>
      <c r="H130" s="11">
        <f t="shared" si="10"/>
        <v>5</v>
      </c>
      <c r="I130" s="13" t="str">
        <f t="shared" si="11"/>
        <v>2022-05</v>
      </c>
      <c r="J130" t="s">
        <v>215</v>
      </c>
      <c r="K130" s="5">
        <v>0</v>
      </c>
      <c r="L130" s="5">
        <f t="shared" ca="1" si="12"/>
        <v>900</v>
      </c>
      <c r="M130" s="7">
        <f>IF(_xlfn.MAXIFS(transacoes!$D$1:$D$201,transacoes!$B$1:$B$201,clientes!A130),_xlfn.MAXIFS(transacoes!$D$1:$D$201,transacoes!$B$1:$B$201,clientes!A130),"")</f>
        <v>44930</v>
      </c>
      <c r="N130" s="5">
        <f>COUNTIF(transacoes!B:B,A130)</f>
        <v>1</v>
      </c>
      <c r="O130" s="18">
        <f t="shared" ref="O130:O161" si="14">PRODUCT(K130,N130,$S$2)</f>
        <v>0</v>
      </c>
      <c r="P130" s="18">
        <f>VLOOKUP(I130,investimento_marketing!A:C,2,FALSE)/VLOOKUP(I130,investimento_marketing!A:C,3,FALSE)</f>
        <v>7.584216298764404</v>
      </c>
    </row>
    <row r="131" spans="1:16" x14ac:dyDescent="0.25">
      <c r="A131">
        <v>130</v>
      </c>
      <c r="B131" t="s">
        <v>136</v>
      </c>
      <c r="C131">
        <v>52</v>
      </c>
      <c r="D131" t="s">
        <v>207</v>
      </c>
      <c r="E131" t="s">
        <v>213</v>
      </c>
      <c r="F131" s="4">
        <v>44261</v>
      </c>
      <c r="G131" s="11">
        <f t="shared" ref="G131:G194" si="15">YEAR(F131)</f>
        <v>2021</v>
      </c>
      <c r="H131" s="11">
        <f t="shared" ref="H131:H194" si="16">MONTH(F131)</f>
        <v>3</v>
      </c>
      <c r="I131" s="13" t="str">
        <f t="shared" ref="I131:I194" si="17">_xlfn.CONCAT(G131,"-",IF(H131&lt;10,_xlfn.CONCAT(0,H131),H131))</f>
        <v>2021-03</v>
      </c>
      <c r="J131" t="s">
        <v>215</v>
      </c>
      <c r="K131" s="5">
        <v>2</v>
      </c>
      <c r="L131" s="5">
        <f t="shared" ref="L131:L194" ca="1" si="18">DATEDIF(F131,TODAY(),"D")</f>
        <v>1339</v>
      </c>
      <c r="M131" s="7">
        <f>IF(_xlfn.MAXIFS(transacoes!$D$1:$D$201,transacoes!$B$1:$B$201,clientes!A131),_xlfn.MAXIFS(transacoes!$D$1:$D$201,transacoes!$B$1:$B$201,clientes!A131),"")</f>
        <v>45132</v>
      </c>
      <c r="N131" s="5">
        <f>COUNTIF(transacoes!B:B,A131)</f>
        <v>1</v>
      </c>
      <c r="O131" s="18">
        <f t="shared" si="14"/>
        <v>110.88349999999996</v>
      </c>
      <c r="P131" s="18">
        <f>VLOOKUP(I131,investimento_marketing!A:C,2,FALSE)/VLOOKUP(I131,investimento_marketing!A:C,3,FALSE)</f>
        <v>9.2991323059836173</v>
      </c>
    </row>
    <row r="132" spans="1:16" x14ac:dyDescent="0.25">
      <c r="A132">
        <v>131</v>
      </c>
      <c r="B132" t="s">
        <v>137</v>
      </c>
      <c r="C132">
        <v>34</v>
      </c>
      <c r="D132" t="s">
        <v>207</v>
      </c>
      <c r="E132" t="s">
        <v>213</v>
      </c>
      <c r="F132" s="4">
        <v>44673</v>
      </c>
      <c r="G132" s="11">
        <f t="shared" si="15"/>
        <v>2022</v>
      </c>
      <c r="H132" s="11">
        <f t="shared" si="16"/>
        <v>4</v>
      </c>
      <c r="I132" s="13" t="str">
        <f t="shared" si="17"/>
        <v>2022-04</v>
      </c>
      <c r="J132" t="s">
        <v>215</v>
      </c>
      <c r="K132" s="5">
        <v>1</v>
      </c>
      <c r="L132" s="5">
        <f t="shared" ca="1" si="18"/>
        <v>927</v>
      </c>
      <c r="M132" s="7">
        <f>IF(_xlfn.MAXIFS(transacoes!$D$1:$D$201,transacoes!$B$1:$B$201,clientes!A132),_xlfn.MAXIFS(transacoes!$D$1:$D$201,transacoes!$B$1:$B$201,clientes!A132),"")</f>
        <v>45066</v>
      </c>
      <c r="N132" s="5">
        <f>COUNTIF(transacoes!B:B,A132)</f>
        <v>1</v>
      </c>
      <c r="O132" s="18">
        <f t="shared" si="14"/>
        <v>55.441749999999978</v>
      </c>
      <c r="P132" s="18">
        <f>VLOOKUP(I132,investimento_marketing!A:C,2,FALSE)/VLOOKUP(I132,investimento_marketing!A:C,3,FALSE)</f>
        <v>5.0781730143229167</v>
      </c>
    </row>
    <row r="133" spans="1:16" x14ac:dyDescent="0.25">
      <c r="A133">
        <v>132</v>
      </c>
      <c r="B133" t="s">
        <v>138</v>
      </c>
      <c r="C133">
        <v>65</v>
      </c>
      <c r="D133" t="s">
        <v>208</v>
      </c>
      <c r="E133" t="s">
        <v>213</v>
      </c>
      <c r="F133" s="4">
        <v>44332</v>
      </c>
      <c r="G133" s="11">
        <f t="shared" si="15"/>
        <v>2021</v>
      </c>
      <c r="H133" s="11">
        <f t="shared" si="16"/>
        <v>5</v>
      </c>
      <c r="I133" s="13" t="str">
        <f t="shared" si="17"/>
        <v>2021-05</v>
      </c>
      <c r="J133" t="s">
        <v>214</v>
      </c>
      <c r="L133" s="5">
        <f t="shared" ca="1" si="18"/>
        <v>1268</v>
      </c>
      <c r="M133" s="7" t="str">
        <f>IF(_xlfn.MAXIFS(transacoes!$D$1:$D$201,transacoes!$B$1:$B$201,clientes!A133),_xlfn.MAXIFS(transacoes!$D$1:$D$201,transacoes!$B$1:$B$201,clientes!A133),"")</f>
        <v/>
      </c>
      <c r="N133" s="5">
        <f>COUNTIF(transacoes!B:B,A133)</f>
        <v>0</v>
      </c>
      <c r="O133" s="18">
        <f t="shared" si="14"/>
        <v>0</v>
      </c>
      <c r="P133" s="18">
        <f>VLOOKUP(I133,investimento_marketing!A:C,2,FALSE)/VLOOKUP(I133,investimento_marketing!A:C,3,FALSE)</f>
        <v>216.49342447916669</v>
      </c>
    </row>
    <row r="134" spans="1:16" x14ac:dyDescent="0.25">
      <c r="A134">
        <v>133</v>
      </c>
      <c r="B134" t="s">
        <v>139</v>
      </c>
      <c r="C134">
        <v>55</v>
      </c>
      <c r="D134" t="s">
        <v>207</v>
      </c>
      <c r="E134" t="s">
        <v>212</v>
      </c>
      <c r="F134" s="4">
        <v>43939</v>
      </c>
      <c r="G134" s="11">
        <f t="shared" si="15"/>
        <v>2020</v>
      </c>
      <c r="H134" s="11">
        <f t="shared" si="16"/>
        <v>4</v>
      </c>
      <c r="I134" s="13" t="str">
        <f t="shared" si="17"/>
        <v>2020-04</v>
      </c>
      <c r="J134" t="s">
        <v>214</v>
      </c>
      <c r="L134" s="5">
        <f t="shared" ca="1" si="18"/>
        <v>1661</v>
      </c>
      <c r="M134" s="7" t="str">
        <f>IF(_xlfn.MAXIFS(transacoes!$D$1:$D$201,transacoes!$B$1:$B$201,clientes!A134),_xlfn.MAXIFS(transacoes!$D$1:$D$201,transacoes!$B$1:$B$201,clientes!A134),"")</f>
        <v/>
      </c>
      <c r="N134" s="5">
        <f>COUNTIF(transacoes!B:B,A134)</f>
        <v>0</v>
      </c>
      <c r="O134" s="18">
        <f t="shared" si="14"/>
        <v>0</v>
      </c>
      <c r="P134" s="18">
        <f>VLOOKUP(I134,investimento_marketing!A:C,2,FALSE)/VLOOKUP(I134,investimento_marketing!A:C,3,FALSE)</f>
        <v>59.904566399999986</v>
      </c>
    </row>
    <row r="135" spans="1:16" x14ac:dyDescent="0.25">
      <c r="A135">
        <v>134</v>
      </c>
      <c r="B135" t="s">
        <v>140</v>
      </c>
      <c r="C135">
        <v>45</v>
      </c>
      <c r="D135" t="s">
        <v>208</v>
      </c>
      <c r="E135" t="s">
        <v>210</v>
      </c>
      <c r="F135" s="4">
        <v>44274</v>
      </c>
      <c r="G135" s="11">
        <f t="shared" si="15"/>
        <v>2021</v>
      </c>
      <c r="H135" s="11">
        <f t="shared" si="16"/>
        <v>3</v>
      </c>
      <c r="I135" s="13" t="str">
        <f t="shared" si="17"/>
        <v>2021-03</v>
      </c>
      <c r="J135" t="s">
        <v>214</v>
      </c>
      <c r="L135" s="5">
        <f t="shared" ca="1" si="18"/>
        <v>1326</v>
      </c>
      <c r="M135" s="7" t="str">
        <f>IF(_xlfn.MAXIFS(transacoes!$D$1:$D$201,transacoes!$B$1:$B$201,clientes!A135),_xlfn.MAXIFS(transacoes!$D$1:$D$201,transacoes!$B$1:$B$201,clientes!A135),"")</f>
        <v/>
      </c>
      <c r="N135" s="5">
        <f>COUNTIF(transacoes!B:B,A135)</f>
        <v>0</v>
      </c>
      <c r="O135" s="18">
        <f t="shared" si="14"/>
        <v>0</v>
      </c>
      <c r="P135" s="18">
        <f>VLOOKUP(I135,investimento_marketing!A:C,2,FALSE)/VLOOKUP(I135,investimento_marketing!A:C,3,FALSE)</f>
        <v>9.2991323059836173</v>
      </c>
    </row>
    <row r="136" spans="1:16" x14ac:dyDescent="0.25">
      <c r="A136">
        <v>135</v>
      </c>
      <c r="B136" t="s">
        <v>141</v>
      </c>
      <c r="C136">
        <v>55</v>
      </c>
      <c r="D136" t="s">
        <v>207</v>
      </c>
      <c r="E136" t="s">
        <v>213</v>
      </c>
      <c r="F136" s="4">
        <v>44814</v>
      </c>
      <c r="G136" s="11">
        <f t="shared" si="15"/>
        <v>2022</v>
      </c>
      <c r="H136" s="11">
        <f t="shared" si="16"/>
        <v>9</v>
      </c>
      <c r="I136" s="13" t="str">
        <f t="shared" si="17"/>
        <v>2022-09</v>
      </c>
      <c r="J136" t="s">
        <v>214</v>
      </c>
      <c r="K136" s="5">
        <v>0</v>
      </c>
      <c r="L136" s="5">
        <f t="shared" ca="1" si="18"/>
        <v>786</v>
      </c>
      <c r="M136" s="7">
        <f>IF(_xlfn.MAXIFS(transacoes!$D$1:$D$201,transacoes!$B$1:$B$201,clientes!A136),_xlfn.MAXIFS(transacoes!$D$1:$D$201,transacoes!$B$1:$B$201,clientes!A136),"")</f>
        <v>45075</v>
      </c>
      <c r="N136" s="5">
        <f>COUNTIF(transacoes!B:B,A136)</f>
        <v>1</v>
      </c>
      <c r="O136" s="18">
        <f t="shared" si="14"/>
        <v>0</v>
      </c>
      <c r="P136" s="18">
        <f>VLOOKUP(I136,investimento_marketing!A:C,2,FALSE)/VLOOKUP(I136,investimento_marketing!A:C,3,FALSE)</f>
        <v>10.631615397135416</v>
      </c>
    </row>
    <row r="137" spans="1:16" x14ac:dyDescent="0.25">
      <c r="A137">
        <v>136</v>
      </c>
      <c r="B137" t="s">
        <v>142</v>
      </c>
      <c r="C137">
        <v>43</v>
      </c>
      <c r="D137" t="s">
        <v>207</v>
      </c>
      <c r="E137" t="s">
        <v>213</v>
      </c>
      <c r="F137" s="4">
        <v>44201</v>
      </c>
      <c r="G137" s="11">
        <f t="shared" si="15"/>
        <v>2021</v>
      </c>
      <c r="H137" s="11">
        <f t="shared" si="16"/>
        <v>1</v>
      </c>
      <c r="I137" s="13" t="str">
        <f t="shared" si="17"/>
        <v>2021-01</v>
      </c>
      <c r="J137" t="s">
        <v>215</v>
      </c>
      <c r="K137" s="5">
        <v>2</v>
      </c>
      <c r="L137" s="5">
        <f t="shared" ca="1" si="18"/>
        <v>1399</v>
      </c>
      <c r="M137" s="7">
        <f>IF(_xlfn.MAXIFS(transacoes!$D$1:$D$201,transacoes!$B$1:$B$201,clientes!A137),_xlfn.MAXIFS(transacoes!$D$1:$D$201,transacoes!$B$1:$B$201,clientes!A137),"")</f>
        <v>45002</v>
      </c>
      <c r="N137" s="5">
        <f>COUNTIF(transacoes!B:B,A137)</f>
        <v>1</v>
      </c>
      <c r="O137" s="18">
        <f t="shared" si="14"/>
        <v>110.88349999999996</v>
      </c>
      <c r="P137" s="18">
        <f>VLOOKUP(I137,investimento_marketing!A:C,2,FALSE)/VLOOKUP(I137,investimento_marketing!A:C,3,FALSE)</f>
        <v>22.891563237539913</v>
      </c>
    </row>
    <row r="138" spans="1:16" x14ac:dyDescent="0.25">
      <c r="A138">
        <v>137</v>
      </c>
      <c r="B138" t="s">
        <v>143</v>
      </c>
      <c r="C138">
        <v>41</v>
      </c>
      <c r="D138" t="s">
        <v>208</v>
      </c>
      <c r="E138" t="s">
        <v>210</v>
      </c>
      <c r="F138" s="4">
        <v>44481</v>
      </c>
      <c r="G138" s="11">
        <f t="shared" si="15"/>
        <v>2021</v>
      </c>
      <c r="H138" s="11">
        <f t="shared" si="16"/>
        <v>10</v>
      </c>
      <c r="I138" s="13" t="str">
        <f t="shared" si="17"/>
        <v>2021-10</v>
      </c>
      <c r="J138" t="s">
        <v>214</v>
      </c>
      <c r="K138" s="5">
        <v>1</v>
      </c>
      <c r="L138" s="5">
        <f t="shared" ca="1" si="18"/>
        <v>1119</v>
      </c>
      <c r="M138" s="7">
        <f>IF(_xlfn.MAXIFS(transacoes!$D$1:$D$201,transacoes!$B$1:$B$201,clientes!A138),_xlfn.MAXIFS(transacoes!$D$1:$D$201,transacoes!$B$1:$B$201,clientes!A138),"")</f>
        <v>45162</v>
      </c>
      <c r="N138" s="5">
        <f>COUNTIF(transacoes!B:B,A138)</f>
        <v>1</v>
      </c>
      <c r="O138" s="18">
        <f t="shared" si="14"/>
        <v>55.441749999999978</v>
      </c>
      <c r="P138" s="18">
        <f>VLOOKUP(I138,investimento_marketing!A:C,2,FALSE)/VLOOKUP(I138,investimento_marketing!A:C,3,FALSE)</f>
        <v>21.914069137859226</v>
      </c>
    </row>
    <row r="139" spans="1:16" x14ac:dyDescent="0.25">
      <c r="A139">
        <v>138</v>
      </c>
      <c r="B139" t="s">
        <v>144</v>
      </c>
      <c r="C139">
        <v>32</v>
      </c>
      <c r="D139" t="s">
        <v>208</v>
      </c>
      <c r="E139" t="s">
        <v>213</v>
      </c>
      <c r="F139" s="4">
        <v>44743</v>
      </c>
      <c r="G139" s="11">
        <f t="shared" si="15"/>
        <v>2022</v>
      </c>
      <c r="H139" s="11">
        <f t="shared" si="16"/>
        <v>7</v>
      </c>
      <c r="I139" s="13" t="str">
        <f t="shared" si="17"/>
        <v>2022-07</v>
      </c>
      <c r="J139" t="s">
        <v>214</v>
      </c>
      <c r="K139" s="5">
        <v>1</v>
      </c>
      <c r="L139" s="5">
        <f t="shared" ca="1" si="18"/>
        <v>857</v>
      </c>
      <c r="M139" s="7">
        <f>IF(_xlfn.MAXIFS(transacoes!$D$1:$D$201,transacoes!$B$1:$B$201,clientes!A139),_xlfn.MAXIFS(transacoes!$D$1:$D$201,transacoes!$B$1:$B$201,clientes!A139),"")</f>
        <v>45116</v>
      </c>
      <c r="N139" s="5">
        <f>COUNTIF(transacoes!B:B,A139)</f>
        <v>1</v>
      </c>
      <c r="O139" s="18">
        <f t="shared" si="14"/>
        <v>55.441749999999978</v>
      </c>
      <c r="P139" s="18">
        <f>VLOOKUP(I139,investimento_marketing!A:C,2,FALSE)/VLOOKUP(I139,investimento_marketing!A:C,3,FALSE)</f>
        <v>50.033861333333334</v>
      </c>
    </row>
    <row r="140" spans="1:16" x14ac:dyDescent="0.25">
      <c r="A140">
        <v>139</v>
      </c>
      <c r="B140" t="s">
        <v>145</v>
      </c>
      <c r="C140">
        <v>26</v>
      </c>
      <c r="D140" t="s">
        <v>207</v>
      </c>
      <c r="E140" t="s">
        <v>210</v>
      </c>
      <c r="F140" s="4">
        <v>44679</v>
      </c>
      <c r="G140" s="11">
        <f t="shared" si="15"/>
        <v>2022</v>
      </c>
      <c r="H140" s="11">
        <f t="shared" si="16"/>
        <v>4</v>
      </c>
      <c r="I140" s="13" t="str">
        <f t="shared" si="17"/>
        <v>2022-04</v>
      </c>
      <c r="J140" t="s">
        <v>215</v>
      </c>
      <c r="K140" s="5">
        <v>1</v>
      </c>
      <c r="L140" s="5">
        <f t="shared" ca="1" si="18"/>
        <v>921</v>
      </c>
      <c r="M140" s="7">
        <f>IF(_xlfn.MAXIFS(transacoes!$D$1:$D$201,transacoes!$B$1:$B$201,clientes!A140),_xlfn.MAXIFS(transacoes!$D$1:$D$201,transacoes!$B$1:$B$201,clientes!A140),"")</f>
        <v>45140</v>
      </c>
      <c r="N140" s="5">
        <f>COUNTIF(transacoes!B:B,A140)</f>
        <v>1</v>
      </c>
      <c r="O140" s="18">
        <f t="shared" si="14"/>
        <v>55.441749999999978</v>
      </c>
      <c r="P140" s="18">
        <f>VLOOKUP(I140,investimento_marketing!A:C,2,FALSE)/VLOOKUP(I140,investimento_marketing!A:C,3,FALSE)</f>
        <v>5.0781730143229167</v>
      </c>
    </row>
    <row r="141" spans="1:16" x14ac:dyDescent="0.25">
      <c r="A141">
        <v>140</v>
      </c>
      <c r="B141" t="s">
        <v>146</v>
      </c>
      <c r="C141">
        <v>50</v>
      </c>
      <c r="D141" t="s">
        <v>208</v>
      </c>
      <c r="E141" t="s">
        <v>211</v>
      </c>
      <c r="F141" s="4">
        <v>44301</v>
      </c>
      <c r="G141" s="11">
        <f t="shared" si="15"/>
        <v>2021</v>
      </c>
      <c r="H141" s="11">
        <f t="shared" si="16"/>
        <v>4</v>
      </c>
      <c r="I141" s="13" t="str">
        <f t="shared" si="17"/>
        <v>2021-04</v>
      </c>
      <c r="J141" t="s">
        <v>215</v>
      </c>
      <c r="K141" s="5">
        <v>2</v>
      </c>
      <c r="L141" s="5">
        <f t="shared" ca="1" si="18"/>
        <v>1299</v>
      </c>
      <c r="M141" s="7">
        <f>IF(_xlfn.MAXIFS(transacoes!$D$1:$D$201,transacoes!$B$1:$B$201,clientes!A141),_xlfn.MAXIFS(transacoes!$D$1:$D$201,transacoes!$B$1:$B$201,clientes!A141),"")</f>
        <v>45186</v>
      </c>
      <c r="N141" s="5">
        <f>COUNTIF(transacoes!B:B,A141)</f>
        <v>2</v>
      </c>
      <c r="O141" s="18">
        <f t="shared" si="14"/>
        <v>221.76699999999991</v>
      </c>
      <c r="P141" s="18">
        <f>VLOOKUP(I141,investimento_marketing!A:C,2,FALSE)/VLOOKUP(I141,investimento_marketing!A:C,3,FALSE)</f>
        <v>3.4106081390032008</v>
      </c>
    </row>
    <row r="142" spans="1:16" x14ac:dyDescent="0.25">
      <c r="A142">
        <v>141</v>
      </c>
      <c r="B142" t="s">
        <v>147</v>
      </c>
      <c r="C142">
        <v>49</v>
      </c>
      <c r="D142" t="s">
        <v>208</v>
      </c>
      <c r="E142" t="s">
        <v>210</v>
      </c>
      <c r="F142" s="4">
        <v>44555</v>
      </c>
      <c r="G142" s="11">
        <f t="shared" si="15"/>
        <v>2021</v>
      </c>
      <c r="H142" s="11">
        <f t="shared" si="16"/>
        <v>12</v>
      </c>
      <c r="I142" s="13" t="str">
        <f t="shared" si="17"/>
        <v>2021-12</v>
      </c>
      <c r="J142" t="s">
        <v>215</v>
      </c>
      <c r="L142" s="5">
        <f t="shared" ca="1" si="18"/>
        <v>1045</v>
      </c>
      <c r="M142" s="7" t="str">
        <f>IF(_xlfn.MAXIFS(transacoes!$D$1:$D$201,transacoes!$B$1:$B$201,clientes!A142),_xlfn.MAXIFS(transacoes!$D$1:$D$201,transacoes!$B$1:$B$201,clientes!A142),"")</f>
        <v/>
      </c>
      <c r="N142" s="5">
        <f>COUNTIF(transacoes!B:B,A142)</f>
        <v>0</v>
      </c>
      <c r="O142" s="18">
        <f t="shared" si="14"/>
        <v>0</v>
      </c>
      <c r="P142" s="18">
        <f>VLOOKUP(I142,investimento_marketing!A:C,2,FALSE)/VLOOKUP(I142,investimento_marketing!A:C,3,FALSE)</f>
        <v>51.045874485596698</v>
      </c>
    </row>
    <row r="143" spans="1:16" x14ac:dyDescent="0.25">
      <c r="A143">
        <v>142</v>
      </c>
      <c r="B143" t="s">
        <v>148</v>
      </c>
      <c r="C143">
        <v>23</v>
      </c>
      <c r="D143" t="s">
        <v>207</v>
      </c>
      <c r="E143" t="s">
        <v>210</v>
      </c>
      <c r="F143" s="4">
        <v>43987</v>
      </c>
      <c r="G143" s="11">
        <f t="shared" si="15"/>
        <v>2020</v>
      </c>
      <c r="H143" s="11">
        <f t="shared" si="16"/>
        <v>6</v>
      </c>
      <c r="I143" s="13" t="str">
        <f t="shared" si="17"/>
        <v>2020-06</v>
      </c>
      <c r="J143" t="s">
        <v>214</v>
      </c>
      <c r="K143" s="5">
        <v>3</v>
      </c>
      <c r="L143" s="5">
        <f t="shared" ca="1" si="18"/>
        <v>1613</v>
      </c>
      <c r="M143" s="7">
        <f>IF(_xlfn.MAXIFS(transacoes!$D$1:$D$201,transacoes!$B$1:$B$201,clientes!A143),_xlfn.MAXIFS(transacoes!$D$1:$D$201,transacoes!$B$1:$B$201,clientes!A143),"")</f>
        <v>45212</v>
      </c>
      <c r="N143" s="5">
        <f>COUNTIF(transacoes!B:B,A143)</f>
        <v>2</v>
      </c>
      <c r="O143" s="18">
        <f t="shared" si="14"/>
        <v>332.65049999999985</v>
      </c>
      <c r="P143" s="18">
        <f>VLOOKUP(I143,investimento_marketing!A:C,2,FALSE)/VLOOKUP(I143,investimento_marketing!A:C,3,FALSE)</f>
        <v>157.59215040000001</v>
      </c>
    </row>
    <row r="144" spans="1:16" x14ac:dyDescent="0.25">
      <c r="A144">
        <v>143</v>
      </c>
      <c r="B144" t="s">
        <v>149</v>
      </c>
      <c r="C144">
        <v>21</v>
      </c>
      <c r="D144" t="s">
        <v>208</v>
      </c>
      <c r="E144" t="s">
        <v>212</v>
      </c>
      <c r="F144" s="4">
        <v>44276</v>
      </c>
      <c r="G144" s="11">
        <f t="shared" si="15"/>
        <v>2021</v>
      </c>
      <c r="H144" s="11">
        <f t="shared" si="16"/>
        <v>3</v>
      </c>
      <c r="I144" s="13" t="str">
        <f t="shared" si="17"/>
        <v>2021-03</v>
      </c>
      <c r="J144" t="s">
        <v>215</v>
      </c>
      <c r="L144" s="5">
        <f t="shared" ca="1" si="18"/>
        <v>1324</v>
      </c>
      <c r="M144" s="7" t="str">
        <f>IF(_xlfn.MAXIFS(transacoes!$D$1:$D$201,transacoes!$B$1:$B$201,clientes!A144),_xlfn.MAXIFS(transacoes!$D$1:$D$201,transacoes!$B$1:$B$201,clientes!A144),"")</f>
        <v/>
      </c>
      <c r="N144" s="5">
        <f>COUNTIF(transacoes!B:B,A144)</f>
        <v>0</v>
      </c>
      <c r="O144" s="18">
        <f t="shared" si="14"/>
        <v>0</v>
      </c>
      <c r="P144" s="18">
        <f>VLOOKUP(I144,investimento_marketing!A:C,2,FALSE)/VLOOKUP(I144,investimento_marketing!A:C,3,FALSE)</f>
        <v>9.2991323059836173</v>
      </c>
    </row>
    <row r="145" spans="1:16" x14ac:dyDescent="0.25">
      <c r="A145">
        <v>144</v>
      </c>
      <c r="B145" t="s">
        <v>150</v>
      </c>
      <c r="C145">
        <v>25</v>
      </c>
      <c r="D145" t="s">
        <v>207</v>
      </c>
      <c r="E145" t="s">
        <v>211</v>
      </c>
      <c r="F145" s="4">
        <v>44011</v>
      </c>
      <c r="G145" s="11">
        <f t="shared" si="15"/>
        <v>2020</v>
      </c>
      <c r="H145" s="11">
        <f t="shared" si="16"/>
        <v>6</v>
      </c>
      <c r="I145" s="13" t="str">
        <f t="shared" si="17"/>
        <v>2020-06</v>
      </c>
      <c r="J145" t="s">
        <v>215</v>
      </c>
      <c r="L145" s="5">
        <f t="shared" ca="1" si="18"/>
        <v>1589</v>
      </c>
      <c r="M145" s="7" t="str">
        <f>IF(_xlfn.MAXIFS(transacoes!$D$1:$D$201,transacoes!$B$1:$B$201,clientes!A145),_xlfn.MAXIFS(transacoes!$D$1:$D$201,transacoes!$B$1:$B$201,clientes!A145),"")</f>
        <v/>
      </c>
      <c r="N145" s="5">
        <f>COUNTIF(transacoes!B:B,A145)</f>
        <v>0</v>
      </c>
      <c r="O145" s="18">
        <f t="shared" si="14"/>
        <v>0</v>
      </c>
      <c r="P145" s="18">
        <f>VLOOKUP(I145,investimento_marketing!A:C,2,FALSE)/VLOOKUP(I145,investimento_marketing!A:C,3,FALSE)</f>
        <v>157.59215040000001</v>
      </c>
    </row>
    <row r="146" spans="1:16" x14ac:dyDescent="0.25">
      <c r="A146">
        <v>145</v>
      </c>
      <c r="B146" t="s">
        <v>151</v>
      </c>
      <c r="C146">
        <v>27</v>
      </c>
      <c r="D146" t="s">
        <v>207</v>
      </c>
      <c r="E146" t="s">
        <v>212</v>
      </c>
      <c r="F146" s="4">
        <v>44582</v>
      </c>
      <c r="G146" s="11">
        <f t="shared" si="15"/>
        <v>2022</v>
      </c>
      <c r="H146" s="11">
        <f t="shared" si="16"/>
        <v>1</v>
      </c>
      <c r="I146" s="13" t="str">
        <f t="shared" si="17"/>
        <v>2022-01</v>
      </c>
      <c r="J146" t="s">
        <v>214</v>
      </c>
      <c r="K146" s="5">
        <v>1</v>
      </c>
      <c r="L146" s="5">
        <f t="shared" ca="1" si="18"/>
        <v>1018</v>
      </c>
      <c r="M146" s="7">
        <f>IF(_xlfn.MAXIFS(transacoes!$D$1:$D$201,transacoes!$B$1:$B$201,clientes!A146),_xlfn.MAXIFS(transacoes!$D$1:$D$201,transacoes!$B$1:$B$201,clientes!A146),"")</f>
        <v>45015</v>
      </c>
      <c r="N146" s="5">
        <f>COUNTIF(transacoes!B:B,A146)</f>
        <v>2</v>
      </c>
      <c r="O146" s="18">
        <f t="shared" si="14"/>
        <v>110.88349999999996</v>
      </c>
      <c r="P146" s="18">
        <f>VLOOKUP(I146,investimento_marketing!A:C,2,FALSE)/VLOOKUP(I146,investimento_marketing!A:C,3,FALSE)</f>
        <v>146.28199218750001</v>
      </c>
    </row>
    <row r="147" spans="1:16" x14ac:dyDescent="0.25">
      <c r="A147">
        <v>146</v>
      </c>
      <c r="B147" t="s">
        <v>152</v>
      </c>
      <c r="C147">
        <v>58</v>
      </c>
      <c r="D147" t="s">
        <v>208</v>
      </c>
      <c r="E147" t="s">
        <v>213</v>
      </c>
      <c r="F147" s="4">
        <v>44365</v>
      </c>
      <c r="G147" s="11">
        <f t="shared" si="15"/>
        <v>2021</v>
      </c>
      <c r="H147" s="11">
        <f t="shared" si="16"/>
        <v>6</v>
      </c>
      <c r="I147" s="13" t="str">
        <f t="shared" si="17"/>
        <v>2021-06</v>
      </c>
      <c r="J147" t="s">
        <v>215</v>
      </c>
      <c r="L147" s="5">
        <f t="shared" ca="1" si="18"/>
        <v>1235</v>
      </c>
      <c r="M147" s="7" t="str">
        <f>IF(_xlfn.MAXIFS(transacoes!$D$1:$D$201,transacoes!$B$1:$B$201,clientes!A147),_xlfn.MAXIFS(transacoes!$D$1:$D$201,transacoes!$B$1:$B$201,clientes!A147),"")</f>
        <v/>
      </c>
      <c r="N147" s="5">
        <f>COUNTIF(transacoes!B:B,A147)</f>
        <v>0</v>
      </c>
      <c r="O147" s="18">
        <f t="shared" si="14"/>
        <v>0</v>
      </c>
      <c r="P147" s="18">
        <f>VLOOKUP(I147,investimento_marketing!A:C,2,FALSE)/VLOOKUP(I147,investimento_marketing!A:C,3,FALSE)</f>
        <v>92.529290666666682</v>
      </c>
    </row>
    <row r="148" spans="1:16" x14ac:dyDescent="0.25">
      <c r="A148">
        <v>147</v>
      </c>
      <c r="B148" t="s">
        <v>153</v>
      </c>
      <c r="C148">
        <v>28</v>
      </c>
      <c r="D148" t="s">
        <v>207</v>
      </c>
      <c r="E148" t="s">
        <v>210</v>
      </c>
      <c r="F148" s="4">
        <v>44819</v>
      </c>
      <c r="G148" s="11">
        <f t="shared" si="15"/>
        <v>2022</v>
      </c>
      <c r="H148" s="11">
        <f t="shared" si="16"/>
        <v>9</v>
      </c>
      <c r="I148" s="13" t="str">
        <f t="shared" si="17"/>
        <v>2022-09</v>
      </c>
      <c r="J148" t="s">
        <v>215</v>
      </c>
      <c r="K148" s="5">
        <v>0</v>
      </c>
      <c r="L148" s="5">
        <f t="shared" ca="1" si="18"/>
        <v>781</v>
      </c>
      <c r="M148" s="7">
        <f>IF(_xlfn.MAXIFS(transacoes!$D$1:$D$201,transacoes!$B$1:$B$201,clientes!A148),_xlfn.MAXIFS(transacoes!$D$1:$D$201,transacoes!$B$1:$B$201,clientes!A148),"")</f>
        <v>45175</v>
      </c>
      <c r="N148" s="5">
        <f>COUNTIF(transacoes!B:B,A148)</f>
        <v>2</v>
      </c>
      <c r="O148" s="18">
        <f t="shared" si="14"/>
        <v>0</v>
      </c>
      <c r="P148" s="18">
        <f>VLOOKUP(I148,investimento_marketing!A:C,2,FALSE)/VLOOKUP(I148,investimento_marketing!A:C,3,FALSE)</f>
        <v>10.631615397135416</v>
      </c>
    </row>
    <row r="149" spans="1:16" x14ac:dyDescent="0.25">
      <c r="A149">
        <v>148</v>
      </c>
      <c r="B149" t="s">
        <v>154</v>
      </c>
      <c r="C149">
        <v>61</v>
      </c>
      <c r="D149" t="s">
        <v>207</v>
      </c>
      <c r="E149" t="s">
        <v>211</v>
      </c>
      <c r="F149" s="4">
        <v>44497</v>
      </c>
      <c r="G149" s="11">
        <f t="shared" si="15"/>
        <v>2021</v>
      </c>
      <c r="H149" s="11">
        <f t="shared" si="16"/>
        <v>10</v>
      </c>
      <c r="I149" s="13" t="str">
        <f t="shared" si="17"/>
        <v>2021-10</v>
      </c>
      <c r="J149" t="s">
        <v>215</v>
      </c>
      <c r="K149" s="5">
        <v>1</v>
      </c>
      <c r="L149" s="5">
        <f t="shared" ca="1" si="18"/>
        <v>1103</v>
      </c>
      <c r="M149" s="7">
        <f>IF(_xlfn.MAXIFS(transacoes!$D$1:$D$201,transacoes!$B$1:$B$201,clientes!A149),_xlfn.MAXIFS(transacoes!$D$1:$D$201,transacoes!$B$1:$B$201,clientes!A149),"")</f>
        <v>45170</v>
      </c>
      <c r="N149" s="5">
        <f>COUNTIF(transacoes!B:B,A149)</f>
        <v>1</v>
      </c>
      <c r="O149" s="18">
        <f t="shared" si="14"/>
        <v>55.441749999999978</v>
      </c>
      <c r="P149" s="18">
        <f>VLOOKUP(I149,investimento_marketing!A:C,2,FALSE)/VLOOKUP(I149,investimento_marketing!A:C,3,FALSE)</f>
        <v>21.914069137859226</v>
      </c>
    </row>
    <row r="150" spans="1:16" x14ac:dyDescent="0.25">
      <c r="A150">
        <v>149</v>
      </c>
      <c r="B150" t="s">
        <v>155</v>
      </c>
      <c r="C150">
        <v>45</v>
      </c>
      <c r="D150" t="s">
        <v>207</v>
      </c>
      <c r="E150" t="s">
        <v>212</v>
      </c>
      <c r="F150" s="4">
        <v>44107</v>
      </c>
      <c r="G150" s="11">
        <f t="shared" si="15"/>
        <v>2020</v>
      </c>
      <c r="H150" s="11">
        <f t="shared" si="16"/>
        <v>10</v>
      </c>
      <c r="I150" s="13" t="str">
        <f t="shared" si="17"/>
        <v>2020-10</v>
      </c>
      <c r="J150" t="s">
        <v>215</v>
      </c>
      <c r="K150" s="5">
        <v>2</v>
      </c>
      <c r="L150" s="5">
        <f t="shared" ca="1" si="18"/>
        <v>1493</v>
      </c>
      <c r="M150" s="7">
        <f>IF(_xlfn.MAXIFS(transacoes!$D$1:$D$201,transacoes!$B$1:$B$201,clientes!A150),_xlfn.MAXIFS(transacoes!$D$1:$D$201,transacoes!$B$1:$B$201,clientes!A150),"")</f>
        <v>45119</v>
      </c>
      <c r="N150" s="5">
        <f>COUNTIF(transacoes!B:B,A150)</f>
        <v>1</v>
      </c>
      <c r="O150" s="18">
        <f t="shared" si="14"/>
        <v>110.88349999999996</v>
      </c>
      <c r="P150" s="18">
        <f>VLOOKUP(I150,investimento_marketing!A:C,2,FALSE)/VLOOKUP(I150,investimento_marketing!A:C,3,FALSE)</f>
        <v>23.219552469135806</v>
      </c>
    </row>
    <row r="151" spans="1:16" x14ac:dyDescent="0.25">
      <c r="A151">
        <v>150</v>
      </c>
      <c r="B151" t="s">
        <v>156</v>
      </c>
      <c r="C151">
        <v>56</v>
      </c>
      <c r="D151" t="s">
        <v>208</v>
      </c>
      <c r="E151" t="s">
        <v>210</v>
      </c>
      <c r="F151" s="4">
        <v>44461</v>
      </c>
      <c r="G151" s="11">
        <f t="shared" si="15"/>
        <v>2021</v>
      </c>
      <c r="H151" s="11">
        <f t="shared" si="16"/>
        <v>9</v>
      </c>
      <c r="I151" s="13" t="str">
        <f t="shared" si="17"/>
        <v>2021-09</v>
      </c>
      <c r="J151" t="s">
        <v>215</v>
      </c>
      <c r="K151" s="5">
        <v>1</v>
      </c>
      <c r="L151" s="5">
        <f t="shared" ca="1" si="18"/>
        <v>1139</v>
      </c>
      <c r="M151" s="7">
        <f>IF(_xlfn.MAXIFS(transacoes!$D$1:$D$201,transacoes!$B$1:$B$201,clientes!A151),_xlfn.MAXIFS(transacoes!$D$1:$D$201,transacoes!$B$1:$B$201,clientes!A151),"")</f>
        <v>45156</v>
      </c>
      <c r="N151" s="5">
        <f>COUNTIF(transacoes!B:B,A151)</f>
        <v>1</v>
      </c>
      <c r="O151" s="18">
        <f t="shared" si="14"/>
        <v>55.441749999999978</v>
      </c>
      <c r="P151" s="18">
        <f>VLOOKUP(I151,investimento_marketing!A:C,2,FALSE)/VLOOKUP(I151,investimento_marketing!A:C,3,FALSE)</f>
        <v>4.5769514973958332</v>
      </c>
    </row>
    <row r="152" spans="1:16" x14ac:dyDescent="0.25">
      <c r="A152">
        <v>151</v>
      </c>
      <c r="B152" t="s">
        <v>157</v>
      </c>
      <c r="C152">
        <v>22</v>
      </c>
      <c r="D152" t="s">
        <v>208</v>
      </c>
      <c r="E152" t="s">
        <v>209</v>
      </c>
      <c r="F152" s="4">
        <v>44658</v>
      </c>
      <c r="G152" s="11">
        <f t="shared" si="15"/>
        <v>2022</v>
      </c>
      <c r="H152" s="11">
        <f t="shared" si="16"/>
        <v>4</v>
      </c>
      <c r="I152" s="13" t="str">
        <f t="shared" si="17"/>
        <v>2022-04</v>
      </c>
      <c r="J152" t="s">
        <v>214</v>
      </c>
      <c r="K152" s="5">
        <v>1</v>
      </c>
      <c r="L152" s="5">
        <f t="shared" ca="1" si="18"/>
        <v>942</v>
      </c>
      <c r="M152" s="7">
        <f>IF(_xlfn.MAXIFS(transacoes!$D$1:$D$201,transacoes!$B$1:$B$201,clientes!A152),_xlfn.MAXIFS(transacoes!$D$1:$D$201,transacoes!$B$1:$B$201,clientes!A152),"")</f>
        <v>45037</v>
      </c>
      <c r="N152" s="5">
        <f>COUNTIF(transacoes!B:B,A152)</f>
        <v>2</v>
      </c>
      <c r="O152" s="18">
        <f t="shared" si="14"/>
        <v>110.88349999999996</v>
      </c>
      <c r="P152" s="18">
        <f>VLOOKUP(I152,investimento_marketing!A:C,2,FALSE)/VLOOKUP(I152,investimento_marketing!A:C,3,FALSE)</f>
        <v>5.0781730143229167</v>
      </c>
    </row>
    <row r="153" spans="1:16" x14ac:dyDescent="0.25">
      <c r="A153">
        <v>152</v>
      </c>
      <c r="B153" t="s">
        <v>158</v>
      </c>
      <c r="C153">
        <v>42</v>
      </c>
      <c r="D153" t="s">
        <v>207</v>
      </c>
      <c r="E153" t="s">
        <v>212</v>
      </c>
      <c r="F153" s="4">
        <v>44772</v>
      </c>
      <c r="G153" s="11">
        <f t="shared" si="15"/>
        <v>2022</v>
      </c>
      <c r="H153" s="11">
        <f t="shared" si="16"/>
        <v>7</v>
      </c>
      <c r="I153" s="13" t="str">
        <f t="shared" si="17"/>
        <v>2022-07</v>
      </c>
      <c r="J153" t="s">
        <v>214</v>
      </c>
      <c r="K153" s="5">
        <v>0</v>
      </c>
      <c r="L153" s="5">
        <f t="shared" ca="1" si="18"/>
        <v>828</v>
      </c>
      <c r="M153" s="7">
        <f>IF(_xlfn.MAXIFS(transacoes!$D$1:$D$201,transacoes!$B$1:$B$201,clientes!A153),_xlfn.MAXIFS(transacoes!$D$1:$D$201,transacoes!$B$1:$B$201,clientes!A153),"")</f>
        <v>45031</v>
      </c>
      <c r="N153" s="5">
        <f>COUNTIF(transacoes!B:B,A153)</f>
        <v>1</v>
      </c>
      <c r="O153" s="18">
        <f t="shared" si="14"/>
        <v>0</v>
      </c>
      <c r="P153" s="18">
        <f>VLOOKUP(I153,investimento_marketing!A:C,2,FALSE)/VLOOKUP(I153,investimento_marketing!A:C,3,FALSE)</f>
        <v>50.033861333333334</v>
      </c>
    </row>
    <row r="154" spans="1:16" x14ac:dyDescent="0.25">
      <c r="A154">
        <v>153</v>
      </c>
      <c r="B154" t="s">
        <v>159</v>
      </c>
      <c r="C154">
        <v>42</v>
      </c>
      <c r="D154" t="s">
        <v>208</v>
      </c>
      <c r="E154" t="s">
        <v>211</v>
      </c>
      <c r="F154" s="4">
        <v>44382</v>
      </c>
      <c r="G154" s="11">
        <f t="shared" si="15"/>
        <v>2021</v>
      </c>
      <c r="H154" s="11">
        <f t="shared" si="16"/>
        <v>7</v>
      </c>
      <c r="I154" s="13" t="str">
        <f t="shared" si="17"/>
        <v>2021-07</v>
      </c>
      <c r="J154" t="s">
        <v>215</v>
      </c>
      <c r="L154" s="5">
        <f t="shared" ca="1" si="18"/>
        <v>1218</v>
      </c>
      <c r="M154" s="7" t="str">
        <f>IF(_xlfn.MAXIFS(transacoes!$D$1:$D$201,transacoes!$B$1:$B$201,clientes!A154),_xlfn.MAXIFS(transacoes!$D$1:$D$201,transacoes!$B$1:$B$201,clientes!A154),"")</f>
        <v/>
      </c>
      <c r="N154" s="5">
        <f>COUNTIF(transacoes!B:B,A154)</f>
        <v>0</v>
      </c>
      <c r="O154" s="18">
        <f t="shared" si="14"/>
        <v>0</v>
      </c>
      <c r="P154" s="18">
        <f>VLOOKUP(I154,investimento_marketing!A:C,2,FALSE)/VLOOKUP(I154,investimento_marketing!A:C,3,FALSE)</f>
        <v>56.015610666666667</v>
      </c>
    </row>
    <row r="155" spans="1:16" x14ac:dyDescent="0.25">
      <c r="A155">
        <v>154</v>
      </c>
      <c r="B155" t="s">
        <v>160</v>
      </c>
      <c r="C155">
        <v>56</v>
      </c>
      <c r="D155" t="s">
        <v>207</v>
      </c>
      <c r="E155" t="s">
        <v>212</v>
      </c>
      <c r="F155" s="4">
        <v>44624</v>
      </c>
      <c r="G155" s="11">
        <f t="shared" si="15"/>
        <v>2022</v>
      </c>
      <c r="H155" s="11">
        <f t="shared" si="16"/>
        <v>3</v>
      </c>
      <c r="I155" s="13" t="str">
        <f t="shared" si="17"/>
        <v>2022-03</v>
      </c>
      <c r="J155" t="s">
        <v>215</v>
      </c>
      <c r="K155" s="5">
        <v>1</v>
      </c>
      <c r="L155" s="5">
        <f t="shared" ca="1" si="18"/>
        <v>976</v>
      </c>
      <c r="M155" s="7">
        <f>IF(_xlfn.MAXIFS(transacoes!$D$1:$D$201,transacoes!$B$1:$B$201,clientes!A155),_xlfn.MAXIFS(transacoes!$D$1:$D$201,transacoes!$B$1:$B$201,clientes!A155),"")</f>
        <v>45019</v>
      </c>
      <c r="N155" s="5">
        <f>COUNTIF(transacoes!B:B,A155)</f>
        <v>1</v>
      </c>
      <c r="O155" s="18">
        <f t="shared" si="14"/>
        <v>55.441749999999978</v>
      </c>
      <c r="P155" s="18">
        <f>VLOOKUP(I155,investimento_marketing!A:C,2,FALSE)/VLOOKUP(I155,investimento_marketing!A:C,3,FALSE)</f>
        <v>17.118551992225459</v>
      </c>
    </row>
    <row r="156" spans="1:16" x14ac:dyDescent="0.25">
      <c r="A156">
        <v>155</v>
      </c>
      <c r="B156" t="s">
        <v>161</v>
      </c>
      <c r="C156">
        <v>47</v>
      </c>
      <c r="D156" t="s">
        <v>208</v>
      </c>
      <c r="E156" t="s">
        <v>212</v>
      </c>
      <c r="F156" s="4">
        <v>44326</v>
      </c>
      <c r="G156" s="11">
        <f t="shared" si="15"/>
        <v>2021</v>
      </c>
      <c r="H156" s="11">
        <f t="shared" si="16"/>
        <v>5</v>
      </c>
      <c r="I156" s="13" t="str">
        <f t="shared" si="17"/>
        <v>2021-05</v>
      </c>
      <c r="J156" t="s">
        <v>215</v>
      </c>
      <c r="L156" s="5">
        <f t="shared" ca="1" si="18"/>
        <v>1274</v>
      </c>
      <c r="M156" s="7" t="str">
        <f>IF(_xlfn.MAXIFS(transacoes!$D$1:$D$201,transacoes!$B$1:$B$201,clientes!A156),_xlfn.MAXIFS(transacoes!$D$1:$D$201,transacoes!$B$1:$B$201,clientes!A156),"")</f>
        <v/>
      </c>
      <c r="N156" s="5">
        <f>COUNTIF(transacoes!B:B,A156)</f>
        <v>0</v>
      </c>
      <c r="O156" s="18">
        <f t="shared" si="14"/>
        <v>0</v>
      </c>
      <c r="P156" s="18">
        <f>VLOOKUP(I156,investimento_marketing!A:C,2,FALSE)/VLOOKUP(I156,investimento_marketing!A:C,3,FALSE)</f>
        <v>216.49342447916669</v>
      </c>
    </row>
    <row r="157" spans="1:16" x14ac:dyDescent="0.25">
      <c r="A157">
        <v>156</v>
      </c>
      <c r="B157" t="s">
        <v>162</v>
      </c>
      <c r="C157">
        <v>51</v>
      </c>
      <c r="D157" t="s">
        <v>208</v>
      </c>
      <c r="E157" t="s">
        <v>212</v>
      </c>
      <c r="F157" s="4">
        <v>44307</v>
      </c>
      <c r="G157" s="11">
        <f t="shared" si="15"/>
        <v>2021</v>
      </c>
      <c r="H157" s="11">
        <f t="shared" si="16"/>
        <v>4</v>
      </c>
      <c r="I157" s="13" t="str">
        <f t="shared" si="17"/>
        <v>2021-04</v>
      </c>
      <c r="J157" t="s">
        <v>215</v>
      </c>
      <c r="K157" s="5">
        <v>2</v>
      </c>
      <c r="L157" s="5">
        <f t="shared" ca="1" si="18"/>
        <v>1293</v>
      </c>
      <c r="M157" s="7">
        <f>IF(_xlfn.MAXIFS(transacoes!$D$1:$D$201,transacoes!$B$1:$B$201,clientes!A157),_xlfn.MAXIFS(transacoes!$D$1:$D$201,transacoes!$B$1:$B$201,clientes!A157),"")</f>
        <v>45195</v>
      </c>
      <c r="N157" s="5">
        <f>COUNTIF(transacoes!B:B,A157)</f>
        <v>2</v>
      </c>
      <c r="O157" s="18">
        <f t="shared" si="14"/>
        <v>221.76699999999991</v>
      </c>
      <c r="P157" s="18">
        <f>VLOOKUP(I157,investimento_marketing!A:C,2,FALSE)/VLOOKUP(I157,investimento_marketing!A:C,3,FALSE)</f>
        <v>3.4106081390032008</v>
      </c>
    </row>
    <row r="158" spans="1:16" x14ac:dyDescent="0.25">
      <c r="A158">
        <v>157</v>
      </c>
      <c r="B158" t="s">
        <v>163</v>
      </c>
      <c r="C158">
        <v>34</v>
      </c>
      <c r="D158" t="s">
        <v>208</v>
      </c>
      <c r="E158" t="s">
        <v>213</v>
      </c>
      <c r="F158" s="4">
        <v>44277</v>
      </c>
      <c r="G158" s="11">
        <f t="shared" si="15"/>
        <v>2021</v>
      </c>
      <c r="H158" s="11">
        <f t="shared" si="16"/>
        <v>3</v>
      </c>
      <c r="I158" s="13" t="str">
        <f t="shared" si="17"/>
        <v>2021-03</v>
      </c>
      <c r="J158" t="s">
        <v>215</v>
      </c>
      <c r="K158" s="5">
        <v>1</v>
      </c>
      <c r="L158" s="5">
        <f t="shared" ca="1" si="18"/>
        <v>1323</v>
      </c>
      <c r="M158" s="7">
        <f>IF(_xlfn.MAXIFS(transacoes!$D$1:$D$201,transacoes!$B$1:$B$201,clientes!A158),_xlfn.MAXIFS(transacoes!$D$1:$D$201,transacoes!$B$1:$B$201,clientes!A158),"")</f>
        <v>44965</v>
      </c>
      <c r="N158" s="5">
        <f>COUNTIF(transacoes!B:B,A158)</f>
        <v>1</v>
      </c>
      <c r="O158" s="18">
        <f t="shared" si="14"/>
        <v>55.441749999999978</v>
      </c>
      <c r="P158" s="18">
        <f>VLOOKUP(I158,investimento_marketing!A:C,2,FALSE)/VLOOKUP(I158,investimento_marketing!A:C,3,FALSE)</f>
        <v>9.2991323059836173</v>
      </c>
    </row>
    <row r="159" spans="1:16" x14ac:dyDescent="0.25">
      <c r="A159">
        <v>158</v>
      </c>
      <c r="B159" t="s">
        <v>164</v>
      </c>
      <c r="C159">
        <v>53</v>
      </c>
      <c r="D159" t="s">
        <v>207</v>
      </c>
      <c r="E159" t="s">
        <v>209</v>
      </c>
      <c r="F159" s="4">
        <v>44676</v>
      </c>
      <c r="G159" s="11">
        <f t="shared" si="15"/>
        <v>2022</v>
      </c>
      <c r="H159" s="11">
        <f t="shared" si="16"/>
        <v>4</v>
      </c>
      <c r="I159" s="13" t="str">
        <f t="shared" si="17"/>
        <v>2022-04</v>
      </c>
      <c r="J159" t="s">
        <v>214</v>
      </c>
      <c r="L159" s="5">
        <f t="shared" ca="1" si="18"/>
        <v>924</v>
      </c>
      <c r="M159" s="7" t="str">
        <f>IF(_xlfn.MAXIFS(transacoes!$D$1:$D$201,transacoes!$B$1:$B$201,clientes!A159),_xlfn.MAXIFS(transacoes!$D$1:$D$201,transacoes!$B$1:$B$201,clientes!A159),"")</f>
        <v/>
      </c>
      <c r="N159" s="5">
        <f>COUNTIF(transacoes!B:B,A159)</f>
        <v>0</v>
      </c>
      <c r="O159" s="18">
        <f t="shared" si="14"/>
        <v>0</v>
      </c>
      <c r="P159" s="18">
        <f>VLOOKUP(I159,investimento_marketing!A:C,2,FALSE)/VLOOKUP(I159,investimento_marketing!A:C,3,FALSE)</f>
        <v>5.0781730143229167</v>
      </c>
    </row>
    <row r="160" spans="1:16" x14ac:dyDescent="0.25">
      <c r="A160">
        <v>159</v>
      </c>
      <c r="B160" t="s">
        <v>165</v>
      </c>
      <c r="C160">
        <v>18</v>
      </c>
      <c r="D160" t="s">
        <v>207</v>
      </c>
      <c r="E160" t="s">
        <v>211</v>
      </c>
      <c r="F160" s="4">
        <v>44579</v>
      </c>
      <c r="G160" s="11">
        <f t="shared" si="15"/>
        <v>2022</v>
      </c>
      <c r="H160" s="11">
        <f t="shared" si="16"/>
        <v>1</v>
      </c>
      <c r="I160" s="13" t="str">
        <f t="shared" si="17"/>
        <v>2022-01</v>
      </c>
      <c r="J160" t="s">
        <v>215</v>
      </c>
      <c r="K160" s="5">
        <v>1</v>
      </c>
      <c r="L160" s="5">
        <f t="shared" ca="1" si="18"/>
        <v>1021</v>
      </c>
      <c r="M160" s="7">
        <f>IF(_xlfn.MAXIFS(transacoes!$D$1:$D$201,transacoes!$B$1:$B$201,clientes!A160),_xlfn.MAXIFS(transacoes!$D$1:$D$201,transacoes!$B$1:$B$201,clientes!A160),"")</f>
        <v>45179</v>
      </c>
      <c r="N160" s="5">
        <f>COUNTIF(transacoes!B:B,A160)</f>
        <v>3</v>
      </c>
      <c r="O160" s="18">
        <f t="shared" si="14"/>
        <v>166.32524999999993</v>
      </c>
      <c r="P160" s="18">
        <f>VLOOKUP(I160,investimento_marketing!A:C,2,FALSE)/VLOOKUP(I160,investimento_marketing!A:C,3,FALSE)</f>
        <v>146.28199218750001</v>
      </c>
    </row>
    <row r="161" spans="1:16" x14ac:dyDescent="0.25">
      <c r="A161">
        <v>160</v>
      </c>
      <c r="B161" t="s">
        <v>166</v>
      </c>
      <c r="C161">
        <v>61</v>
      </c>
      <c r="D161" t="s">
        <v>208</v>
      </c>
      <c r="E161" t="s">
        <v>211</v>
      </c>
      <c r="F161" s="4">
        <v>44437</v>
      </c>
      <c r="G161" s="11">
        <f t="shared" si="15"/>
        <v>2021</v>
      </c>
      <c r="H161" s="11">
        <f t="shared" si="16"/>
        <v>8</v>
      </c>
      <c r="I161" s="13" t="str">
        <f t="shared" si="17"/>
        <v>2021-08</v>
      </c>
      <c r="J161" t="s">
        <v>214</v>
      </c>
      <c r="K161" s="5">
        <v>2</v>
      </c>
      <c r="L161" s="5">
        <f t="shared" ca="1" si="18"/>
        <v>1163</v>
      </c>
      <c r="M161" s="7">
        <f>IF(_xlfn.MAXIFS(transacoes!$D$1:$D$201,transacoes!$B$1:$B$201,clientes!A161),_xlfn.MAXIFS(transacoes!$D$1:$D$201,transacoes!$B$1:$B$201,clientes!A161),"")</f>
        <v>45213</v>
      </c>
      <c r="N161" s="5">
        <f>COUNTIF(transacoes!B:B,A161)</f>
        <v>1</v>
      </c>
      <c r="O161" s="18">
        <f t="shared" si="14"/>
        <v>110.88349999999996</v>
      </c>
      <c r="P161" s="18">
        <f>VLOOKUP(I161,investimento_marketing!A:C,2,FALSE)/VLOOKUP(I161,investimento_marketing!A:C,3,FALSE)</f>
        <v>24.072142162987642</v>
      </c>
    </row>
    <row r="162" spans="1:16" x14ac:dyDescent="0.25">
      <c r="A162">
        <v>161</v>
      </c>
      <c r="B162" t="s">
        <v>167</v>
      </c>
      <c r="C162">
        <v>64</v>
      </c>
      <c r="D162" t="s">
        <v>208</v>
      </c>
      <c r="E162" t="s">
        <v>211</v>
      </c>
      <c r="F162" s="4">
        <v>44105</v>
      </c>
      <c r="G162" s="11">
        <f t="shared" si="15"/>
        <v>2020</v>
      </c>
      <c r="H162" s="11">
        <f t="shared" si="16"/>
        <v>10</v>
      </c>
      <c r="I162" s="13" t="str">
        <f t="shared" si="17"/>
        <v>2020-10</v>
      </c>
      <c r="J162" t="s">
        <v>215</v>
      </c>
      <c r="K162" s="5">
        <v>3</v>
      </c>
      <c r="L162" s="5">
        <f t="shared" ca="1" si="18"/>
        <v>1495</v>
      </c>
      <c r="M162" s="7">
        <f>IF(_xlfn.MAXIFS(transacoes!$D$1:$D$201,transacoes!$B$1:$B$201,clientes!A162),_xlfn.MAXIFS(transacoes!$D$1:$D$201,transacoes!$B$1:$B$201,clientes!A162),"")</f>
        <v>45221</v>
      </c>
      <c r="N162" s="5">
        <f>COUNTIF(transacoes!B:B,A162)</f>
        <v>1</v>
      </c>
      <c r="O162" s="18">
        <f t="shared" ref="O162:O193" si="19">PRODUCT(K162,N162,$S$2)</f>
        <v>166.32524999999993</v>
      </c>
      <c r="P162" s="18">
        <f>VLOOKUP(I162,investimento_marketing!A:C,2,FALSE)/VLOOKUP(I162,investimento_marketing!A:C,3,FALSE)</f>
        <v>23.219552469135806</v>
      </c>
    </row>
    <row r="163" spans="1:16" x14ac:dyDescent="0.25">
      <c r="A163">
        <v>162</v>
      </c>
      <c r="B163" t="s">
        <v>168</v>
      </c>
      <c r="C163">
        <v>25</v>
      </c>
      <c r="D163" t="s">
        <v>207</v>
      </c>
      <c r="E163" t="s">
        <v>210</v>
      </c>
      <c r="F163" s="4">
        <v>44161</v>
      </c>
      <c r="G163" s="11">
        <f t="shared" si="15"/>
        <v>2020</v>
      </c>
      <c r="H163" s="11">
        <f t="shared" si="16"/>
        <v>11</v>
      </c>
      <c r="I163" s="13" t="str">
        <f t="shared" si="17"/>
        <v>2020-11</v>
      </c>
      <c r="J163" t="s">
        <v>215</v>
      </c>
      <c r="K163" s="5">
        <v>2</v>
      </c>
      <c r="L163" s="5">
        <f t="shared" ca="1" si="18"/>
        <v>1439</v>
      </c>
      <c r="M163" s="7">
        <f>IF(_xlfn.MAXIFS(transacoes!$D$1:$D$201,transacoes!$B$1:$B$201,clientes!A163),_xlfn.MAXIFS(transacoes!$D$1:$D$201,transacoes!$B$1:$B$201,clientes!A163),"")</f>
        <v>45093</v>
      </c>
      <c r="N163" s="5">
        <f>COUNTIF(transacoes!B:B,A163)</f>
        <v>1</v>
      </c>
      <c r="O163" s="18">
        <f t="shared" si="19"/>
        <v>110.88349999999996</v>
      </c>
      <c r="P163" s="18">
        <f>VLOOKUP(I163,investimento_marketing!A:C,2,FALSE)/VLOOKUP(I163,investimento_marketing!A:C,3,FALSE)</f>
        <v>54.906578703703723</v>
      </c>
    </row>
    <row r="164" spans="1:16" x14ac:dyDescent="0.25">
      <c r="A164">
        <v>163</v>
      </c>
      <c r="B164" t="s">
        <v>169</v>
      </c>
      <c r="C164">
        <v>61</v>
      </c>
      <c r="D164" t="s">
        <v>207</v>
      </c>
      <c r="E164" t="s">
        <v>211</v>
      </c>
      <c r="F164" s="4">
        <v>44703</v>
      </c>
      <c r="G164" s="11">
        <f t="shared" si="15"/>
        <v>2022</v>
      </c>
      <c r="H164" s="11">
        <f t="shared" si="16"/>
        <v>5</v>
      </c>
      <c r="I164" s="13" t="str">
        <f t="shared" si="17"/>
        <v>2022-05</v>
      </c>
      <c r="J164" t="s">
        <v>215</v>
      </c>
      <c r="K164" s="5">
        <v>1</v>
      </c>
      <c r="L164" s="5">
        <f t="shared" ca="1" si="18"/>
        <v>897</v>
      </c>
      <c r="M164" s="7">
        <f>IF(_xlfn.MAXIFS(transacoes!$D$1:$D$201,transacoes!$B$1:$B$201,clientes!A164),_xlfn.MAXIFS(transacoes!$D$1:$D$201,transacoes!$B$1:$B$201,clientes!A164),"")</f>
        <v>45132</v>
      </c>
      <c r="N164" s="5">
        <f>COUNTIF(transacoes!B:B,A164)</f>
        <v>2</v>
      </c>
      <c r="O164" s="18">
        <f t="shared" si="19"/>
        <v>110.88349999999996</v>
      </c>
      <c r="P164" s="18">
        <f>VLOOKUP(I164,investimento_marketing!A:C,2,FALSE)/VLOOKUP(I164,investimento_marketing!A:C,3,FALSE)</f>
        <v>7.584216298764404</v>
      </c>
    </row>
    <row r="165" spans="1:16" x14ac:dyDescent="0.25">
      <c r="A165">
        <v>164</v>
      </c>
      <c r="B165" t="s">
        <v>170</v>
      </c>
      <c r="C165">
        <v>52</v>
      </c>
      <c r="D165" t="s">
        <v>208</v>
      </c>
      <c r="E165" t="s">
        <v>211</v>
      </c>
      <c r="F165" s="4">
        <v>44082</v>
      </c>
      <c r="G165" s="11">
        <f t="shared" si="15"/>
        <v>2020</v>
      </c>
      <c r="H165" s="11">
        <f t="shared" si="16"/>
        <v>9</v>
      </c>
      <c r="I165" s="13" t="str">
        <f t="shared" si="17"/>
        <v>2020-09</v>
      </c>
      <c r="J165" t="s">
        <v>214</v>
      </c>
      <c r="K165" s="5">
        <v>2</v>
      </c>
      <c r="L165" s="5">
        <f t="shared" ca="1" si="18"/>
        <v>1518</v>
      </c>
      <c r="M165" s="7">
        <f>IF(_xlfn.MAXIFS(transacoes!$D$1:$D$201,transacoes!$B$1:$B$201,clientes!A165),_xlfn.MAXIFS(transacoes!$D$1:$D$201,transacoes!$B$1:$B$201,clientes!A165),"")</f>
        <v>45115</v>
      </c>
      <c r="N165" s="5">
        <f>COUNTIF(transacoes!B:B,A165)</f>
        <v>2</v>
      </c>
      <c r="O165" s="18">
        <f t="shared" si="19"/>
        <v>221.76699999999991</v>
      </c>
      <c r="P165" s="18">
        <f>VLOOKUP(I165,investimento_marketing!A:C,2,FALSE)/VLOOKUP(I165,investimento_marketing!A:C,3,FALSE)</f>
        <v>6.6372651526698156</v>
      </c>
    </row>
    <row r="166" spans="1:16" x14ac:dyDescent="0.25">
      <c r="A166">
        <v>165</v>
      </c>
      <c r="B166" t="s">
        <v>171</v>
      </c>
      <c r="C166">
        <v>35</v>
      </c>
      <c r="D166" t="s">
        <v>207</v>
      </c>
      <c r="E166" t="s">
        <v>209</v>
      </c>
      <c r="F166" s="4">
        <v>44681</v>
      </c>
      <c r="G166" s="11">
        <f t="shared" si="15"/>
        <v>2022</v>
      </c>
      <c r="H166" s="11">
        <f t="shared" si="16"/>
        <v>4</v>
      </c>
      <c r="I166" s="13" t="str">
        <f t="shared" si="17"/>
        <v>2022-04</v>
      </c>
      <c r="J166" t="s">
        <v>215</v>
      </c>
      <c r="L166" s="5">
        <f t="shared" ca="1" si="18"/>
        <v>919</v>
      </c>
      <c r="M166" s="7" t="str">
        <f>IF(_xlfn.MAXIFS(transacoes!$D$1:$D$201,transacoes!$B$1:$B$201,clientes!A166),_xlfn.MAXIFS(transacoes!$D$1:$D$201,transacoes!$B$1:$B$201,clientes!A166),"")</f>
        <v/>
      </c>
      <c r="N166" s="5">
        <f>COUNTIF(transacoes!B:B,A166)</f>
        <v>0</v>
      </c>
      <c r="O166" s="18">
        <f t="shared" si="19"/>
        <v>0</v>
      </c>
      <c r="P166" s="18">
        <f>VLOOKUP(I166,investimento_marketing!A:C,2,FALSE)/VLOOKUP(I166,investimento_marketing!A:C,3,FALSE)</f>
        <v>5.0781730143229167</v>
      </c>
    </row>
    <row r="167" spans="1:16" x14ac:dyDescent="0.25">
      <c r="A167">
        <v>166</v>
      </c>
      <c r="B167" t="s">
        <v>172</v>
      </c>
      <c r="C167">
        <v>59</v>
      </c>
      <c r="D167" t="s">
        <v>208</v>
      </c>
      <c r="E167" t="s">
        <v>210</v>
      </c>
      <c r="F167" s="4">
        <v>44788</v>
      </c>
      <c r="G167" s="11">
        <f t="shared" si="15"/>
        <v>2022</v>
      </c>
      <c r="H167" s="11">
        <f t="shared" si="16"/>
        <v>8</v>
      </c>
      <c r="I167" s="13" t="str">
        <f t="shared" si="17"/>
        <v>2022-08</v>
      </c>
      <c r="J167" t="s">
        <v>214</v>
      </c>
      <c r="L167" s="5">
        <f t="shared" ca="1" si="18"/>
        <v>812</v>
      </c>
      <c r="M167" s="7" t="str">
        <f>IF(_xlfn.MAXIFS(transacoes!$D$1:$D$201,transacoes!$B$1:$B$201,clientes!A167),_xlfn.MAXIFS(transacoes!$D$1:$D$201,transacoes!$B$1:$B$201,clientes!A167),"")</f>
        <v/>
      </c>
      <c r="N167" s="5">
        <f>COUNTIF(transacoes!B:B,A167)</f>
        <v>0</v>
      </c>
      <c r="O167" s="18">
        <f t="shared" si="19"/>
        <v>0</v>
      </c>
      <c r="P167" s="18">
        <f>VLOOKUP(I167,investimento_marketing!A:C,2,FALSE)/VLOOKUP(I167,investimento_marketing!A:C,3,FALSE)</f>
        <v>23.46397633744856</v>
      </c>
    </row>
    <row r="168" spans="1:16" x14ac:dyDescent="0.25">
      <c r="A168">
        <v>167</v>
      </c>
      <c r="B168" t="s">
        <v>173</v>
      </c>
      <c r="C168">
        <v>39</v>
      </c>
      <c r="D168" t="s">
        <v>207</v>
      </c>
      <c r="E168" t="s">
        <v>210</v>
      </c>
      <c r="F168" s="4">
        <v>43919</v>
      </c>
      <c r="G168" s="11">
        <f t="shared" si="15"/>
        <v>2020</v>
      </c>
      <c r="H168" s="11">
        <f t="shared" si="16"/>
        <v>3</v>
      </c>
      <c r="I168" s="13" t="str">
        <f t="shared" si="17"/>
        <v>2020-03</v>
      </c>
      <c r="J168" t="s">
        <v>215</v>
      </c>
      <c r="K168" s="5">
        <v>3</v>
      </c>
      <c r="L168" s="5">
        <f t="shared" ca="1" si="18"/>
        <v>1681</v>
      </c>
      <c r="M168" s="7">
        <f>IF(_xlfn.MAXIFS(transacoes!$D$1:$D$201,transacoes!$B$1:$B$201,clientes!A168),_xlfn.MAXIFS(transacoes!$D$1:$D$201,transacoes!$B$1:$B$201,clientes!A168),"")</f>
        <v>45130</v>
      </c>
      <c r="N168" s="5">
        <f>COUNTIF(transacoes!B:B,A168)</f>
        <v>2</v>
      </c>
      <c r="O168" s="18">
        <f t="shared" si="19"/>
        <v>332.65049999999985</v>
      </c>
      <c r="P168" s="18">
        <f>VLOOKUP(I168,investimento_marketing!A:C,2,FALSE)/VLOOKUP(I168,investimento_marketing!A:C,3,FALSE)</f>
        <v>50.742769547325103</v>
      </c>
    </row>
    <row r="169" spans="1:16" x14ac:dyDescent="0.25">
      <c r="A169">
        <v>168</v>
      </c>
      <c r="B169" t="s">
        <v>174</v>
      </c>
      <c r="C169">
        <v>25</v>
      </c>
      <c r="D169" t="s">
        <v>208</v>
      </c>
      <c r="E169" t="s">
        <v>212</v>
      </c>
      <c r="F169" s="4">
        <v>44116</v>
      </c>
      <c r="G169" s="11">
        <f t="shared" si="15"/>
        <v>2020</v>
      </c>
      <c r="H169" s="11">
        <f t="shared" si="16"/>
        <v>10</v>
      </c>
      <c r="I169" s="13" t="str">
        <f t="shared" si="17"/>
        <v>2020-10</v>
      </c>
      <c r="J169" t="s">
        <v>215</v>
      </c>
      <c r="K169" s="5">
        <v>2</v>
      </c>
      <c r="L169" s="5">
        <f t="shared" ca="1" si="18"/>
        <v>1484</v>
      </c>
      <c r="M169" s="7">
        <f>IF(_xlfn.MAXIFS(transacoes!$D$1:$D$201,transacoes!$B$1:$B$201,clientes!A169),_xlfn.MAXIFS(transacoes!$D$1:$D$201,transacoes!$B$1:$B$201,clientes!A169),"")</f>
        <v>45016</v>
      </c>
      <c r="N169" s="5">
        <f>COUNTIF(transacoes!B:B,A169)</f>
        <v>1</v>
      </c>
      <c r="O169" s="18">
        <f t="shared" si="19"/>
        <v>110.88349999999996</v>
      </c>
      <c r="P169" s="18">
        <f>VLOOKUP(I169,investimento_marketing!A:C,2,FALSE)/VLOOKUP(I169,investimento_marketing!A:C,3,FALSE)</f>
        <v>23.219552469135806</v>
      </c>
    </row>
    <row r="170" spans="1:16" x14ac:dyDescent="0.25">
      <c r="A170">
        <v>169</v>
      </c>
      <c r="B170" t="s">
        <v>175</v>
      </c>
      <c r="C170">
        <v>36</v>
      </c>
      <c r="D170" t="s">
        <v>208</v>
      </c>
      <c r="E170" t="s">
        <v>213</v>
      </c>
      <c r="F170" s="4">
        <v>44733</v>
      </c>
      <c r="G170" s="11">
        <f t="shared" si="15"/>
        <v>2022</v>
      </c>
      <c r="H170" s="11">
        <f t="shared" si="16"/>
        <v>6</v>
      </c>
      <c r="I170" s="13" t="str">
        <f t="shared" si="17"/>
        <v>2022-06</v>
      </c>
      <c r="J170" t="s">
        <v>214</v>
      </c>
      <c r="K170" s="5">
        <v>1</v>
      </c>
      <c r="L170" s="5">
        <f t="shared" ca="1" si="18"/>
        <v>867</v>
      </c>
      <c r="M170" s="7">
        <f>IF(_xlfn.MAXIFS(transacoes!$D$1:$D$201,transacoes!$B$1:$B$201,clientes!A170),_xlfn.MAXIFS(transacoes!$D$1:$D$201,transacoes!$B$1:$B$201,clientes!A170),"")</f>
        <v>45141</v>
      </c>
      <c r="N170" s="5">
        <f>COUNTIF(transacoes!B:B,A170)</f>
        <v>3</v>
      </c>
      <c r="O170" s="18">
        <f t="shared" si="19"/>
        <v>166.32524999999993</v>
      </c>
      <c r="P170" s="18">
        <f>VLOOKUP(I170,investimento_marketing!A:C,2,FALSE)/VLOOKUP(I170,investimento_marketing!A:C,3,FALSE)</f>
        <v>87.55119466666666</v>
      </c>
    </row>
    <row r="171" spans="1:16" x14ac:dyDescent="0.25">
      <c r="A171">
        <v>170</v>
      </c>
      <c r="B171" t="s">
        <v>176</v>
      </c>
      <c r="C171">
        <v>45</v>
      </c>
      <c r="D171" t="s">
        <v>207</v>
      </c>
      <c r="E171" t="s">
        <v>210</v>
      </c>
      <c r="F171" s="4">
        <v>44292</v>
      </c>
      <c r="G171" s="11">
        <f t="shared" si="15"/>
        <v>2021</v>
      </c>
      <c r="H171" s="11">
        <f t="shared" si="16"/>
        <v>4</v>
      </c>
      <c r="I171" s="13" t="str">
        <f t="shared" si="17"/>
        <v>2021-04</v>
      </c>
      <c r="J171" t="s">
        <v>214</v>
      </c>
      <c r="K171" s="5">
        <v>2</v>
      </c>
      <c r="L171" s="5">
        <f t="shared" ca="1" si="18"/>
        <v>1308</v>
      </c>
      <c r="M171" s="7">
        <f>IF(_xlfn.MAXIFS(transacoes!$D$1:$D$201,transacoes!$B$1:$B$201,clientes!A171),_xlfn.MAXIFS(transacoes!$D$1:$D$201,transacoes!$B$1:$B$201,clientes!A171),"")</f>
        <v>45196</v>
      </c>
      <c r="N171" s="5">
        <f>COUNTIF(transacoes!B:B,A171)</f>
        <v>1</v>
      </c>
      <c r="O171" s="18">
        <f t="shared" si="19"/>
        <v>110.88349999999996</v>
      </c>
      <c r="P171" s="18">
        <f>VLOOKUP(I171,investimento_marketing!A:C,2,FALSE)/VLOOKUP(I171,investimento_marketing!A:C,3,FALSE)</f>
        <v>3.4106081390032008</v>
      </c>
    </row>
    <row r="172" spans="1:16" x14ac:dyDescent="0.25">
      <c r="A172">
        <v>171</v>
      </c>
      <c r="B172" t="s">
        <v>177</v>
      </c>
      <c r="C172">
        <v>28</v>
      </c>
      <c r="D172" t="s">
        <v>207</v>
      </c>
      <c r="E172" t="s">
        <v>210</v>
      </c>
      <c r="F172" s="4">
        <v>44080</v>
      </c>
      <c r="G172" s="11">
        <f t="shared" si="15"/>
        <v>2020</v>
      </c>
      <c r="H172" s="11">
        <f t="shared" si="16"/>
        <v>9</v>
      </c>
      <c r="I172" s="13" t="str">
        <f t="shared" si="17"/>
        <v>2020-09</v>
      </c>
      <c r="J172" t="s">
        <v>215</v>
      </c>
      <c r="K172" s="5">
        <v>2</v>
      </c>
      <c r="L172" s="5">
        <f t="shared" ca="1" si="18"/>
        <v>1520</v>
      </c>
      <c r="M172" s="7">
        <f>IF(_xlfn.MAXIFS(transacoes!$D$1:$D$201,transacoes!$B$1:$B$201,clientes!A172),_xlfn.MAXIFS(transacoes!$D$1:$D$201,transacoes!$B$1:$B$201,clientes!A172),"")</f>
        <v>45153</v>
      </c>
      <c r="N172" s="5">
        <f>COUNTIF(transacoes!B:B,A172)</f>
        <v>1</v>
      </c>
      <c r="O172" s="18">
        <f t="shared" si="19"/>
        <v>110.88349999999996</v>
      </c>
      <c r="P172" s="18">
        <f>VLOOKUP(I172,investimento_marketing!A:C,2,FALSE)/VLOOKUP(I172,investimento_marketing!A:C,3,FALSE)</f>
        <v>6.6372651526698156</v>
      </c>
    </row>
    <row r="173" spans="1:16" x14ac:dyDescent="0.25">
      <c r="A173">
        <v>172</v>
      </c>
      <c r="B173" t="s">
        <v>178</v>
      </c>
      <c r="C173">
        <v>47</v>
      </c>
      <c r="D173" t="s">
        <v>207</v>
      </c>
      <c r="E173" t="s">
        <v>209</v>
      </c>
      <c r="F173" s="4">
        <v>44599</v>
      </c>
      <c r="G173" s="11">
        <f t="shared" si="15"/>
        <v>2022</v>
      </c>
      <c r="H173" s="11">
        <f t="shared" si="16"/>
        <v>2</v>
      </c>
      <c r="I173" s="13" t="str">
        <f t="shared" si="17"/>
        <v>2022-02</v>
      </c>
      <c r="J173" t="s">
        <v>215</v>
      </c>
      <c r="L173" s="5">
        <f t="shared" ca="1" si="18"/>
        <v>1001</v>
      </c>
      <c r="M173" s="7" t="str">
        <f>IF(_xlfn.MAXIFS(transacoes!$D$1:$D$201,transacoes!$B$1:$B$201,clientes!A173),_xlfn.MAXIFS(transacoes!$D$1:$D$201,transacoes!$B$1:$B$201,clientes!A173),"")</f>
        <v/>
      </c>
      <c r="N173" s="5">
        <f>COUNTIF(transacoes!B:B,A173)</f>
        <v>0</v>
      </c>
      <c r="O173" s="18">
        <f t="shared" si="19"/>
        <v>0</v>
      </c>
      <c r="P173" s="18">
        <f>VLOOKUP(I173,investimento_marketing!A:C,2,FALSE)/VLOOKUP(I173,investimento_marketing!A:C,3,FALSE)</f>
        <v>24.432010273497152</v>
      </c>
    </row>
    <row r="174" spans="1:16" x14ac:dyDescent="0.25">
      <c r="A174">
        <v>173</v>
      </c>
      <c r="B174" t="s">
        <v>179</v>
      </c>
      <c r="C174">
        <v>18</v>
      </c>
      <c r="D174" t="s">
        <v>207</v>
      </c>
      <c r="E174" t="s">
        <v>211</v>
      </c>
      <c r="F174" s="4">
        <v>44306</v>
      </c>
      <c r="G174" s="11">
        <f t="shared" si="15"/>
        <v>2021</v>
      </c>
      <c r="H174" s="11">
        <f t="shared" si="16"/>
        <v>4</v>
      </c>
      <c r="I174" s="13" t="str">
        <f t="shared" si="17"/>
        <v>2021-04</v>
      </c>
      <c r="J174" t="s">
        <v>215</v>
      </c>
      <c r="K174" s="5">
        <v>1</v>
      </c>
      <c r="L174" s="5">
        <f t="shared" ca="1" si="18"/>
        <v>1294</v>
      </c>
      <c r="M174" s="7">
        <f>IF(_xlfn.MAXIFS(transacoes!$D$1:$D$201,transacoes!$B$1:$B$201,clientes!A174),_xlfn.MAXIFS(transacoes!$D$1:$D$201,transacoes!$B$1:$B$201,clientes!A174),"")</f>
        <v>44936</v>
      </c>
      <c r="N174" s="5">
        <f>COUNTIF(transacoes!B:B,A174)</f>
        <v>1</v>
      </c>
      <c r="O174" s="18">
        <f t="shared" si="19"/>
        <v>55.441749999999978</v>
      </c>
      <c r="P174" s="18">
        <f>VLOOKUP(I174,investimento_marketing!A:C,2,FALSE)/VLOOKUP(I174,investimento_marketing!A:C,3,FALSE)</f>
        <v>3.4106081390032008</v>
      </c>
    </row>
    <row r="175" spans="1:16" x14ac:dyDescent="0.25">
      <c r="A175">
        <v>174</v>
      </c>
      <c r="B175" t="s">
        <v>180</v>
      </c>
      <c r="C175">
        <v>64</v>
      </c>
      <c r="D175" t="s">
        <v>207</v>
      </c>
      <c r="E175" t="s">
        <v>210</v>
      </c>
      <c r="F175" s="4">
        <v>44414</v>
      </c>
      <c r="G175" s="11">
        <f t="shared" si="15"/>
        <v>2021</v>
      </c>
      <c r="H175" s="11">
        <f t="shared" si="16"/>
        <v>8</v>
      </c>
      <c r="I175" s="13" t="str">
        <f t="shared" si="17"/>
        <v>2021-08</v>
      </c>
      <c r="J175" t="s">
        <v>214</v>
      </c>
      <c r="K175" s="5">
        <v>1</v>
      </c>
      <c r="L175" s="5">
        <f t="shared" ca="1" si="18"/>
        <v>1186</v>
      </c>
      <c r="M175" s="7">
        <f>IF(_xlfn.MAXIFS(transacoes!$D$1:$D$201,transacoes!$B$1:$B$201,clientes!A175),_xlfn.MAXIFS(transacoes!$D$1:$D$201,transacoes!$B$1:$B$201,clientes!A175),"")</f>
        <v>45107</v>
      </c>
      <c r="N175" s="5">
        <f>COUNTIF(transacoes!B:B,A175)</f>
        <v>2</v>
      </c>
      <c r="O175" s="18">
        <f t="shared" si="19"/>
        <v>110.88349999999996</v>
      </c>
      <c r="P175" s="18">
        <f>VLOOKUP(I175,investimento_marketing!A:C,2,FALSE)/VLOOKUP(I175,investimento_marketing!A:C,3,FALSE)</f>
        <v>24.072142162987642</v>
      </c>
    </row>
    <row r="176" spans="1:16" x14ac:dyDescent="0.25">
      <c r="A176">
        <v>175</v>
      </c>
      <c r="B176" t="s">
        <v>181</v>
      </c>
      <c r="C176">
        <v>64</v>
      </c>
      <c r="D176" t="s">
        <v>208</v>
      </c>
      <c r="E176" t="s">
        <v>210</v>
      </c>
      <c r="F176" s="4">
        <v>44455</v>
      </c>
      <c r="G176" s="11">
        <f t="shared" si="15"/>
        <v>2021</v>
      </c>
      <c r="H176" s="11">
        <f t="shared" si="16"/>
        <v>9</v>
      </c>
      <c r="I176" s="13" t="str">
        <f t="shared" si="17"/>
        <v>2021-09</v>
      </c>
      <c r="J176" t="s">
        <v>214</v>
      </c>
      <c r="K176" s="5">
        <v>1</v>
      </c>
      <c r="L176" s="5">
        <f t="shared" ca="1" si="18"/>
        <v>1145</v>
      </c>
      <c r="M176" s="7">
        <f>IF(_xlfn.MAXIFS(transacoes!$D$1:$D$201,transacoes!$B$1:$B$201,clientes!A176),_xlfn.MAXIFS(transacoes!$D$1:$D$201,transacoes!$B$1:$B$201,clientes!A176),"")</f>
        <v>45164</v>
      </c>
      <c r="N176" s="5">
        <f>COUNTIF(transacoes!B:B,A176)</f>
        <v>2</v>
      </c>
      <c r="O176" s="18">
        <f t="shared" si="19"/>
        <v>110.88349999999996</v>
      </c>
      <c r="P176" s="18">
        <f>VLOOKUP(I176,investimento_marketing!A:C,2,FALSE)/VLOOKUP(I176,investimento_marketing!A:C,3,FALSE)</f>
        <v>4.5769514973958332</v>
      </c>
    </row>
    <row r="177" spans="1:16" x14ac:dyDescent="0.25">
      <c r="A177">
        <v>176</v>
      </c>
      <c r="B177" t="s">
        <v>182</v>
      </c>
      <c r="C177">
        <v>34</v>
      </c>
      <c r="D177" t="s">
        <v>207</v>
      </c>
      <c r="E177" t="s">
        <v>213</v>
      </c>
      <c r="F177" s="4">
        <v>44515</v>
      </c>
      <c r="G177" s="11">
        <f t="shared" si="15"/>
        <v>2021</v>
      </c>
      <c r="H177" s="11">
        <f t="shared" si="16"/>
        <v>11</v>
      </c>
      <c r="I177" s="13" t="str">
        <f t="shared" si="17"/>
        <v>2021-11</v>
      </c>
      <c r="J177" t="s">
        <v>215</v>
      </c>
      <c r="K177" s="5">
        <v>1</v>
      </c>
      <c r="L177" s="5">
        <f t="shared" ca="1" si="18"/>
        <v>1085</v>
      </c>
      <c r="M177" s="7">
        <f>IF(_xlfn.MAXIFS(transacoes!$D$1:$D$201,transacoes!$B$1:$B$201,clientes!A177),_xlfn.MAXIFS(transacoes!$D$1:$D$201,transacoes!$B$1:$B$201,clientes!A177),"")</f>
        <v>45014</v>
      </c>
      <c r="N177" s="5">
        <f>COUNTIF(transacoes!B:B,A177)</f>
        <v>2</v>
      </c>
      <c r="O177" s="18">
        <f t="shared" si="19"/>
        <v>110.88349999999996</v>
      </c>
      <c r="P177" s="18">
        <f>VLOOKUP(I177,investimento_marketing!A:C,2,FALSE)/VLOOKUP(I177,investimento_marketing!A:C,3,FALSE)</f>
        <v>70.374927999999997</v>
      </c>
    </row>
    <row r="178" spans="1:16" x14ac:dyDescent="0.25">
      <c r="A178">
        <v>177</v>
      </c>
      <c r="B178" t="s">
        <v>183</v>
      </c>
      <c r="C178">
        <v>50</v>
      </c>
      <c r="D178" t="s">
        <v>208</v>
      </c>
      <c r="E178" t="s">
        <v>209</v>
      </c>
      <c r="F178" s="4">
        <v>44219</v>
      </c>
      <c r="G178" s="11">
        <f t="shared" si="15"/>
        <v>2021</v>
      </c>
      <c r="H178" s="11">
        <f t="shared" si="16"/>
        <v>1</v>
      </c>
      <c r="I178" s="13" t="str">
        <f t="shared" si="17"/>
        <v>2021-01</v>
      </c>
      <c r="J178" t="s">
        <v>214</v>
      </c>
      <c r="K178" s="5">
        <v>2</v>
      </c>
      <c r="L178" s="5">
        <f t="shared" ca="1" si="18"/>
        <v>1381</v>
      </c>
      <c r="M178" s="7">
        <f>IF(_xlfn.MAXIFS(transacoes!$D$1:$D$201,transacoes!$B$1:$B$201,clientes!A178),_xlfn.MAXIFS(transacoes!$D$1:$D$201,transacoes!$B$1:$B$201,clientes!A178),"")</f>
        <v>44966</v>
      </c>
      <c r="N178" s="5">
        <f>COUNTIF(transacoes!B:B,A178)</f>
        <v>1</v>
      </c>
      <c r="O178" s="18">
        <f t="shared" si="19"/>
        <v>110.88349999999996</v>
      </c>
      <c r="P178" s="18">
        <f>VLOOKUP(I178,investimento_marketing!A:C,2,FALSE)/VLOOKUP(I178,investimento_marketing!A:C,3,FALSE)</f>
        <v>22.891563237539913</v>
      </c>
    </row>
    <row r="179" spans="1:16" x14ac:dyDescent="0.25">
      <c r="A179">
        <v>178</v>
      </c>
      <c r="B179" t="s">
        <v>184</v>
      </c>
      <c r="C179">
        <v>29</v>
      </c>
      <c r="D179" t="s">
        <v>207</v>
      </c>
      <c r="E179" t="s">
        <v>213</v>
      </c>
      <c r="F179" s="4">
        <v>44175</v>
      </c>
      <c r="G179" s="11">
        <f t="shared" si="15"/>
        <v>2020</v>
      </c>
      <c r="H179" s="11">
        <f t="shared" si="16"/>
        <v>12</v>
      </c>
      <c r="I179" s="13" t="str">
        <f t="shared" si="17"/>
        <v>2020-12</v>
      </c>
      <c r="J179" t="s">
        <v>215</v>
      </c>
      <c r="K179" s="5">
        <v>2</v>
      </c>
      <c r="L179" s="5">
        <f t="shared" ca="1" si="18"/>
        <v>1425</v>
      </c>
      <c r="M179" s="7">
        <f>IF(_xlfn.MAXIFS(transacoes!$D$1:$D$201,transacoes!$B$1:$B$201,clientes!A179),_xlfn.MAXIFS(transacoes!$D$1:$D$201,transacoes!$B$1:$B$201,clientes!A179),"")</f>
        <v>45108</v>
      </c>
      <c r="N179" s="5">
        <f>COUNTIF(transacoes!B:B,A179)</f>
        <v>2</v>
      </c>
      <c r="O179" s="18">
        <f t="shared" si="19"/>
        <v>221.76699999999991</v>
      </c>
      <c r="P179" s="18">
        <f>VLOOKUP(I179,investimento_marketing!A:C,2,FALSE)/VLOOKUP(I179,investimento_marketing!A:C,3,FALSE)</f>
        <v>7.8797724609374997</v>
      </c>
    </row>
    <row r="180" spans="1:16" x14ac:dyDescent="0.25">
      <c r="A180">
        <v>179</v>
      </c>
      <c r="B180" t="s">
        <v>185</v>
      </c>
      <c r="C180">
        <v>50</v>
      </c>
      <c r="D180" t="s">
        <v>207</v>
      </c>
      <c r="E180" t="s">
        <v>210</v>
      </c>
      <c r="F180" s="4">
        <v>43860</v>
      </c>
      <c r="G180" s="11">
        <f t="shared" si="15"/>
        <v>2020</v>
      </c>
      <c r="H180" s="11">
        <f t="shared" si="16"/>
        <v>1</v>
      </c>
      <c r="I180" s="13" t="str">
        <f t="shared" si="17"/>
        <v>2020-01</v>
      </c>
      <c r="J180" t="s">
        <v>215</v>
      </c>
      <c r="K180" s="5">
        <v>3</v>
      </c>
      <c r="L180" s="5">
        <f t="shared" ca="1" si="18"/>
        <v>1740</v>
      </c>
      <c r="M180" s="7">
        <f>IF(_xlfn.MAXIFS(transacoes!$D$1:$D$201,transacoes!$B$1:$B$201,clientes!A180),_xlfn.MAXIFS(transacoes!$D$1:$D$201,transacoes!$B$1:$B$201,clientes!A180),"")</f>
        <v>45153</v>
      </c>
      <c r="N180" s="5">
        <f>COUNTIF(transacoes!B:B,A180)</f>
        <v>1</v>
      </c>
      <c r="O180" s="18">
        <f t="shared" si="19"/>
        <v>166.32524999999993</v>
      </c>
      <c r="P180" s="18">
        <f>VLOOKUP(I180,investimento_marketing!A:C,2,FALSE)/VLOOKUP(I180,investimento_marketing!A:C,3,FALSE)</f>
        <v>14.62819921875</v>
      </c>
    </row>
    <row r="181" spans="1:16" x14ac:dyDescent="0.25">
      <c r="A181">
        <v>180</v>
      </c>
      <c r="B181" t="s">
        <v>186</v>
      </c>
      <c r="C181">
        <v>24</v>
      </c>
      <c r="D181" t="s">
        <v>208</v>
      </c>
      <c r="E181" t="s">
        <v>210</v>
      </c>
      <c r="F181" s="4">
        <v>44337</v>
      </c>
      <c r="G181" s="11">
        <f t="shared" si="15"/>
        <v>2021</v>
      </c>
      <c r="H181" s="11">
        <f t="shared" si="16"/>
        <v>5</v>
      </c>
      <c r="I181" s="13" t="str">
        <f t="shared" si="17"/>
        <v>2021-05</v>
      </c>
      <c r="J181" t="s">
        <v>215</v>
      </c>
      <c r="K181" s="5">
        <v>1</v>
      </c>
      <c r="L181" s="5">
        <f t="shared" ca="1" si="18"/>
        <v>1263</v>
      </c>
      <c r="M181" s="7">
        <f>IF(_xlfn.MAXIFS(transacoes!$D$1:$D$201,transacoes!$B$1:$B$201,clientes!A181),_xlfn.MAXIFS(transacoes!$D$1:$D$201,transacoes!$B$1:$B$201,clientes!A181),"")</f>
        <v>45004</v>
      </c>
      <c r="N181" s="5">
        <f>COUNTIF(transacoes!B:B,A181)</f>
        <v>1</v>
      </c>
      <c r="O181" s="18">
        <f t="shared" si="19"/>
        <v>55.441749999999978</v>
      </c>
      <c r="P181" s="18">
        <f>VLOOKUP(I181,investimento_marketing!A:C,2,FALSE)/VLOOKUP(I181,investimento_marketing!A:C,3,FALSE)</f>
        <v>216.49342447916669</v>
      </c>
    </row>
    <row r="182" spans="1:16" x14ac:dyDescent="0.25">
      <c r="A182">
        <v>181</v>
      </c>
      <c r="B182" t="s">
        <v>187</v>
      </c>
      <c r="C182">
        <v>58</v>
      </c>
      <c r="D182" t="s">
        <v>208</v>
      </c>
      <c r="E182" t="s">
        <v>209</v>
      </c>
      <c r="F182" s="4">
        <v>44702</v>
      </c>
      <c r="G182" s="11">
        <f t="shared" si="15"/>
        <v>2022</v>
      </c>
      <c r="H182" s="11">
        <f t="shared" si="16"/>
        <v>5</v>
      </c>
      <c r="I182" s="13" t="str">
        <f t="shared" si="17"/>
        <v>2022-05</v>
      </c>
      <c r="J182" t="s">
        <v>214</v>
      </c>
      <c r="K182" s="5">
        <v>1</v>
      </c>
      <c r="L182" s="5">
        <f t="shared" ca="1" si="18"/>
        <v>898</v>
      </c>
      <c r="M182" s="7">
        <f>IF(_xlfn.MAXIFS(transacoes!$D$1:$D$201,transacoes!$B$1:$B$201,clientes!A182),_xlfn.MAXIFS(transacoes!$D$1:$D$201,transacoes!$B$1:$B$201,clientes!A182),"")</f>
        <v>45195</v>
      </c>
      <c r="N182" s="5">
        <f>COUNTIF(transacoes!B:B,A182)</f>
        <v>2</v>
      </c>
      <c r="O182" s="18">
        <f t="shared" si="19"/>
        <v>110.88349999999996</v>
      </c>
      <c r="P182" s="18">
        <f>VLOOKUP(I182,investimento_marketing!A:C,2,FALSE)/VLOOKUP(I182,investimento_marketing!A:C,3,FALSE)</f>
        <v>7.584216298764404</v>
      </c>
    </row>
    <row r="183" spans="1:16" x14ac:dyDescent="0.25">
      <c r="A183">
        <v>182</v>
      </c>
      <c r="B183" t="s">
        <v>188</v>
      </c>
      <c r="C183">
        <v>37</v>
      </c>
      <c r="D183" t="s">
        <v>207</v>
      </c>
      <c r="E183" t="s">
        <v>212</v>
      </c>
      <c r="F183" s="4">
        <v>44163</v>
      </c>
      <c r="G183" s="11">
        <f t="shared" si="15"/>
        <v>2020</v>
      </c>
      <c r="H183" s="11">
        <f t="shared" si="16"/>
        <v>11</v>
      </c>
      <c r="I183" s="13" t="str">
        <f t="shared" si="17"/>
        <v>2020-11</v>
      </c>
      <c r="J183" t="s">
        <v>214</v>
      </c>
      <c r="L183" s="5">
        <f t="shared" ca="1" si="18"/>
        <v>1437</v>
      </c>
      <c r="M183" s="7" t="str">
        <f>IF(_xlfn.MAXIFS(transacoes!$D$1:$D$201,transacoes!$B$1:$B$201,clientes!A183),_xlfn.MAXIFS(transacoes!$D$1:$D$201,transacoes!$B$1:$B$201,clientes!A183),"")</f>
        <v/>
      </c>
      <c r="N183" s="5">
        <f>COUNTIF(transacoes!B:B,A183)</f>
        <v>0</v>
      </c>
      <c r="O183" s="18">
        <f t="shared" si="19"/>
        <v>0</v>
      </c>
      <c r="P183" s="18">
        <f>VLOOKUP(I183,investimento_marketing!A:C,2,FALSE)/VLOOKUP(I183,investimento_marketing!A:C,3,FALSE)</f>
        <v>54.906578703703723</v>
      </c>
    </row>
    <row r="184" spans="1:16" x14ac:dyDescent="0.25">
      <c r="A184">
        <v>183</v>
      </c>
      <c r="B184" t="s">
        <v>189</v>
      </c>
      <c r="C184">
        <v>58</v>
      </c>
      <c r="D184" t="s">
        <v>208</v>
      </c>
      <c r="E184" t="s">
        <v>212</v>
      </c>
      <c r="F184" s="4">
        <v>44017</v>
      </c>
      <c r="G184" s="11">
        <f t="shared" si="15"/>
        <v>2020</v>
      </c>
      <c r="H184" s="11">
        <f t="shared" si="16"/>
        <v>7</v>
      </c>
      <c r="I184" s="13" t="str">
        <f t="shared" si="17"/>
        <v>2020-07</v>
      </c>
      <c r="J184" t="s">
        <v>214</v>
      </c>
      <c r="L184" s="5">
        <f t="shared" ca="1" si="18"/>
        <v>1583</v>
      </c>
      <c r="M184" s="7" t="str">
        <f>IF(_xlfn.MAXIFS(transacoes!$D$1:$D$201,transacoes!$B$1:$B$201,clientes!A184),_xlfn.MAXIFS(transacoes!$D$1:$D$201,transacoes!$B$1:$B$201,clientes!A184),"")</f>
        <v/>
      </c>
      <c r="N184" s="5">
        <f>COUNTIF(transacoes!B:B,A184)</f>
        <v>0</v>
      </c>
      <c r="O184" s="18">
        <f t="shared" si="19"/>
        <v>0</v>
      </c>
      <c r="P184" s="18">
        <f>VLOOKUP(I184,investimento_marketing!A:C,2,FALSE)/VLOOKUP(I184,investimento_marketing!A:C,3,FALSE)</f>
        <v>90.06095040000001</v>
      </c>
    </row>
    <row r="185" spans="1:16" x14ac:dyDescent="0.25">
      <c r="A185">
        <v>184</v>
      </c>
      <c r="B185" t="s">
        <v>190</v>
      </c>
      <c r="C185">
        <v>50</v>
      </c>
      <c r="D185" t="s">
        <v>207</v>
      </c>
      <c r="E185" t="s">
        <v>210</v>
      </c>
      <c r="F185" s="4">
        <v>44330</v>
      </c>
      <c r="G185" s="11">
        <f t="shared" si="15"/>
        <v>2021</v>
      </c>
      <c r="H185" s="11">
        <f t="shared" si="16"/>
        <v>5</v>
      </c>
      <c r="I185" s="13" t="str">
        <f t="shared" si="17"/>
        <v>2021-05</v>
      </c>
      <c r="J185" t="s">
        <v>214</v>
      </c>
      <c r="K185" s="5">
        <v>2</v>
      </c>
      <c r="L185" s="5">
        <f t="shared" ca="1" si="18"/>
        <v>1270</v>
      </c>
      <c r="M185" s="7">
        <f>IF(_xlfn.MAXIFS(transacoes!$D$1:$D$201,transacoes!$B$1:$B$201,clientes!A185),_xlfn.MAXIFS(transacoes!$D$1:$D$201,transacoes!$B$1:$B$201,clientes!A185),"")</f>
        <v>45146</v>
      </c>
      <c r="N185" s="5">
        <f>COUNTIF(transacoes!B:B,A185)</f>
        <v>1</v>
      </c>
      <c r="O185" s="18">
        <f t="shared" si="19"/>
        <v>110.88349999999996</v>
      </c>
      <c r="P185" s="18">
        <f>VLOOKUP(I185,investimento_marketing!A:C,2,FALSE)/VLOOKUP(I185,investimento_marketing!A:C,3,FALSE)</f>
        <v>216.49342447916669</v>
      </c>
    </row>
    <row r="186" spans="1:16" x14ac:dyDescent="0.25">
      <c r="A186">
        <v>185</v>
      </c>
      <c r="B186" t="s">
        <v>191</v>
      </c>
      <c r="C186">
        <v>56</v>
      </c>
      <c r="D186" t="s">
        <v>207</v>
      </c>
      <c r="E186" t="s">
        <v>210</v>
      </c>
      <c r="F186" s="4">
        <v>44048</v>
      </c>
      <c r="G186" s="11">
        <f t="shared" si="15"/>
        <v>2020</v>
      </c>
      <c r="H186" s="11">
        <f t="shared" si="16"/>
        <v>8</v>
      </c>
      <c r="I186" s="13" t="str">
        <f t="shared" si="17"/>
        <v>2020-08</v>
      </c>
      <c r="J186" t="s">
        <v>215</v>
      </c>
      <c r="K186" s="5">
        <v>2</v>
      </c>
      <c r="L186" s="5">
        <f t="shared" ca="1" si="18"/>
        <v>1552</v>
      </c>
      <c r="M186" s="7">
        <f>IF(_xlfn.MAXIFS(transacoes!$D$1:$D$201,transacoes!$B$1:$B$201,clientes!A186),_xlfn.MAXIFS(transacoes!$D$1:$D$201,transacoes!$B$1:$B$201,clientes!A186),"")</f>
        <v>45124</v>
      </c>
      <c r="N186" s="5">
        <f>COUNTIF(transacoes!B:B,A186)</f>
        <v>2</v>
      </c>
      <c r="O186" s="18">
        <f t="shared" si="19"/>
        <v>221.76699999999991</v>
      </c>
      <c r="P186" s="18">
        <f>VLOOKUP(I186,investimento_marketing!A:C,2,FALSE)/VLOOKUP(I186,investimento_marketing!A:C,3,FALSE)</f>
        <v>71.271828124999999</v>
      </c>
    </row>
    <row r="187" spans="1:16" x14ac:dyDescent="0.25">
      <c r="A187">
        <v>186</v>
      </c>
      <c r="B187" t="s">
        <v>192</v>
      </c>
      <c r="C187">
        <v>30</v>
      </c>
      <c r="D187" t="s">
        <v>207</v>
      </c>
      <c r="E187" t="s">
        <v>213</v>
      </c>
      <c r="F187" s="4">
        <v>44194</v>
      </c>
      <c r="G187" s="11">
        <f t="shared" si="15"/>
        <v>2020</v>
      </c>
      <c r="H187" s="11">
        <f t="shared" si="16"/>
        <v>12</v>
      </c>
      <c r="I187" s="13" t="str">
        <f t="shared" si="17"/>
        <v>2020-12</v>
      </c>
      <c r="J187" t="s">
        <v>214</v>
      </c>
      <c r="K187" s="5">
        <v>2</v>
      </c>
      <c r="L187" s="5">
        <f t="shared" ca="1" si="18"/>
        <v>1406</v>
      </c>
      <c r="M187" s="7">
        <f>IF(_xlfn.MAXIFS(transacoes!$D$1:$D$201,transacoes!$B$1:$B$201,clientes!A187),_xlfn.MAXIFS(transacoes!$D$1:$D$201,transacoes!$B$1:$B$201,clientes!A187),"")</f>
        <v>44973</v>
      </c>
      <c r="N187" s="5">
        <f>COUNTIF(transacoes!B:B,A187)</f>
        <v>1</v>
      </c>
      <c r="O187" s="18">
        <f t="shared" si="19"/>
        <v>110.88349999999996</v>
      </c>
      <c r="P187" s="18">
        <f>VLOOKUP(I187,investimento_marketing!A:C,2,FALSE)/VLOOKUP(I187,investimento_marketing!A:C,3,FALSE)</f>
        <v>7.8797724609374997</v>
      </c>
    </row>
    <row r="188" spans="1:16" x14ac:dyDescent="0.25">
      <c r="A188">
        <v>187</v>
      </c>
      <c r="B188" t="s">
        <v>193</v>
      </c>
      <c r="C188">
        <v>27</v>
      </c>
      <c r="D188" t="s">
        <v>208</v>
      </c>
      <c r="E188" t="s">
        <v>213</v>
      </c>
      <c r="F188" s="4">
        <v>44647</v>
      </c>
      <c r="G188" s="11">
        <f t="shared" si="15"/>
        <v>2022</v>
      </c>
      <c r="H188" s="11">
        <f t="shared" si="16"/>
        <v>3</v>
      </c>
      <c r="I188" s="13" t="str">
        <f t="shared" si="17"/>
        <v>2022-03</v>
      </c>
      <c r="J188" t="s">
        <v>215</v>
      </c>
      <c r="L188" s="5">
        <f t="shared" ca="1" si="18"/>
        <v>953</v>
      </c>
      <c r="M188" s="7" t="str">
        <f>IF(_xlfn.MAXIFS(transacoes!$D$1:$D$201,transacoes!$B$1:$B$201,clientes!A188),_xlfn.MAXIFS(transacoes!$D$1:$D$201,transacoes!$B$1:$B$201,clientes!A188),"")</f>
        <v/>
      </c>
      <c r="N188" s="5">
        <f>COUNTIF(transacoes!B:B,A188)</f>
        <v>0</v>
      </c>
      <c r="O188" s="18">
        <f t="shared" si="19"/>
        <v>0</v>
      </c>
      <c r="P188" s="18">
        <f>VLOOKUP(I188,investimento_marketing!A:C,2,FALSE)/VLOOKUP(I188,investimento_marketing!A:C,3,FALSE)</f>
        <v>17.118551992225459</v>
      </c>
    </row>
    <row r="189" spans="1:16" x14ac:dyDescent="0.25">
      <c r="A189">
        <v>188</v>
      </c>
      <c r="B189" t="s">
        <v>194</v>
      </c>
      <c r="C189">
        <v>41</v>
      </c>
      <c r="D189" t="s">
        <v>208</v>
      </c>
      <c r="E189" t="s">
        <v>213</v>
      </c>
      <c r="F189" s="4">
        <v>44095</v>
      </c>
      <c r="G189" s="11">
        <f t="shared" si="15"/>
        <v>2020</v>
      </c>
      <c r="H189" s="11">
        <f t="shared" si="16"/>
        <v>9</v>
      </c>
      <c r="I189" s="13" t="str">
        <f t="shared" si="17"/>
        <v>2020-09</v>
      </c>
      <c r="J189" t="s">
        <v>214</v>
      </c>
      <c r="L189" s="5">
        <f t="shared" ca="1" si="18"/>
        <v>1505</v>
      </c>
      <c r="M189" s="7" t="str">
        <f>IF(_xlfn.MAXIFS(transacoes!$D$1:$D$201,transacoes!$B$1:$B$201,clientes!A189),_xlfn.MAXIFS(transacoes!$D$1:$D$201,transacoes!$B$1:$B$201,clientes!A189),"")</f>
        <v/>
      </c>
      <c r="N189" s="5">
        <f>COUNTIF(transacoes!B:B,A189)</f>
        <v>0</v>
      </c>
      <c r="O189" s="18">
        <f t="shared" si="19"/>
        <v>0</v>
      </c>
      <c r="P189" s="18">
        <f>VLOOKUP(I189,investimento_marketing!A:C,2,FALSE)/VLOOKUP(I189,investimento_marketing!A:C,3,FALSE)</f>
        <v>6.6372651526698156</v>
      </c>
    </row>
    <row r="190" spans="1:16" x14ac:dyDescent="0.25">
      <c r="A190">
        <v>189</v>
      </c>
      <c r="B190" t="s">
        <v>195</v>
      </c>
      <c r="C190">
        <v>28</v>
      </c>
      <c r="D190" t="s">
        <v>207</v>
      </c>
      <c r="E190" t="s">
        <v>211</v>
      </c>
      <c r="F190" s="4">
        <v>44179</v>
      </c>
      <c r="G190" s="11">
        <f t="shared" si="15"/>
        <v>2020</v>
      </c>
      <c r="H190" s="11">
        <f t="shared" si="16"/>
        <v>12</v>
      </c>
      <c r="I190" s="13" t="str">
        <f t="shared" si="17"/>
        <v>2020-12</v>
      </c>
      <c r="J190" t="s">
        <v>214</v>
      </c>
      <c r="L190" s="5">
        <f t="shared" ca="1" si="18"/>
        <v>1421</v>
      </c>
      <c r="M190" s="7" t="str">
        <f>IF(_xlfn.MAXIFS(transacoes!$D$1:$D$201,transacoes!$B$1:$B$201,clientes!A190),_xlfn.MAXIFS(transacoes!$D$1:$D$201,transacoes!$B$1:$B$201,clientes!A190),"")</f>
        <v/>
      </c>
      <c r="N190" s="5">
        <f>COUNTIF(transacoes!B:B,A190)</f>
        <v>0</v>
      </c>
      <c r="O190" s="18">
        <f t="shared" si="19"/>
        <v>0</v>
      </c>
      <c r="P190" s="18">
        <f>VLOOKUP(I190,investimento_marketing!A:C,2,FALSE)/VLOOKUP(I190,investimento_marketing!A:C,3,FALSE)</f>
        <v>7.8797724609374997</v>
      </c>
    </row>
    <row r="191" spans="1:16" x14ac:dyDescent="0.25">
      <c r="A191">
        <v>190</v>
      </c>
      <c r="B191" t="s">
        <v>196</v>
      </c>
      <c r="C191">
        <v>52</v>
      </c>
      <c r="D191" t="s">
        <v>207</v>
      </c>
      <c r="E191" t="s">
        <v>210</v>
      </c>
      <c r="F191" s="4">
        <v>44117</v>
      </c>
      <c r="G191" s="11">
        <f t="shared" si="15"/>
        <v>2020</v>
      </c>
      <c r="H191" s="11">
        <f t="shared" si="16"/>
        <v>10</v>
      </c>
      <c r="I191" s="13" t="str">
        <f t="shared" si="17"/>
        <v>2020-10</v>
      </c>
      <c r="J191" t="s">
        <v>214</v>
      </c>
      <c r="L191" s="5">
        <f t="shared" ca="1" si="18"/>
        <v>1483</v>
      </c>
      <c r="M191" s="7" t="str">
        <f>IF(_xlfn.MAXIFS(transacoes!$D$1:$D$201,transacoes!$B$1:$B$201,clientes!A191),_xlfn.MAXIFS(transacoes!$D$1:$D$201,transacoes!$B$1:$B$201,clientes!A191),"")</f>
        <v/>
      </c>
      <c r="N191" s="5">
        <f>COUNTIF(transacoes!B:B,A191)</f>
        <v>0</v>
      </c>
      <c r="O191" s="18">
        <f t="shared" si="19"/>
        <v>0</v>
      </c>
      <c r="P191" s="18">
        <f>VLOOKUP(I191,investimento_marketing!A:C,2,FALSE)/VLOOKUP(I191,investimento_marketing!A:C,3,FALSE)</f>
        <v>23.219552469135806</v>
      </c>
    </row>
    <row r="192" spans="1:16" x14ac:dyDescent="0.25">
      <c r="A192">
        <v>191</v>
      </c>
      <c r="B192" t="s">
        <v>197</v>
      </c>
      <c r="C192">
        <v>51</v>
      </c>
      <c r="D192" t="s">
        <v>207</v>
      </c>
      <c r="E192" t="s">
        <v>211</v>
      </c>
      <c r="F192" s="4">
        <v>44732</v>
      </c>
      <c r="G192" s="11">
        <f t="shared" si="15"/>
        <v>2022</v>
      </c>
      <c r="H192" s="11">
        <f t="shared" si="16"/>
        <v>6</v>
      </c>
      <c r="I192" s="13" t="str">
        <f t="shared" si="17"/>
        <v>2022-06</v>
      </c>
      <c r="J192" t="s">
        <v>215</v>
      </c>
      <c r="K192" s="5">
        <v>1</v>
      </c>
      <c r="L192" s="5">
        <f t="shared" ca="1" si="18"/>
        <v>868</v>
      </c>
      <c r="M192" s="7">
        <f>IF(_xlfn.MAXIFS(transacoes!$D$1:$D$201,transacoes!$B$1:$B$201,clientes!A192),_xlfn.MAXIFS(transacoes!$D$1:$D$201,transacoes!$B$1:$B$201,clientes!A192),"")</f>
        <v>45194</v>
      </c>
      <c r="N192" s="5">
        <f>COUNTIF(transacoes!B:B,A192)</f>
        <v>3</v>
      </c>
      <c r="O192" s="18">
        <f t="shared" si="19"/>
        <v>166.32524999999993</v>
      </c>
      <c r="P192" s="18">
        <f>VLOOKUP(I192,investimento_marketing!A:C,2,FALSE)/VLOOKUP(I192,investimento_marketing!A:C,3,FALSE)</f>
        <v>87.55119466666666</v>
      </c>
    </row>
    <row r="193" spans="1:16" x14ac:dyDescent="0.25">
      <c r="A193">
        <v>192</v>
      </c>
      <c r="B193" t="s">
        <v>198</v>
      </c>
      <c r="C193">
        <v>18</v>
      </c>
      <c r="D193" t="s">
        <v>207</v>
      </c>
      <c r="E193" t="s">
        <v>212</v>
      </c>
      <c r="F193" s="4">
        <v>44441</v>
      </c>
      <c r="G193" s="11">
        <f t="shared" si="15"/>
        <v>2021</v>
      </c>
      <c r="H193" s="11">
        <f t="shared" si="16"/>
        <v>9</v>
      </c>
      <c r="I193" s="13" t="str">
        <f t="shared" si="17"/>
        <v>2021-09</v>
      </c>
      <c r="J193" t="s">
        <v>214</v>
      </c>
      <c r="K193" s="5">
        <v>1</v>
      </c>
      <c r="L193" s="5">
        <f t="shared" ca="1" si="18"/>
        <v>1159</v>
      </c>
      <c r="M193" s="7">
        <f>IF(_xlfn.MAXIFS(transacoes!$D$1:$D$201,transacoes!$B$1:$B$201,clientes!A193),_xlfn.MAXIFS(transacoes!$D$1:$D$201,transacoes!$B$1:$B$201,clientes!A193),"")</f>
        <v>45085</v>
      </c>
      <c r="N193" s="5">
        <f>COUNTIF(transacoes!B:B,A193)</f>
        <v>2</v>
      </c>
      <c r="O193" s="18">
        <f t="shared" si="19"/>
        <v>110.88349999999996</v>
      </c>
      <c r="P193" s="18">
        <f>VLOOKUP(I193,investimento_marketing!A:C,2,FALSE)/VLOOKUP(I193,investimento_marketing!A:C,3,FALSE)</f>
        <v>4.5769514973958332</v>
      </c>
    </row>
    <row r="194" spans="1:16" x14ac:dyDescent="0.25">
      <c r="A194">
        <v>193</v>
      </c>
      <c r="B194" t="s">
        <v>199</v>
      </c>
      <c r="C194">
        <v>56</v>
      </c>
      <c r="D194" t="s">
        <v>208</v>
      </c>
      <c r="E194" t="s">
        <v>210</v>
      </c>
      <c r="F194" s="4">
        <v>44549</v>
      </c>
      <c r="G194" s="11">
        <f t="shared" si="15"/>
        <v>2021</v>
      </c>
      <c r="H194" s="11">
        <f t="shared" si="16"/>
        <v>12</v>
      </c>
      <c r="I194" s="13" t="str">
        <f t="shared" si="17"/>
        <v>2021-12</v>
      </c>
      <c r="J194" t="s">
        <v>214</v>
      </c>
      <c r="L194" s="5">
        <f t="shared" ca="1" si="18"/>
        <v>1051</v>
      </c>
      <c r="M194" s="7" t="str">
        <f>IF(_xlfn.MAXIFS(transacoes!$D$1:$D$201,transacoes!$B$1:$B$201,clientes!A194),_xlfn.MAXIFS(transacoes!$D$1:$D$201,transacoes!$B$1:$B$201,clientes!A194),"")</f>
        <v/>
      </c>
      <c r="N194" s="5">
        <f>COUNTIF(transacoes!B:B,A194)</f>
        <v>0</v>
      </c>
      <c r="O194" s="18">
        <f t="shared" ref="O194:O201" si="20">PRODUCT(K194,N194,$S$2)</f>
        <v>0</v>
      </c>
      <c r="P194" s="18">
        <f>VLOOKUP(I194,investimento_marketing!A:C,2,FALSE)/VLOOKUP(I194,investimento_marketing!A:C,3,FALSE)</f>
        <v>51.045874485596698</v>
      </c>
    </row>
    <row r="195" spans="1:16" x14ac:dyDescent="0.25">
      <c r="A195">
        <v>194</v>
      </c>
      <c r="B195" t="s">
        <v>200</v>
      </c>
      <c r="C195">
        <v>38</v>
      </c>
      <c r="D195" t="s">
        <v>207</v>
      </c>
      <c r="E195" t="s">
        <v>210</v>
      </c>
      <c r="F195" s="4">
        <v>44732</v>
      </c>
      <c r="G195" s="11">
        <f t="shared" ref="G195:G201" si="21">YEAR(F195)</f>
        <v>2022</v>
      </c>
      <c r="H195" s="11">
        <f t="shared" ref="H195:H201" si="22">MONTH(F195)</f>
        <v>6</v>
      </c>
      <c r="I195" s="13" t="str">
        <f t="shared" ref="I195:I201" si="23">_xlfn.CONCAT(G195,"-",IF(H195&lt;10,_xlfn.CONCAT(0,H195),H195))</f>
        <v>2022-06</v>
      </c>
      <c r="J195" t="s">
        <v>215</v>
      </c>
      <c r="K195" s="5">
        <v>1</v>
      </c>
      <c r="L195" s="5">
        <f t="shared" ref="L195:L201" ca="1" si="24">DATEDIF(F195,TODAY(),"D")</f>
        <v>868</v>
      </c>
      <c r="M195" s="7">
        <f>IF(_xlfn.MAXIFS(transacoes!$D$1:$D$201,transacoes!$B$1:$B$201,clientes!A195),_xlfn.MAXIFS(transacoes!$D$1:$D$201,transacoes!$B$1:$B$201,clientes!A195),"")</f>
        <v>45212</v>
      </c>
      <c r="N195" s="5">
        <f>COUNTIF(transacoes!B:B,A195)</f>
        <v>1</v>
      </c>
      <c r="O195" s="18">
        <f t="shared" si="20"/>
        <v>55.441749999999978</v>
      </c>
      <c r="P195" s="18">
        <f>VLOOKUP(I195,investimento_marketing!A:C,2,FALSE)/VLOOKUP(I195,investimento_marketing!A:C,3,FALSE)</f>
        <v>87.55119466666666</v>
      </c>
    </row>
    <row r="196" spans="1:16" x14ac:dyDescent="0.25">
      <c r="A196">
        <v>195</v>
      </c>
      <c r="B196" t="s">
        <v>201</v>
      </c>
      <c r="C196">
        <v>49</v>
      </c>
      <c r="D196" t="s">
        <v>207</v>
      </c>
      <c r="E196" t="s">
        <v>209</v>
      </c>
      <c r="F196" s="4">
        <v>44113</v>
      </c>
      <c r="G196" s="11">
        <f t="shared" si="21"/>
        <v>2020</v>
      </c>
      <c r="H196" s="11">
        <f t="shared" si="22"/>
        <v>10</v>
      </c>
      <c r="I196" s="13" t="str">
        <f t="shared" si="23"/>
        <v>2020-10</v>
      </c>
      <c r="J196" t="s">
        <v>215</v>
      </c>
      <c r="K196" s="5">
        <v>3</v>
      </c>
      <c r="L196" s="5">
        <f t="shared" ca="1" si="24"/>
        <v>1487</v>
      </c>
      <c r="M196" s="7">
        <f>IF(_xlfn.MAXIFS(transacoes!$D$1:$D$201,transacoes!$B$1:$B$201,clientes!A196),_xlfn.MAXIFS(transacoes!$D$1:$D$201,transacoes!$B$1:$B$201,clientes!A196),"")</f>
        <v>45220</v>
      </c>
      <c r="N196" s="5">
        <f>COUNTIF(transacoes!B:B,A196)</f>
        <v>2</v>
      </c>
      <c r="O196" s="18">
        <f t="shared" si="20"/>
        <v>332.65049999999985</v>
      </c>
      <c r="P196" s="18">
        <f>VLOOKUP(I196,investimento_marketing!A:C,2,FALSE)/VLOOKUP(I196,investimento_marketing!A:C,3,FALSE)</f>
        <v>23.219552469135806</v>
      </c>
    </row>
    <row r="197" spans="1:16" x14ac:dyDescent="0.25">
      <c r="A197">
        <v>196</v>
      </c>
      <c r="B197" t="s">
        <v>202</v>
      </c>
      <c r="C197">
        <v>19</v>
      </c>
      <c r="D197" t="s">
        <v>208</v>
      </c>
      <c r="E197" t="s">
        <v>210</v>
      </c>
      <c r="F197" s="4">
        <v>44400</v>
      </c>
      <c r="G197" s="11">
        <f t="shared" si="21"/>
        <v>2021</v>
      </c>
      <c r="H197" s="11">
        <f t="shared" si="22"/>
        <v>7</v>
      </c>
      <c r="I197" s="13" t="str">
        <f t="shared" si="23"/>
        <v>2021-07</v>
      </c>
      <c r="J197" t="s">
        <v>215</v>
      </c>
      <c r="K197" s="5">
        <v>1</v>
      </c>
      <c r="L197" s="5">
        <f t="shared" ca="1" si="24"/>
        <v>1200</v>
      </c>
      <c r="M197" s="7">
        <f>IF(_xlfn.MAXIFS(transacoes!$D$1:$D$201,transacoes!$B$1:$B$201,clientes!A197),_xlfn.MAXIFS(transacoes!$D$1:$D$201,transacoes!$B$1:$B$201,clientes!A197),"")</f>
        <v>44953</v>
      </c>
      <c r="N197" s="5">
        <f>COUNTIF(transacoes!B:B,A197)</f>
        <v>1</v>
      </c>
      <c r="O197" s="18">
        <f t="shared" si="20"/>
        <v>55.441749999999978</v>
      </c>
      <c r="P197" s="18">
        <f>VLOOKUP(I197,investimento_marketing!A:C,2,FALSE)/VLOOKUP(I197,investimento_marketing!A:C,3,FALSE)</f>
        <v>56.015610666666667</v>
      </c>
    </row>
    <row r="198" spans="1:16" x14ac:dyDescent="0.25">
      <c r="A198">
        <v>197</v>
      </c>
      <c r="B198" t="s">
        <v>203</v>
      </c>
      <c r="C198">
        <v>25</v>
      </c>
      <c r="D198" t="s">
        <v>208</v>
      </c>
      <c r="E198" t="s">
        <v>212</v>
      </c>
      <c r="F198" s="4">
        <v>43841</v>
      </c>
      <c r="G198" s="11">
        <f t="shared" si="21"/>
        <v>2020</v>
      </c>
      <c r="H198" s="11">
        <f t="shared" si="22"/>
        <v>1</v>
      </c>
      <c r="I198" s="13" t="str">
        <f t="shared" si="23"/>
        <v>2020-01</v>
      </c>
      <c r="J198" t="s">
        <v>215</v>
      </c>
      <c r="K198" s="5">
        <v>3</v>
      </c>
      <c r="L198" s="5">
        <f t="shared" ca="1" si="24"/>
        <v>1759</v>
      </c>
      <c r="M198" s="7">
        <f>IF(_xlfn.MAXIFS(transacoes!$D$1:$D$201,transacoes!$B$1:$B$201,clientes!A198),_xlfn.MAXIFS(transacoes!$D$1:$D$201,transacoes!$B$1:$B$201,clientes!A198),"")</f>
        <v>45072</v>
      </c>
      <c r="N198" s="5">
        <f>COUNTIF(transacoes!B:B,A198)</f>
        <v>1</v>
      </c>
      <c r="O198" s="18">
        <f t="shared" si="20"/>
        <v>166.32524999999993</v>
      </c>
      <c r="P198" s="18">
        <f>VLOOKUP(I198,investimento_marketing!A:C,2,FALSE)/VLOOKUP(I198,investimento_marketing!A:C,3,FALSE)</f>
        <v>14.62819921875</v>
      </c>
    </row>
    <row r="199" spans="1:16" x14ac:dyDescent="0.25">
      <c r="A199">
        <v>198</v>
      </c>
      <c r="B199" t="s">
        <v>204</v>
      </c>
      <c r="C199">
        <v>41</v>
      </c>
      <c r="D199" t="s">
        <v>207</v>
      </c>
      <c r="E199" t="s">
        <v>210</v>
      </c>
      <c r="F199" s="4">
        <v>44360</v>
      </c>
      <c r="G199" s="11">
        <f t="shared" si="21"/>
        <v>2021</v>
      </c>
      <c r="H199" s="11">
        <f t="shared" si="22"/>
        <v>6</v>
      </c>
      <c r="I199" s="13" t="str">
        <f t="shared" si="23"/>
        <v>2021-06</v>
      </c>
      <c r="J199" t="s">
        <v>215</v>
      </c>
      <c r="K199" s="5">
        <v>1</v>
      </c>
      <c r="L199" s="5">
        <f t="shared" ca="1" si="24"/>
        <v>1240</v>
      </c>
      <c r="M199" s="7">
        <f>IF(_xlfn.MAXIFS(transacoes!$D$1:$D$201,transacoes!$B$1:$B$201,clientes!A199),_xlfn.MAXIFS(transacoes!$D$1:$D$201,transacoes!$B$1:$B$201,clientes!A199),"")</f>
        <v>45019</v>
      </c>
      <c r="N199" s="5">
        <f>COUNTIF(transacoes!B:B,A199)</f>
        <v>1</v>
      </c>
      <c r="O199" s="18">
        <f t="shared" si="20"/>
        <v>55.441749999999978</v>
      </c>
      <c r="P199" s="18">
        <f>VLOOKUP(I199,investimento_marketing!A:C,2,FALSE)/VLOOKUP(I199,investimento_marketing!A:C,3,FALSE)</f>
        <v>92.529290666666682</v>
      </c>
    </row>
    <row r="200" spans="1:16" x14ac:dyDescent="0.25">
      <c r="A200">
        <v>199</v>
      </c>
      <c r="B200" t="s">
        <v>205</v>
      </c>
      <c r="C200">
        <v>37</v>
      </c>
      <c r="D200" t="s">
        <v>208</v>
      </c>
      <c r="E200" t="s">
        <v>211</v>
      </c>
      <c r="F200" s="4">
        <v>44801</v>
      </c>
      <c r="G200" s="11">
        <f t="shared" si="21"/>
        <v>2022</v>
      </c>
      <c r="H200" s="11">
        <f t="shared" si="22"/>
        <v>8</v>
      </c>
      <c r="I200" s="13" t="str">
        <f t="shared" si="23"/>
        <v>2022-08</v>
      </c>
      <c r="J200" t="s">
        <v>215</v>
      </c>
      <c r="K200" s="5">
        <v>0</v>
      </c>
      <c r="L200" s="5">
        <f t="shared" ca="1" si="24"/>
        <v>799</v>
      </c>
      <c r="M200" s="7">
        <f>IF(_xlfn.MAXIFS(transacoes!$D$1:$D$201,transacoes!$B$1:$B$201,clientes!A200),_xlfn.MAXIFS(transacoes!$D$1:$D$201,transacoes!$B$1:$B$201,clientes!A200),"")</f>
        <v>45117</v>
      </c>
      <c r="N200" s="5">
        <f>COUNTIF(transacoes!B:B,A200)</f>
        <v>2</v>
      </c>
      <c r="O200" s="18">
        <f t="shared" si="20"/>
        <v>0</v>
      </c>
      <c r="P200" s="18">
        <f>VLOOKUP(I200,investimento_marketing!A:C,2,FALSE)/VLOOKUP(I200,investimento_marketing!A:C,3,FALSE)</f>
        <v>23.46397633744856</v>
      </c>
    </row>
    <row r="201" spans="1:16" x14ac:dyDescent="0.25">
      <c r="A201">
        <v>200</v>
      </c>
      <c r="B201" t="s">
        <v>206</v>
      </c>
      <c r="C201">
        <v>33</v>
      </c>
      <c r="D201" t="s">
        <v>207</v>
      </c>
      <c r="E201" t="s">
        <v>210</v>
      </c>
      <c r="F201" s="4">
        <v>44026</v>
      </c>
      <c r="G201" s="11">
        <f t="shared" si="21"/>
        <v>2020</v>
      </c>
      <c r="H201" s="11">
        <f t="shared" si="22"/>
        <v>7</v>
      </c>
      <c r="I201" s="13" t="str">
        <f t="shared" si="23"/>
        <v>2020-07</v>
      </c>
      <c r="J201" t="s">
        <v>214</v>
      </c>
      <c r="K201" s="5">
        <v>2</v>
      </c>
      <c r="L201" s="5">
        <f t="shared" ca="1" si="24"/>
        <v>1574</v>
      </c>
      <c r="M201" s="7">
        <f>IF(_xlfn.MAXIFS(transacoes!$D$1:$D$201,transacoes!$B$1:$B$201,clientes!A201),_xlfn.MAXIFS(transacoes!$D$1:$D$201,transacoes!$B$1:$B$201,clientes!A201),"")</f>
        <v>45053</v>
      </c>
      <c r="N201" s="5">
        <f>COUNTIF(transacoes!B:B,A201)</f>
        <v>1</v>
      </c>
      <c r="O201" s="18">
        <f t="shared" si="20"/>
        <v>110.88349999999996</v>
      </c>
      <c r="P201" s="18">
        <f>VLOOKUP(I201,investimento_marketing!A:C,2,FALSE)/VLOOKUP(I201,investimento_marketing!A:C,3,FALSE)</f>
        <v>90.06095040000001</v>
      </c>
    </row>
  </sheetData>
  <sortState xmlns:xlrd2="http://schemas.microsoft.com/office/spreadsheetml/2017/richdata2" ref="U2:U34">
    <sortCondition ref="U2:U3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1"/>
  <sheetViews>
    <sheetView tabSelected="1" topLeftCell="P1" zoomScale="85" zoomScaleNormal="85" workbookViewId="0">
      <selection activeCell="U24" sqref="U24"/>
    </sheetView>
  </sheetViews>
  <sheetFormatPr defaultRowHeight="15" x14ac:dyDescent="0.25"/>
  <cols>
    <col min="1" max="1" width="12.140625" bestFit="1" customWidth="1"/>
    <col min="2" max="2" width="9.85546875" bestFit="1" customWidth="1"/>
    <col min="4" max="4" width="14.42578125" bestFit="1" customWidth="1"/>
    <col min="5" max="5" width="14.140625" bestFit="1" customWidth="1"/>
    <col min="9" max="9" width="13.42578125" customWidth="1"/>
    <col min="10" max="10" width="14.5703125" customWidth="1"/>
    <col min="11" max="11" width="16.28515625" style="5" bestFit="1" customWidth="1"/>
    <col min="12" max="12" width="18.42578125" bestFit="1" customWidth="1"/>
    <col min="13" max="13" width="17.5703125" bestFit="1" customWidth="1"/>
    <col min="14" max="14" width="16.42578125" bestFit="1" customWidth="1"/>
    <col min="15" max="15" width="16.42578125" customWidth="1"/>
    <col min="17" max="17" width="12.140625" bestFit="1" customWidth="1"/>
    <col min="18" max="18" width="17.5703125" bestFit="1" customWidth="1"/>
  </cols>
  <sheetData>
    <row r="1" spans="1:11" x14ac:dyDescent="0.25">
      <c r="A1" s="1" t="s">
        <v>216</v>
      </c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</row>
    <row r="2" spans="1:11" x14ac:dyDescent="0.25">
      <c r="A2">
        <v>1001</v>
      </c>
      <c r="B2">
        <v>117</v>
      </c>
      <c r="C2">
        <v>71.28</v>
      </c>
      <c r="D2" s="3">
        <v>45214</v>
      </c>
      <c r="E2">
        <v>147</v>
      </c>
      <c r="F2" t="s">
        <v>221</v>
      </c>
    </row>
    <row r="3" spans="1:11" x14ac:dyDescent="0.25">
      <c r="A3">
        <v>1002</v>
      </c>
      <c r="B3">
        <v>142</v>
      </c>
      <c r="C3">
        <v>22.31</v>
      </c>
      <c r="D3" s="3">
        <v>45212</v>
      </c>
      <c r="E3">
        <v>143</v>
      </c>
      <c r="F3" t="s">
        <v>222</v>
      </c>
    </row>
    <row r="4" spans="1:11" x14ac:dyDescent="0.25">
      <c r="A4">
        <v>1003</v>
      </c>
      <c r="B4">
        <v>38</v>
      </c>
      <c r="C4">
        <v>18.739999999999998</v>
      </c>
      <c r="D4" s="3">
        <v>44940</v>
      </c>
      <c r="E4">
        <v>139</v>
      </c>
      <c r="F4" t="s">
        <v>223</v>
      </c>
    </row>
    <row r="5" spans="1:11" x14ac:dyDescent="0.25">
      <c r="A5">
        <v>1004</v>
      </c>
      <c r="B5">
        <v>99</v>
      </c>
      <c r="C5">
        <v>66.47</v>
      </c>
      <c r="D5" s="3">
        <v>45063</v>
      </c>
      <c r="E5">
        <v>110</v>
      </c>
      <c r="F5" t="s">
        <v>224</v>
      </c>
      <c r="I5" s="32" t="s">
        <v>291</v>
      </c>
      <c r="J5" s="32"/>
      <c r="K5" s="22"/>
    </row>
    <row r="6" spans="1:11" x14ac:dyDescent="0.25">
      <c r="A6">
        <v>1005</v>
      </c>
      <c r="B6">
        <v>49</v>
      </c>
      <c r="C6">
        <v>13.55</v>
      </c>
      <c r="D6" s="3">
        <v>44941</v>
      </c>
      <c r="E6">
        <v>122</v>
      </c>
      <c r="F6" t="s">
        <v>221</v>
      </c>
      <c r="I6" s="15" t="s">
        <v>292</v>
      </c>
      <c r="J6" s="15" t="s">
        <v>293</v>
      </c>
      <c r="K6" s="15" t="s">
        <v>367</v>
      </c>
    </row>
    <row r="7" spans="1:11" x14ac:dyDescent="0.25">
      <c r="A7">
        <v>1006</v>
      </c>
      <c r="B7">
        <v>154</v>
      </c>
      <c r="C7">
        <v>80.97</v>
      </c>
      <c r="D7" s="3">
        <v>45019</v>
      </c>
      <c r="E7">
        <v>106</v>
      </c>
      <c r="F7" t="s">
        <v>225</v>
      </c>
      <c r="I7" t="s">
        <v>222</v>
      </c>
      <c r="J7" s="18">
        <f>AVERAGEIF(F:F,I7,C:C)</f>
        <v>58.444047619047609</v>
      </c>
      <c r="K7" s="25">
        <f>COUNTIF(F:F,I7)</f>
        <v>42</v>
      </c>
    </row>
    <row r="8" spans="1:11" x14ac:dyDescent="0.25">
      <c r="A8">
        <v>1007</v>
      </c>
      <c r="B8">
        <v>131</v>
      </c>
      <c r="C8">
        <v>13</v>
      </c>
      <c r="D8" s="3">
        <v>45066</v>
      </c>
      <c r="E8">
        <v>138</v>
      </c>
      <c r="F8" t="s">
        <v>224</v>
      </c>
      <c r="I8" t="s">
        <v>225</v>
      </c>
      <c r="J8" s="18">
        <f>AVERAGEIF(F:F,I8,C:C)</f>
        <v>56.934693877551013</v>
      </c>
      <c r="K8" s="25">
        <f>COUNTIF(F:F,I8)</f>
        <v>49</v>
      </c>
    </row>
    <row r="9" spans="1:11" x14ac:dyDescent="0.25">
      <c r="A9">
        <v>1008</v>
      </c>
      <c r="B9">
        <v>192</v>
      </c>
      <c r="C9">
        <v>42.84</v>
      </c>
      <c r="D9" s="3">
        <v>45085</v>
      </c>
      <c r="E9">
        <v>143</v>
      </c>
      <c r="F9" t="s">
        <v>221</v>
      </c>
      <c r="I9" t="s">
        <v>224</v>
      </c>
      <c r="J9" s="18">
        <f>AVERAGEIF(F:F,I9,C:C)</f>
        <v>55.313750000000006</v>
      </c>
      <c r="K9" s="25">
        <f>COUNTIF(F:F,I9)</f>
        <v>40</v>
      </c>
    </row>
    <row r="10" spans="1:11" x14ac:dyDescent="0.25">
      <c r="A10">
        <v>1009</v>
      </c>
      <c r="B10">
        <v>35</v>
      </c>
      <c r="C10">
        <v>21.83</v>
      </c>
      <c r="D10" s="3">
        <v>45100</v>
      </c>
      <c r="E10">
        <v>110</v>
      </c>
      <c r="F10" t="s">
        <v>221</v>
      </c>
      <c r="I10" t="s">
        <v>223</v>
      </c>
      <c r="J10" s="18">
        <f>AVERAGEIF(F:F,I10,C:C)</f>
        <v>53.118181818181817</v>
      </c>
      <c r="K10" s="25">
        <f>COUNTIF(F:F,I10)</f>
        <v>33</v>
      </c>
    </row>
    <row r="11" spans="1:11" x14ac:dyDescent="0.25">
      <c r="A11">
        <v>1010</v>
      </c>
      <c r="B11">
        <v>18</v>
      </c>
      <c r="C11">
        <v>91.87</v>
      </c>
      <c r="D11" s="3">
        <v>45106</v>
      </c>
      <c r="E11">
        <v>123</v>
      </c>
      <c r="F11" t="s">
        <v>221</v>
      </c>
      <c r="I11" t="s">
        <v>221</v>
      </c>
      <c r="J11" s="18">
        <f>AVERAGEIF(F:F,I11,C:C)</f>
        <v>52.17916666666666</v>
      </c>
      <c r="K11" s="25">
        <f>COUNTIF(F:F,I11)</f>
        <v>36</v>
      </c>
    </row>
    <row r="12" spans="1:11" x14ac:dyDescent="0.25">
      <c r="A12">
        <v>1011</v>
      </c>
      <c r="B12">
        <v>71</v>
      </c>
      <c r="C12">
        <v>39.4</v>
      </c>
      <c r="D12" s="3">
        <v>44930</v>
      </c>
      <c r="E12">
        <v>120</v>
      </c>
      <c r="F12" t="s">
        <v>221</v>
      </c>
    </row>
    <row r="13" spans="1:11" x14ac:dyDescent="0.25">
      <c r="A13">
        <v>1012</v>
      </c>
      <c r="B13">
        <v>198</v>
      </c>
      <c r="C13">
        <v>47.4</v>
      </c>
      <c r="D13" s="3">
        <v>45019</v>
      </c>
      <c r="E13">
        <v>142</v>
      </c>
      <c r="F13" t="s">
        <v>221</v>
      </c>
      <c r="I13" s="15" t="s">
        <v>292</v>
      </c>
      <c r="J13" t="s">
        <v>367</v>
      </c>
    </row>
    <row r="14" spans="1:11" x14ac:dyDescent="0.25">
      <c r="A14">
        <v>1013</v>
      </c>
      <c r="B14">
        <v>107</v>
      </c>
      <c r="C14">
        <v>28.07</v>
      </c>
      <c r="D14" s="3">
        <v>45000</v>
      </c>
      <c r="E14">
        <v>145</v>
      </c>
      <c r="F14" t="s">
        <v>224</v>
      </c>
      <c r="I14" t="s">
        <v>225</v>
      </c>
      <c r="J14">
        <v>49</v>
      </c>
    </row>
    <row r="15" spans="1:11" x14ac:dyDescent="0.25">
      <c r="A15">
        <v>1014</v>
      </c>
      <c r="B15">
        <v>88</v>
      </c>
      <c r="C15">
        <v>80.790000000000006</v>
      </c>
      <c r="D15" s="3">
        <v>45216</v>
      </c>
      <c r="E15">
        <v>143</v>
      </c>
      <c r="F15" t="s">
        <v>222</v>
      </c>
      <c r="I15" t="s">
        <v>222</v>
      </c>
      <c r="J15">
        <v>42</v>
      </c>
    </row>
    <row r="16" spans="1:11" x14ac:dyDescent="0.25">
      <c r="A16">
        <v>1015</v>
      </c>
      <c r="B16">
        <v>130</v>
      </c>
      <c r="C16">
        <v>88.88</v>
      </c>
      <c r="D16" s="3">
        <v>45132</v>
      </c>
      <c r="E16">
        <v>126</v>
      </c>
      <c r="F16" t="s">
        <v>222</v>
      </c>
      <c r="I16" t="s">
        <v>224</v>
      </c>
      <c r="J16">
        <v>40</v>
      </c>
    </row>
    <row r="17" spans="1:19" x14ac:dyDescent="0.25">
      <c r="A17">
        <v>1016</v>
      </c>
      <c r="B17">
        <v>69</v>
      </c>
      <c r="C17">
        <v>42.93</v>
      </c>
      <c r="D17" s="3">
        <v>44962</v>
      </c>
      <c r="E17">
        <v>109</v>
      </c>
      <c r="F17" t="s">
        <v>224</v>
      </c>
      <c r="I17" t="s">
        <v>221</v>
      </c>
      <c r="J17">
        <v>36</v>
      </c>
    </row>
    <row r="18" spans="1:19" x14ac:dyDescent="0.25">
      <c r="A18">
        <v>1017</v>
      </c>
      <c r="B18">
        <v>1</v>
      </c>
      <c r="C18">
        <v>55.16</v>
      </c>
      <c r="D18" s="3">
        <v>44999</v>
      </c>
      <c r="E18">
        <v>139</v>
      </c>
      <c r="F18" t="s">
        <v>222</v>
      </c>
      <c r="I18" t="s">
        <v>223</v>
      </c>
      <c r="J18">
        <v>33</v>
      </c>
    </row>
    <row r="19" spans="1:19" x14ac:dyDescent="0.25">
      <c r="A19">
        <v>1018</v>
      </c>
      <c r="B19">
        <v>73</v>
      </c>
      <c r="C19">
        <v>34.53</v>
      </c>
      <c r="D19" s="3">
        <v>44942</v>
      </c>
      <c r="E19">
        <v>146</v>
      </c>
      <c r="F19" t="s">
        <v>225</v>
      </c>
    </row>
    <row r="20" spans="1:19" x14ac:dyDescent="0.25">
      <c r="A20">
        <v>1019</v>
      </c>
      <c r="B20">
        <v>186</v>
      </c>
      <c r="C20">
        <v>24.81</v>
      </c>
      <c r="D20" s="3">
        <v>44973</v>
      </c>
      <c r="E20">
        <v>106</v>
      </c>
      <c r="F20" t="s">
        <v>225</v>
      </c>
    </row>
    <row r="21" spans="1:19" x14ac:dyDescent="0.25">
      <c r="A21">
        <v>1020</v>
      </c>
      <c r="B21">
        <v>77</v>
      </c>
      <c r="C21">
        <v>92.26</v>
      </c>
      <c r="D21" s="3">
        <v>45198</v>
      </c>
      <c r="E21">
        <v>120</v>
      </c>
      <c r="F21" t="s">
        <v>224</v>
      </c>
      <c r="I21" s="32" t="s">
        <v>294</v>
      </c>
      <c r="J21" s="32"/>
      <c r="K21" s="32"/>
      <c r="L21" s="32"/>
      <c r="M21" s="22"/>
      <c r="Q21" s="32" t="s">
        <v>303</v>
      </c>
      <c r="R21" s="32"/>
    </row>
    <row r="22" spans="1:19" x14ac:dyDescent="0.25">
      <c r="A22">
        <v>1021</v>
      </c>
      <c r="B22">
        <v>151</v>
      </c>
      <c r="C22">
        <v>94.98</v>
      </c>
      <c r="D22" s="3">
        <v>45037</v>
      </c>
      <c r="E22">
        <v>136</v>
      </c>
      <c r="F22" t="s">
        <v>225</v>
      </c>
      <c r="I22" s="22" t="s">
        <v>0</v>
      </c>
      <c r="J22" s="22" t="s">
        <v>295</v>
      </c>
      <c r="K22" s="22" t="s">
        <v>308</v>
      </c>
      <c r="L22" s="23" t="s">
        <v>296</v>
      </c>
      <c r="M22" s="23" t="s">
        <v>304</v>
      </c>
      <c r="N22" s="23" t="s">
        <v>305</v>
      </c>
      <c r="O22" s="23" t="s">
        <v>310</v>
      </c>
      <c r="Q22" s="23" t="s">
        <v>217</v>
      </c>
      <c r="R22" s="23" t="s">
        <v>304</v>
      </c>
      <c r="S22" s="23" t="s">
        <v>208</v>
      </c>
    </row>
    <row r="23" spans="1:19" x14ac:dyDescent="0.25">
      <c r="A23">
        <v>1022</v>
      </c>
      <c r="B23">
        <v>149</v>
      </c>
      <c r="C23">
        <v>97.06</v>
      </c>
      <c r="D23" s="3">
        <v>45119</v>
      </c>
      <c r="E23">
        <v>125</v>
      </c>
      <c r="F23" t="s">
        <v>224</v>
      </c>
      <c r="I23" s="21">
        <v>117</v>
      </c>
      <c r="J23" s="18">
        <f t="shared" ref="J23:J54" si="0">SUMIF(B:B,I23,C:C)</f>
        <v>272.74</v>
      </c>
      <c r="K23" s="25">
        <f ca="1">VLOOKUP(I23,clientes!$A:$P,12,FALSE)</f>
        <v>968</v>
      </c>
      <c r="L23">
        <f t="shared" ref="L23:L54" si="1">COUNTIF(B:B,I23)</f>
        <v>4</v>
      </c>
      <c r="M23">
        <f t="shared" ref="M23:M54" si="2">VLOOKUP(J23,$Q$22:$S$28,3,TRUE)</f>
        <v>5</v>
      </c>
      <c r="N23">
        <f t="shared" ref="N23:N54" si="3">VLOOKUP(L23,$Q$31:$S$37,3,TRUE)</f>
        <v>5</v>
      </c>
      <c r="O23">
        <f t="shared" ref="O23:O54" ca="1" si="4">VLOOKUP(K23,$Q$40:$S$46,3,TRUE)</f>
        <v>2</v>
      </c>
      <c r="Q23" s="18">
        <v>0</v>
      </c>
      <c r="R23" t="s">
        <v>307</v>
      </c>
      <c r="S23">
        <v>1</v>
      </c>
    </row>
    <row r="24" spans="1:19" x14ac:dyDescent="0.25">
      <c r="A24">
        <v>1023</v>
      </c>
      <c r="B24">
        <v>169</v>
      </c>
      <c r="C24">
        <v>36.56</v>
      </c>
      <c r="D24" s="3">
        <v>45141</v>
      </c>
      <c r="E24">
        <v>142</v>
      </c>
      <c r="F24" t="s">
        <v>225</v>
      </c>
      <c r="I24" s="21">
        <v>98</v>
      </c>
      <c r="J24" s="18">
        <f t="shared" si="0"/>
        <v>246.51999999999998</v>
      </c>
      <c r="K24" s="25">
        <f ca="1">VLOOKUP(I24,clientes!$A:$P,12,FALSE)</f>
        <v>1037</v>
      </c>
      <c r="L24">
        <f t="shared" si="1"/>
        <v>4</v>
      </c>
      <c r="M24">
        <f t="shared" si="2"/>
        <v>5</v>
      </c>
      <c r="N24">
        <f t="shared" si="3"/>
        <v>5</v>
      </c>
      <c r="O24">
        <f t="shared" ca="1" si="4"/>
        <v>2</v>
      </c>
      <c r="Q24" s="24">
        <v>25</v>
      </c>
      <c r="R24" t="s">
        <v>301</v>
      </c>
      <c r="S24">
        <v>2</v>
      </c>
    </row>
    <row r="25" spans="1:19" x14ac:dyDescent="0.25">
      <c r="A25">
        <v>1024</v>
      </c>
      <c r="B25">
        <v>126</v>
      </c>
      <c r="C25">
        <v>88.34</v>
      </c>
      <c r="D25" s="3">
        <v>45159</v>
      </c>
      <c r="E25">
        <v>122</v>
      </c>
      <c r="F25" t="s">
        <v>223</v>
      </c>
      <c r="I25" s="21">
        <v>26</v>
      </c>
      <c r="J25" s="18">
        <f t="shared" si="0"/>
        <v>222.92000000000002</v>
      </c>
      <c r="K25" s="25">
        <f ca="1">VLOOKUP(I25,clientes!$A:$P,12,FALSE)</f>
        <v>1424</v>
      </c>
      <c r="L25">
        <f t="shared" si="1"/>
        <v>4</v>
      </c>
      <c r="M25">
        <f t="shared" si="2"/>
        <v>5</v>
      </c>
      <c r="N25">
        <f t="shared" si="3"/>
        <v>5</v>
      </c>
      <c r="O25">
        <f t="shared" ca="1" si="4"/>
        <v>1</v>
      </c>
      <c r="Q25" s="24">
        <v>50</v>
      </c>
      <c r="R25" t="s">
        <v>298</v>
      </c>
      <c r="S25">
        <v>3</v>
      </c>
    </row>
    <row r="26" spans="1:19" x14ac:dyDescent="0.25">
      <c r="A26">
        <v>1025</v>
      </c>
      <c r="B26">
        <v>39</v>
      </c>
      <c r="C26">
        <v>82.38</v>
      </c>
      <c r="D26" s="3">
        <v>45101</v>
      </c>
      <c r="E26">
        <v>109</v>
      </c>
      <c r="F26" t="s">
        <v>224</v>
      </c>
      <c r="I26" s="21">
        <v>99</v>
      </c>
      <c r="J26" s="18">
        <f t="shared" si="0"/>
        <v>215.59000000000003</v>
      </c>
      <c r="K26" s="25">
        <f ca="1">VLOOKUP(I26,clientes!$A:$P,12,FALSE)</f>
        <v>1566</v>
      </c>
      <c r="L26">
        <f t="shared" si="1"/>
        <v>4</v>
      </c>
      <c r="M26">
        <f t="shared" si="2"/>
        <v>5</v>
      </c>
      <c r="N26">
        <f t="shared" si="3"/>
        <v>5</v>
      </c>
      <c r="O26">
        <f t="shared" ca="1" si="4"/>
        <v>1</v>
      </c>
      <c r="Q26" s="24">
        <v>75</v>
      </c>
      <c r="R26" t="s">
        <v>299</v>
      </c>
      <c r="S26">
        <v>4</v>
      </c>
    </row>
    <row r="27" spans="1:19" x14ac:dyDescent="0.25">
      <c r="A27">
        <v>1026</v>
      </c>
      <c r="B27">
        <v>115</v>
      </c>
      <c r="C27">
        <v>52.15</v>
      </c>
      <c r="D27" s="3">
        <v>45007</v>
      </c>
      <c r="E27">
        <v>143</v>
      </c>
      <c r="F27" t="s">
        <v>221</v>
      </c>
      <c r="I27" s="21">
        <v>77</v>
      </c>
      <c r="J27" s="18">
        <f t="shared" si="0"/>
        <v>232.26</v>
      </c>
      <c r="K27" s="25">
        <f ca="1">VLOOKUP(I27,clientes!$A:$P,12,FALSE)</f>
        <v>783</v>
      </c>
      <c r="L27">
        <f t="shared" si="1"/>
        <v>3</v>
      </c>
      <c r="M27">
        <f t="shared" si="2"/>
        <v>5</v>
      </c>
      <c r="N27">
        <f t="shared" si="3"/>
        <v>4</v>
      </c>
      <c r="O27">
        <f t="shared" ca="1" si="4"/>
        <v>4</v>
      </c>
      <c r="Q27" s="24">
        <v>100</v>
      </c>
      <c r="R27" t="s">
        <v>300</v>
      </c>
      <c r="S27">
        <v>5</v>
      </c>
    </row>
    <row r="28" spans="1:19" x14ac:dyDescent="0.25">
      <c r="A28">
        <v>1027</v>
      </c>
      <c r="B28">
        <v>138</v>
      </c>
      <c r="C28">
        <v>16.78</v>
      </c>
      <c r="D28" s="3">
        <v>45116</v>
      </c>
      <c r="E28">
        <v>145</v>
      </c>
      <c r="F28" t="s">
        <v>225</v>
      </c>
      <c r="I28" s="21">
        <v>49</v>
      </c>
      <c r="J28" s="18">
        <f t="shared" si="0"/>
        <v>100.75</v>
      </c>
      <c r="K28" s="25">
        <f ca="1">VLOOKUP(I28,clientes!$A:$P,12,FALSE)</f>
        <v>789</v>
      </c>
      <c r="L28">
        <f t="shared" si="1"/>
        <v>3</v>
      </c>
      <c r="M28">
        <f t="shared" si="2"/>
        <v>5</v>
      </c>
      <c r="N28">
        <f t="shared" si="3"/>
        <v>4</v>
      </c>
      <c r="O28">
        <f t="shared" ca="1" si="4"/>
        <v>4</v>
      </c>
      <c r="Q28" s="24">
        <v>101</v>
      </c>
      <c r="R28" t="s">
        <v>302</v>
      </c>
      <c r="S28">
        <v>5</v>
      </c>
    </row>
    <row r="29" spans="1:19" x14ac:dyDescent="0.25">
      <c r="A29">
        <v>1028</v>
      </c>
      <c r="B29">
        <v>124</v>
      </c>
      <c r="C29">
        <v>77.87</v>
      </c>
      <c r="D29" s="3">
        <v>45086</v>
      </c>
      <c r="E29">
        <v>148</v>
      </c>
      <c r="F29" t="s">
        <v>223</v>
      </c>
      <c r="I29" s="21">
        <v>191</v>
      </c>
      <c r="J29" s="18">
        <f t="shared" si="0"/>
        <v>230.76</v>
      </c>
      <c r="K29" s="25">
        <f ca="1">VLOOKUP(I29,clientes!$A:$P,12,FALSE)</f>
        <v>868</v>
      </c>
      <c r="L29">
        <f t="shared" si="1"/>
        <v>3</v>
      </c>
      <c r="M29">
        <f t="shared" si="2"/>
        <v>5</v>
      </c>
      <c r="N29">
        <f t="shared" si="3"/>
        <v>4</v>
      </c>
      <c r="O29">
        <f t="shared" ca="1" si="4"/>
        <v>3</v>
      </c>
    </row>
    <row r="30" spans="1:19" x14ac:dyDescent="0.25">
      <c r="A30">
        <v>1029</v>
      </c>
      <c r="B30">
        <v>89</v>
      </c>
      <c r="C30">
        <v>30.31</v>
      </c>
      <c r="D30" s="3">
        <v>45093</v>
      </c>
      <c r="E30">
        <v>144</v>
      </c>
      <c r="F30" t="s">
        <v>224</v>
      </c>
      <c r="I30" s="21">
        <v>169</v>
      </c>
      <c r="J30" s="18">
        <f t="shared" si="0"/>
        <v>134.05000000000001</v>
      </c>
      <c r="K30" s="25">
        <f ca="1">VLOOKUP(I30,clientes!$A:$P,12,FALSE)</f>
        <v>867</v>
      </c>
      <c r="L30">
        <f t="shared" si="1"/>
        <v>3</v>
      </c>
      <c r="M30">
        <f t="shared" si="2"/>
        <v>5</v>
      </c>
      <c r="N30">
        <f t="shared" si="3"/>
        <v>4</v>
      </c>
      <c r="O30">
        <f t="shared" ca="1" si="4"/>
        <v>3</v>
      </c>
      <c r="Q30" s="32" t="s">
        <v>297</v>
      </c>
      <c r="R30" s="32"/>
    </row>
    <row r="31" spans="1:19" x14ac:dyDescent="0.25">
      <c r="A31">
        <v>1030</v>
      </c>
      <c r="B31">
        <v>86</v>
      </c>
      <c r="C31">
        <v>70.87</v>
      </c>
      <c r="D31" s="3">
        <v>45217</v>
      </c>
      <c r="E31">
        <v>134</v>
      </c>
      <c r="F31" t="s">
        <v>225</v>
      </c>
      <c r="I31" s="21">
        <v>159</v>
      </c>
      <c r="J31" s="18">
        <f t="shared" si="0"/>
        <v>245.59</v>
      </c>
      <c r="K31" s="25">
        <f ca="1">VLOOKUP(I31,clientes!$A:$P,12,FALSE)</f>
        <v>1021</v>
      </c>
      <c r="L31">
        <f t="shared" si="1"/>
        <v>3</v>
      </c>
      <c r="M31">
        <f t="shared" si="2"/>
        <v>5</v>
      </c>
      <c r="N31">
        <f t="shared" si="3"/>
        <v>4</v>
      </c>
      <c r="O31">
        <f t="shared" ca="1" si="4"/>
        <v>2</v>
      </c>
      <c r="Q31" s="23" t="s">
        <v>217</v>
      </c>
      <c r="R31" s="23" t="s">
        <v>305</v>
      </c>
      <c r="S31" s="23" t="s">
        <v>207</v>
      </c>
    </row>
    <row r="32" spans="1:19" x14ac:dyDescent="0.25">
      <c r="A32">
        <v>1031</v>
      </c>
      <c r="B32">
        <v>142</v>
      </c>
      <c r="C32">
        <v>70.7</v>
      </c>
      <c r="D32" s="3">
        <v>44970</v>
      </c>
      <c r="E32">
        <v>106</v>
      </c>
      <c r="F32" t="s">
        <v>221</v>
      </c>
      <c r="I32" s="21">
        <v>76</v>
      </c>
      <c r="J32" s="18">
        <f t="shared" si="0"/>
        <v>132.26000000000002</v>
      </c>
      <c r="K32" s="25">
        <f ca="1">VLOOKUP(I32,clientes!$A:$P,12,FALSE)</f>
        <v>1148</v>
      </c>
      <c r="L32">
        <f t="shared" si="1"/>
        <v>3</v>
      </c>
      <c r="M32">
        <f t="shared" si="2"/>
        <v>5</v>
      </c>
      <c r="N32">
        <f t="shared" si="3"/>
        <v>4</v>
      </c>
      <c r="O32">
        <f t="shared" ca="1" si="4"/>
        <v>2</v>
      </c>
      <c r="Q32" s="11">
        <v>0</v>
      </c>
      <c r="R32" t="s">
        <v>306</v>
      </c>
      <c r="S32">
        <v>1</v>
      </c>
    </row>
    <row r="33" spans="1:19" x14ac:dyDescent="0.25">
      <c r="A33">
        <v>1032</v>
      </c>
      <c r="B33">
        <v>196</v>
      </c>
      <c r="C33">
        <v>45.77</v>
      </c>
      <c r="D33" s="3">
        <v>44953</v>
      </c>
      <c r="E33">
        <v>142</v>
      </c>
      <c r="F33" t="s">
        <v>225</v>
      </c>
      <c r="I33" s="21">
        <v>74</v>
      </c>
      <c r="J33" s="18">
        <f t="shared" si="0"/>
        <v>239.45</v>
      </c>
      <c r="K33" s="25">
        <f ca="1">VLOOKUP(I33,clientes!$A:$P,12,FALSE)</f>
        <v>1598</v>
      </c>
      <c r="L33">
        <f t="shared" si="1"/>
        <v>3</v>
      </c>
      <c r="M33">
        <f t="shared" si="2"/>
        <v>5</v>
      </c>
      <c r="N33">
        <f t="shared" si="3"/>
        <v>4</v>
      </c>
      <c r="O33">
        <f t="shared" ca="1" si="4"/>
        <v>1</v>
      </c>
      <c r="Q33" s="11">
        <v>1</v>
      </c>
      <c r="R33" t="s">
        <v>301</v>
      </c>
      <c r="S33">
        <v>2</v>
      </c>
    </row>
    <row r="34" spans="1:19" x14ac:dyDescent="0.25">
      <c r="A34">
        <v>1033</v>
      </c>
      <c r="B34">
        <v>140</v>
      </c>
      <c r="C34">
        <v>86.12</v>
      </c>
      <c r="D34" s="3">
        <v>45006</v>
      </c>
      <c r="E34">
        <v>143</v>
      </c>
      <c r="F34" t="s">
        <v>223</v>
      </c>
      <c r="I34" s="21">
        <v>147</v>
      </c>
      <c r="J34" s="18">
        <f t="shared" si="0"/>
        <v>115.53999999999999</v>
      </c>
      <c r="K34" s="25">
        <f ca="1">VLOOKUP(I34,clientes!$A:$P,12,FALSE)</f>
        <v>781</v>
      </c>
      <c r="L34">
        <f t="shared" si="1"/>
        <v>2</v>
      </c>
      <c r="M34">
        <f t="shared" si="2"/>
        <v>5</v>
      </c>
      <c r="N34">
        <f t="shared" si="3"/>
        <v>3</v>
      </c>
      <c r="O34">
        <f t="shared" ca="1" si="4"/>
        <v>4</v>
      </c>
      <c r="Q34" s="11">
        <v>2</v>
      </c>
      <c r="R34" t="s">
        <v>298</v>
      </c>
      <c r="S34">
        <v>3</v>
      </c>
    </row>
    <row r="35" spans="1:19" x14ac:dyDescent="0.25">
      <c r="A35">
        <v>1034</v>
      </c>
      <c r="B35">
        <v>97</v>
      </c>
      <c r="C35">
        <v>60.16</v>
      </c>
      <c r="D35" s="3">
        <v>45007</v>
      </c>
      <c r="E35">
        <v>128</v>
      </c>
      <c r="F35" t="s">
        <v>222</v>
      </c>
      <c r="I35" s="21">
        <v>181</v>
      </c>
      <c r="J35" s="18">
        <f t="shared" si="0"/>
        <v>120.5</v>
      </c>
      <c r="K35" s="25">
        <f ca="1">VLOOKUP(I35,clientes!$A:$P,12,FALSE)</f>
        <v>898</v>
      </c>
      <c r="L35">
        <f t="shared" si="1"/>
        <v>2</v>
      </c>
      <c r="M35">
        <f t="shared" si="2"/>
        <v>5</v>
      </c>
      <c r="N35">
        <f t="shared" si="3"/>
        <v>3</v>
      </c>
      <c r="O35">
        <f t="shared" ca="1" si="4"/>
        <v>3</v>
      </c>
      <c r="Q35" s="11">
        <v>3</v>
      </c>
      <c r="R35" t="s">
        <v>299</v>
      </c>
      <c r="S35">
        <v>4</v>
      </c>
    </row>
    <row r="36" spans="1:19" x14ac:dyDescent="0.25">
      <c r="A36">
        <v>1035</v>
      </c>
      <c r="B36">
        <v>117</v>
      </c>
      <c r="C36">
        <v>18.13</v>
      </c>
      <c r="D36" s="3">
        <v>44952</v>
      </c>
      <c r="E36">
        <v>133</v>
      </c>
      <c r="F36" t="s">
        <v>222</v>
      </c>
      <c r="I36" s="21">
        <v>163</v>
      </c>
      <c r="J36" s="18">
        <f t="shared" si="0"/>
        <v>103.62</v>
      </c>
      <c r="K36" s="25">
        <f ca="1">VLOOKUP(I36,clientes!$A:$P,12,FALSE)</f>
        <v>897</v>
      </c>
      <c r="L36">
        <f t="shared" si="1"/>
        <v>2</v>
      </c>
      <c r="M36">
        <f t="shared" si="2"/>
        <v>5</v>
      </c>
      <c r="N36">
        <f t="shared" si="3"/>
        <v>3</v>
      </c>
      <c r="O36">
        <f t="shared" ca="1" si="4"/>
        <v>3</v>
      </c>
      <c r="Q36" s="11">
        <v>4</v>
      </c>
      <c r="R36" t="s">
        <v>300</v>
      </c>
      <c r="S36">
        <v>5</v>
      </c>
    </row>
    <row r="37" spans="1:19" x14ac:dyDescent="0.25">
      <c r="A37">
        <v>1036</v>
      </c>
      <c r="B37">
        <v>83</v>
      </c>
      <c r="C37">
        <v>45.51</v>
      </c>
      <c r="D37" s="3">
        <v>44968</v>
      </c>
      <c r="E37">
        <v>124</v>
      </c>
      <c r="F37" t="s">
        <v>223</v>
      </c>
      <c r="I37" s="21">
        <v>176</v>
      </c>
      <c r="J37" s="18">
        <f t="shared" si="0"/>
        <v>195.08999999999997</v>
      </c>
      <c r="K37" s="25">
        <f ca="1">VLOOKUP(I37,clientes!$A:$P,12,FALSE)</f>
        <v>1085</v>
      </c>
      <c r="L37">
        <f t="shared" si="1"/>
        <v>2</v>
      </c>
      <c r="M37">
        <f t="shared" si="2"/>
        <v>5</v>
      </c>
      <c r="N37">
        <f t="shared" si="3"/>
        <v>3</v>
      </c>
      <c r="O37">
        <f t="shared" ca="1" si="4"/>
        <v>2</v>
      </c>
      <c r="Q37" s="11">
        <v>5</v>
      </c>
      <c r="R37" t="s">
        <v>302</v>
      </c>
      <c r="S37">
        <v>5</v>
      </c>
    </row>
    <row r="38" spans="1:19" x14ac:dyDescent="0.25">
      <c r="A38">
        <v>1037</v>
      </c>
      <c r="B38">
        <v>49</v>
      </c>
      <c r="C38">
        <v>33.799999999999997</v>
      </c>
      <c r="D38" s="3">
        <v>45066</v>
      </c>
      <c r="E38">
        <v>102</v>
      </c>
      <c r="F38" t="s">
        <v>223</v>
      </c>
      <c r="I38" s="21">
        <v>66</v>
      </c>
      <c r="J38" s="18">
        <f t="shared" si="0"/>
        <v>165.05</v>
      </c>
      <c r="K38" s="25">
        <f ca="1">VLOOKUP(I38,clientes!$A:$P,12,FALSE)</f>
        <v>1192</v>
      </c>
      <c r="L38">
        <f t="shared" si="1"/>
        <v>2</v>
      </c>
      <c r="M38">
        <f t="shared" si="2"/>
        <v>5</v>
      </c>
      <c r="N38">
        <f t="shared" si="3"/>
        <v>3</v>
      </c>
      <c r="O38">
        <f t="shared" ca="1" si="4"/>
        <v>2</v>
      </c>
    </row>
    <row r="39" spans="1:19" x14ac:dyDescent="0.25">
      <c r="A39">
        <v>1038</v>
      </c>
      <c r="B39">
        <v>179</v>
      </c>
      <c r="C39">
        <v>21.12</v>
      </c>
      <c r="D39" s="3">
        <v>45153</v>
      </c>
      <c r="E39">
        <v>124</v>
      </c>
      <c r="F39" t="s">
        <v>224</v>
      </c>
      <c r="I39" s="21">
        <v>151</v>
      </c>
      <c r="J39" s="18">
        <f t="shared" si="0"/>
        <v>143.69999999999999</v>
      </c>
      <c r="K39" s="25">
        <f ca="1">VLOOKUP(I39,clientes!$A:$P,12,FALSE)</f>
        <v>942</v>
      </c>
      <c r="L39">
        <f t="shared" si="1"/>
        <v>2</v>
      </c>
      <c r="M39">
        <f t="shared" si="2"/>
        <v>5</v>
      </c>
      <c r="N39">
        <f t="shared" si="3"/>
        <v>3</v>
      </c>
      <c r="O39">
        <f t="shared" ca="1" si="4"/>
        <v>2</v>
      </c>
      <c r="Q39" s="32" t="s">
        <v>297</v>
      </c>
      <c r="R39" s="32"/>
    </row>
    <row r="40" spans="1:19" x14ac:dyDescent="0.25">
      <c r="A40">
        <v>1039</v>
      </c>
      <c r="B40">
        <v>62</v>
      </c>
      <c r="C40">
        <v>43.17</v>
      </c>
      <c r="D40" s="3">
        <v>45144</v>
      </c>
      <c r="E40">
        <v>120</v>
      </c>
      <c r="F40" t="s">
        <v>222</v>
      </c>
      <c r="I40" s="21">
        <v>192</v>
      </c>
      <c r="J40" s="18">
        <f t="shared" si="0"/>
        <v>127.52000000000001</v>
      </c>
      <c r="K40" s="25">
        <f ca="1">VLOOKUP(I40,clientes!$A:$P,12,FALSE)</f>
        <v>1159</v>
      </c>
      <c r="L40">
        <f t="shared" si="1"/>
        <v>2</v>
      </c>
      <c r="M40">
        <f t="shared" si="2"/>
        <v>5</v>
      </c>
      <c r="N40">
        <f t="shared" si="3"/>
        <v>3</v>
      </c>
      <c r="O40">
        <f t="shared" ca="1" si="4"/>
        <v>2</v>
      </c>
      <c r="Q40" s="23" t="s">
        <v>217</v>
      </c>
      <c r="R40" s="23" t="s">
        <v>310</v>
      </c>
      <c r="S40" s="23" t="s">
        <v>309</v>
      </c>
    </row>
    <row r="41" spans="1:19" x14ac:dyDescent="0.25">
      <c r="A41">
        <v>1040</v>
      </c>
      <c r="B41">
        <v>147</v>
      </c>
      <c r="C41">
        <v>77.41</v>
      </c>
      <c r="D41" s="3">
        <v>45175</v>
      </c>
      <c r="E41">
        <v>112</v>
      </c>
      <c r="F41" t="s">
        <v>224</v>
      </c>
      <c r="I41" s="21">
        <v>102</v>
      </c>
      <c r="J41" s="18">
        <f t="shared" si="0"/>
        <v>127.03</v>
      </c>
      <c r="K41" s="25">
        <f ca="1">VLOOKUP(I41,clientes!$A:$P,12,FALSE)</f>
        <v>1062</v>
      </c>
      <c r="L41">
        <f t="shared" si="1"/>
        <v>2</v>
      </c>
      <c r="M41">
        <f t="shared" si="2"/>
        <v>5</v>
      </c>
      <c r="N41">
        <f t="shared" si="3"/>
        <v>3</v>
      </c>
      <c r="O41">
        <f t="shared" ca="1" si="4"/>
        <v>2</v>
      </c>
      <c r="Q41" s="11">
        <v>0</v>
      </c>
      <c r="R41" t="s">
        <v>306</v>
      </c>
      <c r="S41">
        <v>5</v>
      </c>
    </row>
    <row r="42" spans="1:19" x14ac:dyDescent="0.25">
      <c r="A42">
        <v>1041</v>
      </c>
      <c r="B42">
        <v>99</v>
      </c>
      <c r="C42">
        <v>33.590000000000003</v>
      </c>
      <c r="D42" s="3">
        <v>45153</v>
      </c>
      <c r="E42">
        <v>114</v>
      </c>
      <c r="F42" t="s">
        <v>225</v>
      </c>
      <c r="I42" s="21">
        <v>174</v>
      </c>
      <c r="J42" s="18">
        <f t="shared" si="0"/>
        <v>122.74000000000001</v>
      </c>
      <c r="K42" s="25">
        <f ca="1">VLOOKUP(I42,clientes!$A:$P,12,FALSE)</f>
        <v>1186</v>
      </c>
      <c r="L42">
        <f t="shared" si="1"/>
        <v>2</v>
      </c>
      <c r="M42">
        <f t="shared" si="2"/>
        <v>5</v>
      </c>
      <c r="N42">
        <f t="shared" si="3"/>
        <v>3</v>
      </c>
      <c r="O42">
        <f t="shared" ca="1" si="4"/>
        <v>2</v>
      </c>
      <c r="Q42" s="11">
        <v>700</v>
      </c>
      <c r="R42" t="s">
        <v>301</v>
      </c>
      <c r="S42">
        <v>4</v>
      </c>
    </row>
    <row r="43" spans="1:19" x14ac:dyDescent="0.25">
      <c r="A43">
        <v>1042</v>
      </c>
      <c r="B43">
        <v>60</v>
      </c>
      <c r="C43">
        <v>44.29</v>
      </c>
      <c r="D43" s="3">
        <v>45139</v>
      </c>
      <c r="E43">
        <v>122</v>
      </c>
      <c r="F43" t="s">
        <v>223</v>
      </c>
      <c r="I43" s="21">
        <v>175</v>
      </c>
      <c r="J43" s="18">
        <f t="shared" si="0"/>
        <v>119.64</v>
      </c>
      <c r="K43" s="25">
        <f ca="1">VLOOKUP(I43,clientes!$A:$P,12,FALSE)</f>
        <v>1145</v>
      </c>
      <c r="L43">
        <f t="shared" si="1"/>
        <v>2</v>
      </c>
      <c r="M43">
        <f t="shared" si="2"/>
        <v>5</v>
      </c>
      <c r="N43">
        <f t="shared" si="3"/>
        <v>3</v>
      </c>
      <c r="O43">
        <f t="shared" ca="1" si="4"/>
        <v>2</v>
      </c>
      <c r="Q43" s="11">
        <v>800</v>
      </c>
      <c r="R43" t="s">
        <v>298</v>
      </c>
      <c r="S43">
        <v>3</v>
      </c>
    </row>
    <row r="44" spans="1:19" x14ac:dyDescent="0.25">
      <c r="A44">
        <v>1043</v>
      </c>
      <c r="B44">
        <v>199</v>
      </c>
      <c r="C44">
        <v>67.47</v>
      </c>
      <c r="D44" s="3">
        <v>45066</v>
      </c>
      <c r="E44">
        <v>150</v>
      </c>
      <c r="F44" t="s">
        <v>224</v>
      </c>
      <c r="I44" s="21">
        <v>92</v>
      </c>
      <c r="J44" s="18">
        <f t="shared" si="0"/>
        <v>113.89999999999999</v>
      </c>
      <c r="K44" s="25">
        <f ca="1">VLOOKUP(I44,clientes!$A:$P,12,FALSE)</f>
        <v>1076</v>
      </c>
      <c r="L44">
        <f t="shared" si="1"/>
        <v>2</v>
      </c>
      <c r="M44">
        <f t="shared" si="2"/>
        <v>5</v>
      </c>
      <c r="N44">
        <f t="shared" si="3"/>
        <v>3</v>
      </c>
      <c r="O44">
        <f t="shared" ca="1" si="4"/>
        <v>2</v>
      </c>
      <c r="Q44" s="11">
        <v>900</v>
      </c>
      <c r="R44" t="s">
        <v>299</v>
      </c>
      <c r="S44">
        <v>2</v>
      </c>
    </row>
    <row r="45" spans="1:19" x14ac:dyDescent="0.25">
      <c r="A45">
        <v>1044</v>
      </c>
      <c r="B45">
        <v>106</v>
      </c>
      <c r="C45">
        <v>43.43</v>
      </c>
      <c r="D45" s="3">
        <v>45037</v>
      </c>
      <c r="E45">
        <v>132</v>
      </c>
      <c r="F45" t="s">
        <v>223</v>
      </c>
      <c r="I45" s="21">
        <v>18</v>
      </c>
      <c r="J45" s="18">
        <f t="shared" si="0"/>
        <v>189.27</v>
      </c>
      <c r="K45" s="25">
        <f ca="1">VLOOKUP(I45,clientes!$A:$P,12,FALSE)</f>
        <v>1583</v>
      </c>
      <c r="L45">
        <f t="shared" si="1"/>
        <v>2</v>
      </c>
      <c r="M45">
        <f t="shared" si="2"/>
        <v>5</v>
      </c>
      <c r="N45">
        <f t="shared" si="3"/>
        <v>3</v>
      </c>
      <c r="O45">
        <f t="shared" ca="1" si="4"/>
        <v>1</v>
      </c>
      <c r="Q45" s="11">
        <v>1200</v>
      </c>
      <c r="R45" t="s">
        <v>300</v>
      </c>
      <c r="S45">
        <v>1</v>
      </c>
    </row>
    <row r="46" spans="1:19" x14ac:dyDescent="0.25">
      <c r="A46">
        <v>1045</v>
      </c>
      <c r="B46">
        <v>12</v>
      </c>
      <c r="C46">
        <v>70.739999999999995</v>
      </c>
      <c r="D46" s="3">
        <v>45189</v>
      </c>
      <c r="E46">
        <v>113</v>
      </c>
      <c r="F46" t="s">
        <v>224</v>
      </c>
      <c r="I46" s="21">
        <v>37</v>
      </c>
      <c r="J46" s="18">
        <f t="shared" si="0"/>
        <v>162.73000000000002</v>
      </c>
      <c r="K46" s="25">
        <f ca="1">VLOOKUP(I46,clientes!$A:$P,12,FALSE)</f>
        <v>1686</v>
      </c>
      <c r="L46">
        <f t="shared" si="1"/>
        <v>2</v>
      </c>
      <c r="M46">
        <f t="shared" si="2"/>
        <v>5</v>
      </c>
      <c r="N46">
        <f t="shared" si="3"/>
        <v>3</v>
      </c>
      <c r="O46">
        <f t="shared" ca="1" si="4"/>
        <v>1</v>
      </c>
      <c r="Q46" s="11">
        <v>1600</v>
      </c>
      <c r="R46" t="s">
        <v>302</v>
      </c>
      <c r="S46">
        <v>1</v>
      </c>
    </row>
    <row r="47" spans="1:19" x14ac:dyDescent="0.25">
      <c r="A47">
        <v>1046</v>
      </c>
      <c r="B47">
        <v>82</v>
      </c>
      <c r="C47">
        <v>52.43</v>
      </c>
      <c r="D47" s="3">
        <v>44985</v>
      </c>
      <c r="E47">
        <v>115</v>
      </c>
      <c r="F47" t="s">
        <v>225</v>
      </c>
      <c r="I47" s="21">
        <v>124</v>
      </c>
      <c r="J47" s="18">
        <f t="shared" si="0"/>
        <v>162.34</v>
      </c>
      <c r="K47" s="25">
        <f ca="1">VLOOKUP(I47,clientes!$A:$P,12,FALSE)</f>
        <v>1699</v>
      </c>
      <c r="L47">
        <f t="shared" si="1"/>
        <v>2</v>
      </c>
      <c r="M47">
        <f t="shared" si="2"/>
        <v>5</v>
      </c>
      <c r="N47">
        <f t="shared" si="3"/>
        <v>3</v>
      </c>
      <c r="O47">
        <f t="shared" ca="1" si="4"/>
        <v>1</v>
      </c>
    </row>
    <row r="48" spans="1:19" x14ac:dyDescent="0.25">
      <c r="A48">
        <v>1047</v>
      </c>
      <c r="B48">
        <v>191</v>
      </c>
      <c r="C48">
        <v>65.760000000000005</v>
      </c>
      <c r="D48" s="3">
        <v>45103</v>
      </c>
      <c r="E48">
        <v>109</v>
      </c>
      <c r="F48" t="s">
        <v>225</v>
      </c>
      <c r="I48" s="21">
        <v>140</v>
      </c>
      <c r="J48" s="18">
        <f t="shared" si="0"/>
        <v>160.21</v>
      </c>
      <c r="K48" s="25">
        <f ca="1">VLOOKUP(I48,clientes!$A:$P,12,FALSE)</f>
        <v>1299</v>
      </c>
      <c r="L48">
        <f t="shared" si="1"/>
        <v>2</v>
      </c>
      <c r="M48">
        <f t="shared" si="2"/>
        <v>5</v>
      </c>
      <c r="N48">
        <f t="shared" si="3"/>
        <v>3</v>
      </c>
      <c r="O48">
        <f t="shared" ca="1" si="4"/>
        <v>1</v>
      </c>
    </row>
    <row r="49" spans="1:15" x14ac:dyDescent="0.25">
      <c r="A49">
        <v>1048</v>
      </c>
      <c r="B49">
        <v>122</v>
      </c>
      <c r="C49">
        <v>94.89</v>
      </c>
      <c r="D49" s="3">
        <v>45147</v>
      </c>
      <c r="E49">
        <v>110</v>
      </c>
      <c r="F49" t="s">
        <v>221</v>
      </c>
      <c r="I49" s="21">
        <v>39</v>
      </c>
      <c r="J49" s="18">
        <f t="shared" si="0"/>
        <v>155.47999999999999</v>
      </c>
      <c r="K49" s="25">
        <f ca="1">VLOOKUP(I49,clientes!$A:$P,12,FALSE)</f>
        <v>1750</v>
      </c>
      <c r="L49">
        <f t="shared" si="1"/>
        <v>2</v>
      </c>
      <c r="M49">
        <f t="shared" si="2"/>
        <v>5</v>
      </c>
      <c r="N49">
        <f t="shared" si="3"/>
        <v>3</v>
      </c>
      <c r="O49">
        <f t="shared" ca="1" si="4"/>
        <v>1</v>
      </c>
    </row>
    <row r="50" spans="1:15" x14ac:dyDescent="0.25">
      <c r="A50">
        <v>1049</v>
      </c>
      <c r="B50">
        <v>181</v>
      </c>
      <c r="C50">
        <v>39.520000000000003</v>
      </c>
      <c r="D50" s="3">
        <v>44983</v>
      </c>
      <c r="E50">
        <v>105</v>
      </c>
      <c r="F50" t="s">
        <v>222</v>
      </c>
      <c r="I50" s="21">
        <v>60</v>
      </c>
      <c r="J50" s="18">
        <f t="shared" si="0"/>
        <v>130.55000000000001</v>
      </c>
      <c r="K50" s="25">
        <f ca="1">VLOOKUP(I50,clientes!$A:$P,12,FALSE)</f>
        <v>1613</v>
      </c>
      <c r="L50">
        <f t="shared" si="1"/>
        <v>2</v>
      </c>
      <c r="M50">
        <f t="shared" si="2"/>
        <v>5</v>
      </c>
      <c r="N50">
        <f t="shared" si="3"/>
        <v>3</v>
      </c>
      <c r="O50">
        <f t="shared" ca="1" si="4"/>
        <v>1</v>
      </c>
    </row>
    <row r="51" spans="1:15" x14ac:dyDescent="0.25">
      <c r="A51">
        <v>1050</v>
      </c>
      <c r="B51">
        <v>98</v>
      </c>
      <c r="C51">
        <v>64.91</v>
      </c>
      <c r="D51" s="3">
        <v>45072</v>
      </c>
      <c r="E51">
        <v>119</v>
      </c>
      <c r="F51" t="s">
        <v>221</v>
      </c>
      <c r="I51" s="21">
        <v>178</v>
      </c>
      <c r="J51" s="18">
        <f t="shared" si="0"/>
        <v>128.43</v>
      </c>
      <c r="K51" s="25">
        <f ca="1">VLOOKUP(I51,clientes!$A:$P,12,FALSE)</f>
        <v>1425</v>
      </c>
      <c r="L51">
        <f t="shared" si="1"/>
        <v>2</v>
      </c>
      <c r="M51">
        <f t="shared" si="2"/>
        <v>5</v>
      </c>
      <c r="N51">
        <f t="shared" si="3"/>
        <v>3</v>
      </c>
      <c r="O51">
        <f t="shared" ca="1" si="4"/>
        <v>1</v>
      </c>
    </row>
    <row r="52" spans="1:15" x14ac:dyDescent="0.25">
      <c r="A52">
        <v>1051</v>
      </c>
      <c r="B52">
        <v>99</v>
      </c>
      <c r="C52">
        <v>68.290000000000006</v>
      </c>
      <c r="D52" s="3">
        <v>45176</v>
      </c>
      <c r="E52">
        <v>107</v>
      </c>
      <c r="F52" t="s">
        <v>222</v>
      </c>
      <c r="I52" s="21">
        <v>156</v>
      </c>
      <c r="J52" s="18">
        <f t="shared" si="0"/>
        <v>126.74000000000001</v>
      </c>
      <c r="K52" s="25">
        <f ca="1">VLOOKUP(I52,clientes!$A:$P,12,FALSE)</f>
        <v>1293</v>
      </c>
      <c r="L52">
        <f t="shared" si="1"/>
        <v>2</v>
      </c>
      <c r="M52">
        <f t="shared" si="2"/>
        <v>5</v>
      </c>
      <c r="N52">
        <f t="shared" si="3"/>
        <v>3</v>
      </c>
      <c r="O52">
        <f t="shared" ca="1" si="4"/>
        <v>1</v>
      </c>
    </row>
    <row r="53" spans="1:15" x14ac:dyDescent="0.25">
      <c r="A53">
        <v>1052</v>
      </c>
      <c r="B53">
        <v>170</v>
      </c>
      <c r="C53">
        <v>67.19</v>
      </c>
      <c r="D53" s="3">
        <v>45196</v>
      </c>
      <c r="E53">
        <v>133</v>
      </c>
      <c r="F53" t="s">
        <v>225</v>
      </c>
      <c r="I53" s="21">
        <v>195</v>
      </c>
      <c r="J53" s="18">
        <f t="shared" si="0"/>
        <v>126.38</v>
      </c>
      <c r="K53" s="25">
        <f ca="1">VLOOKUP(I53,clientes!$A:$P,12,FALSE)</f>
        <v>1487</v>
      </c>
      <c r="L53">
        <f t="shared" si="1"/>
        <v>2</v>
      </c>
      <c r="M53">
        <f t="shared" si="2"/>
        <v>5</v>
      </c>
      <c r="N53">
        <f t="shared" si="3"/>
        <v>3</v>
      </c>
      <c r="O53">
        <f t="shared" ca="1" si="4"/>
        <v>1</v>
      </c>
    </row>
    <row r="54" spans="1:15" x14ac:dyDescent="0.25">
      <c r="A54">
        <v>1053</v>
      </c>
      <c r="B54">
        <v>167</v>
      </c>
      <c r="C54">
        <v>51.78</v>
      </c>
      <c r="D54" s="3">
        <v>45084</v>
      </c>
      <c r="E54">
        <v>150</v>
      </c>
      <c r="F54" t="s">
        <v>224</v>
      </c>
      <c r="I54" s="21">
        <v>85</v>
      </c>
      <c r="J54" s="18">
        <f t="shared" si="0"/>
        <v>118.73</v>
      </c>
      <c r="K54" s="25">
        <f ca="1">VLOOKUP(I54,clientes!$A:$P,12,FALSE)</f>
        <v>1451</v>
      </c>
      <c r="L54">
        <f t="shared" si="1"/>
        <v>2</v>
      </c>
      <c r="M54">
        <f t="shared" si="2"/>
        <v>5</v>
      </c>
      <c r="N54">
        <f t="shared" si="3"/>
        <v>3</v>
      </c>
      <c r="O54">
        <f t="shared" ca="1" si="4"/>
        <v>1</v>
      </c>
    </row>
    <row r="55" spans="1:15" x14ac:dyDescent="0.25">
      <c r="A55">
        <v>1054</v>
      </c>
      <c r="B55">
        <v>39</v>
      </c>
      <c r="C55">
        <v>73.099999999999994</v>
      </c>
      <c r="D55" s="3">
        <v>44950</v>
      </c>
      <c r="E55">
        <v>135</v>
      </c>
      <c r="F55" t="s">
        <v>223</v>
      </c>
      <c r="I55" s="21">
        <v>128</v>
      </c>
      <c r="J55" s="18">
        <f t="shared" ref="J55:J86" si="5">SUMIF(B:B,I55,C:C)</f>
        <v>115.96000000000001</v>
      </c>
      <c r="K55" s="25">
        <f ca="1">VLOOKUP(I55,clientes!$A:$P,12,FALSE)</f>
        <v>1757</v>
      </c>
      <c r="L55">
        <f t="shared" ref="L55:L86" si="6">COUNTIF(B:B,I55)</f>
        <v>2</v>
      </c>
      <c r="M55">
        <f t="shared" ref="M55:M86" si="7">VLOOKUP(J55,$Q$22:$S$28,3,TRUE)</f>
        <v>5</v>
      </c>
      <c r="N55">
        <f t="shared" ref="N55:N86" si="8">VLOOKUP(L55,$Q$31:$S$37,3,TRUE)</f>
        <v>3</v>
      </c>
      <c r="O55">
        <f t="shared" ref="O55:O86" ca="1" si="9">VLOOKUP(K55,$Q$40:$S$46,3,TRUE)</f>
        <v>1</v>
      </c>
    </row>
    <row r="56" spans="1:15" x14ac:dyDescent="0.25">
      <c r="A56">
        <v>1055</v>
      </c>
      <c r="B56">
        <v>127</v>
      </c>
      <c r="C56">
        <v>68.430000000000007</v>
      </c>
      <c r="D56" s="3">
        <v>45039</v>
      </c>
      <c r="E56">
        <v>148</v>
      </c>
      <c r="F56" t="s">
        <v>225</v>
      </c>
      <c r="I56" s="21">
        <v>65</v>
      </c>
      <c r="J56" s="18">
        <f t="shared" si="5"/>
        <v>101.13</v>
      </c>
      <c r="K56" s="25">
        <f ca="1">VLOOKUP(I56,clientes!$A:$P,12,FALSE)</f>
        <v>1652</v>
      </c>
      <c r="L56">
        <f t="shared" si="6"/>
        <v>2</v>
      </c>
      <c r="M56">
        <f t="shared" si="7"/>
        <v>5</v>
      </c>
      <c r="N56">
        <f t="shared" si="8"/>
        <v>3</v>
      </c>
      <c r="O56">
        <f t="shared" ca="1" si="9"/>
        <v>1</v>
      </c>
    </row>
    <row r="57" spans="1:15" x14ac:dyDescent="0.25">
      <c r="A57">
        <v>1056</v>
      </c>
      <c r="B57">
        <v>10</v>
      </c>
      <c r="C57">
        <v>20.5</v>
      </c>
      <c r="D57" s="3">
        <v>45129</v>
      </c>
      <c r="E57">
        <v>134</v>
      </c>
      <c r="F57" t="s">
        <v>225</v>
      </c>
      <c r="I57" s="21">
        <v>199</v>
      </c>
      <c r="J57" s="18">
        <f t="shared" si="5"/>
        <v>82.1</v>
      </c>
      <c r="K57" s="25">
        <f ca="1">VLOOKUP(I57,clientes!$A:$P,12,FALSE)</f>
        <v>799</v>
      </c>
      <c r="L57">
        <f t="shared" si="6"/>
        <v>2</v>
      </c>
      <c r="M57">
        <f t="shared" si="7"/>
        <v>4</v>
      </c>
      <c r="N57">
        <f t="shared" si="8"/>
        <v>3</v>
      </c>
      <c r="O57">
        <f t="shared" ca="1" si="9"/>
        <v>4</v>
      </c>
    </row>
    <row r="58" spans="1:15" x14ac:dyDescent="0.25">
      <c r="A58">
        <v>1057</v>
      </c>
      <c r="B58">
        <v>33</v>
      </c>
      <c r="C58">
        <v>14.08</v>
      </c>
      <c r="D58" s="3">
        <v>44955</v>
      </c>
      <c r="E58">
        <v>103</v>
      </c>
      <c r="F58" t="s">
        <v>224</v>
      </c>
      <c r="I58" s="21">
        <v>89</v>
      </c>
      <c r="J58" s="18">
        <f t="shared" si="5"/>
        <v>85.81</v>
      </c>
      <c r="K58" s="25">
        <f ca="1">VLOOKUP(I58,clientes!$A:$P,12,FALSE)</f>
        <v>818</v>
      </c>
      <c r="L58">
        <f t="shared" si="6"/>
        <v>2</v>
      </c>
      <c r="M58">
        <f t="shared" si="7"/>
        <v>4</v>
      </c>
      <c r="N58">
        <f t="shared" si="8"/>
        <v>3</v>
      </c>
      <c r="O58">
        <f t="shared" ca="1" si="9"/>
        <v>3</v>
      </c>
    </row>
    <row r="59" spans="1:15" x14ac:dyDescent="0.25">
      <c r="A59">
        <v>1058</v>
      </c>
      <c r="B59">
        <v>129</v>
      </c>
      <c r="C59">
        <v>13.35</v>
      </c>
      <c r="D59" s="3">
        <v>44930</v>
      </c>
      <c r="E59">
        <v>143</v>
      </c>
      <c r="F59" t="s">
        <v>225</v>
      </c>
      <c r="I59" s="21">
        <v>185</v>
      </c>
      <c r="J59" s="18">
        <f t="shared" si="5"/>
        <v>93.69</v>
      </c>
      <c r="K59" s="25">
        <f ca="1">VLOOKUP(I59,clientes!$A:$P,12,FALSE)</f>
        <v>1552</v>
      </c>
      <c r="L59">
        <f t="shared" si="6"/>
        <v>2</v>
      </c>
      <c r="M59">
        <f t="shared" si="7"/>
        <v>4</v>
      </c>
      <c r="N59">
        <f t="shared" si="8"/>
        <v>3</v>
      </c>
      <c r="O59">
        <f t="shared" ca="1" si="9"/>
        <v>1</v>
      </c>
    </row>
    <row r="60" spans="1:15" x14ac:dyDescent="0.25">
      <c r="A60">
        <v>1059</v>
      </c>
      <c r="B60">
        <v>152</v>
      </c>
      <c r="C60">
        <v>99.63</v>
      </c>
      <c r="D60" s="3">
        <v>45031</v>
      </c>
      <c r="E60">
        <v>122</v>
      </c>
      <c r="F60" t="s">
        <v>225</v>
      </c>
      <c r="I60" s="21">
        <v>142</v>
      </c>
      <c r="J60" s="18">
        <f t="shared" si="5"/>
        <v>93.01</v>
      </c>
      <c r="K60" s="25">
        <f ca="1">VLOOKUP(I60,clientes!$A:$P,12,FALSE)</f>
        <v>1613</v>
      </c>
      <c r="L60">
        <f t="shared" si="6"/>
        <v>2</v>
      </c>
      <c r="M60">
        <f t="shared" si="7"/>
        <v>4</v>
      </c>
      <c r="N60">
        <f t="shared" si="8"/>
        <v>3</v>
      </c>
      <c r="O60">
        <f t="shared" ca="1" si="9"/>
        <v>1</v>
      </c>
    </row>
    <row r="61" spans="1:15" x14ac:dyDescent="0.25">
      <c r="A61">
        <v>1060</v>
      </c>
      <c r="B61">
        <v>85</v>
      </c>
      <c r="C61">
        <v>20.45</v>
      </c>
      <c r="D61" s="3">
        <v>45081</v>
      </c>
      <c r="E61">
        <v>150</v>
      </c>
      <c r="F61" t="s">
        <v>224</v>
      </c>
      <c r="I61" s="21">
        <v>12</v>
      </c>
      <c r="J61" s="18">
        <f t="shared" si="5"/>
        <v>90.63</v>
      </c>
      <c r="K61" s="25">
        <f ca="1">VLOOKUP(I61,clientes!$A:$P,12,FALSE)</f>
        <v>1684</v>
      </c>
      <c r="L61">
        <f t="shared" si="6"/>
        <v>2</v>
      </c>
      <c r="M61">
        <f t="shared" si="7"/>
        <v>4</v>
      </c>
      <c r="N61">
        <f t="shared" si="8"/>
        <v>3</v>
      </c>
      <c r="O61">
        <f t="shared" ca="1" si="9"/>
        <v>1</v>
      </c>
    </row>
    <row r="62" spans="1:15" x14ac:dyDescent="0.25">
      <c r="A62">
        <v>1061</v>
      </c>
      <c r="B62">
        <v>26</v>
      </c>
      <c r="C62">
        <v>31.13</v>
      </c>
      <c r="D62" s="3">
        <v>45035</v>
      </c>
      <c r="E62">
        <v>140</v>
      </c>
      <c r="F62" t="s">
        <v>225</v>
      </c>
      <c r="I62" s="21">
        <v>61</v>
      </c>
      <c r="J62" s="18">
        <f t="shared" si="5"/>
        <v>90.22</v>
      </c>
      <c r="K62" s="25">
        <f ca="1">VLOOKUP(I62,clientes!$A:$P,12,FALSE)</f>
        <v>1525</v>
      </c>
      <c r="L62">
        <f t="shared" si="6"/>
        <v>2</v>
      </c>
      <c r="M62">
        <f t="shared" si="7"/>
        <v>4</v>
      </c>
      <c r="N62">
        <f t="shared" si="8"/>
        <v>3</v>
      </c>
      <c r="O62">
        <f t="shared" ca="1" si="9"/>
        <v>1</v>
      </c>
    </row>
    <row r="63" spans="1:15" x14ac:dyDescent="0.25">
      <c r="A63">
        <v>1062</v>
      </c>
      <c r="B63">
        <v>113</v>
      </c>
      <c r="C63">
        <v>58.38</v>
      </c>
      <c r="D63" s="3">
        <v>44997</v>
      </c>
      <c r="E63">
        <v>109</v>
      </c>
      <c r="F63" t="s">
        <v>222</v>
      </c>
      <c r="I63" s="21">
        <v>167</v>
      </c>
      <c r="J63" s="18">
        <f t="shared" si="5"/>
        <v>83.03</v>
      </c>
      <c r="K63" s="25">
        <f ca="1">VLOOKUP(I63,clientes!$A:$P,12,FALSE)</f>
        <v>1681</v>
      </c>
      <c r="L63">
        <f t="shared" si="6"/>
        <v>2</v>
      </c>
      <c r="M63">
        <f t="shared" si="7"/>
        <v>4</v>
      </c>
      <c r="N63">
        <f t="shared" si="8"/>
        <v>3</v>
      </c>
      <c r="O63">
        <f t="shared" ca="1" si="9"/>
        <v>1</v>
      </c>
    </row>
    <row r="64" spans="1:15" x14ac:dyDescent="0.25">
      <c r="A64">
        <v>1063</v>
      </c>
      <c r="B64">
        <v>26</v>
      </c>
      <c r="C64">
        <v>44.98</v>
      </c>
      <c r="D64" s="3">
        <v>45057</v>
      </c>
      <c r="E64">
        <v>139</v>
      </c>
      <c r="F64" t="s">
        <v>222</v>
      </c>
      <c r="I64" s="21">
        <v>71</v>
      </c>
      <c r="J64" s="18">
        <f t="shared" si="5"/>
        <v>82.94</v>
      </c>
      <c r="K64" s="25">
        <f ca="1">VLOOKUP(I64,clientes!$A:$P,12,FALSE)</f>
        <v>1507</v>
      </c>
      <c r="L64">
        <f t="shared" si="6"/>
        <v>2</v>
      </c>
      <c r="M64">
        <f t="shared" si="7"/>
        <v>4</v>
      </c>
      <c r="N64">
        <f t="shared" si="8"/>
        <v>3</v>
      </c>
      <c r="O64">
        <f t="shared" ca="1" si="9"/>
        <v>1</v>
      </c>
    </row>
    <row r="65" spans="1:15" x14ac:dyDescent="0.25">
      <c r="A65">
        <v>1064</v>
      </c>
      <c r="B65">
        <v>135</v>
      </c>
      <c r="C65">
        <v>43.39</v>
      </c>
      <c r="D65" s="3">
        <v>45075</v>
      </c>
      <c r="E65">
        <v>125</v>
      </c>
      <c r="F65" t="s">
        <v>222</v>
      </c>
      <c r="I65" s="21">
        <v>62</v>
      </c>
      <c r="J65" s="18">
        <f t="shared" si="5"/>
        <v>80.319999999999993</v>
      </c>
      <c r="K65" s="25">
        <f ca="1">VLOOKUP(I65,clientes!$A:$P,12,FALSE)</f>
        <v>1640</v>
      </c>
      <c r="L65">
        <f t="shared" si="6"/>
        <v>2</v>
      </c>
      <c r="M65">
        <f t="shared" si="7"/>
        <v>4</v>
      </c>
      <c r="N65">
        <f t="shared" si="8"/>
        <v>3</v>
      </c>
      <c r="O65">
        <f t="shared" ca="1" si="9"/>
        <v>1</v>
      </c>
    </row>
    <row r="66" spans="1:15" x14ac:dyDescent="0.25">
      <c r="A66">
        <v>1065</v>
      </c>
      <c r="B66">
        <v>117</v>
      </c>
      <c r="C66">
        <v>95.44</v>
      </c>
      <c r="D66" s="3">
        <v>45094</v>
      </c>
      <c r="E66">
        <v>110</v>
      </c>
      <c r="F66" t="s">
        <v>222</v>
      </c>
      <c r="I66" s="21">
        <v>43</v>
      </c>
      <c r="J66" s="18">
        <f t="shared" si="5"/>
        <v>98.56</v>
      </c>
      <c r="K66" s="25">
        <f ca="1">VLOOKUP(I66,clientes!$A:$P,12,FALSE)</f>
        <v>795</v>
      </c>
      <c r="L66">
        <f t="shared" si="6"/>
        <v>1</v>
      </c>
      <c r="M66">
        <f t="shared" si="7"/>
        <v>4</v>
      </c>
      <c r="N66">
        <f t="shared" si="8"/>
        <v>2</v>
      </c>
      <c r="O66">
        <f t="shared" ca="1" si="9"/>
        <v>4</v>
      </c>
    </row>
    <row r="67" spans="1:15" x14ac:dyDescent="0.25">
      <c r="A67">
        <v>1066</v>
      </c>
      <c r="B67">
        <v>4</v>
      </c>
      <c r="C67">
        <v>72.680000000000007</v>
      </c>
      <c r="D67" s="3">
        <v>44988</v>
      </c>
      <c r="E67">
        <v>111</v>
      </c>
      <c r="F67" t="s">
        <v>225</v>
      </c>
      <c r="I67" s="21">
        <v>84</v>
      </c>
      <c r="J67" s="18">
        <f t="shared" si="5"/>
        <v>87.98</v>
      </c>
      <c r="K67" s="25">
        <f ca="1">VLOOKUP(I67,clientes!$A:$P,12,FALSE)</f>
        <v>782</v>
      </c>
      <c r="L67">
        <f t="shared" si="6"/>
        <v>1</v>
      </c>
      <c r="M67">
        <f t="shared" si="7"/>
        <v>4</v>
      </c>
      <c r="N67">
        <f t="shared" si="8"/>
        <v>2</v>
      </c>
      <c r="O67">
        <f t="shared" ca="1" si="9"/>
        <v>4</v>
      </c>
    </row>
    <row r="68" spans="1:15" x14ac:dyDescent="0.25">
      <c r="A68">
        <v>1067</v>
      </c>
      <c r="B68">
        <v>185</v>
      </c>
      <c r="C68">
        <v>58.62</v>
      </c>
      <c r="D68" s="3">
        <v>44930</v>
      </c>
      <c r="E68">
        <v>112</v>
      </c>
      <c r="F68" t="s">
        <v>223</v>
      </c>
      <c r="I68" s="21">
        <v>152</v>
      </c>
      <c r="J68" s="18">
        <f t="shared" si="5"/>
        <v>99.63</v>
      </c>
      <c r="K68" s="25">
        <f ca="1">VLOOKUP(I68,clientes!$A:$P,12,FALSE)</f>
        <v>828</v>
      </c>
      <c r="L68">
        <f t="shared" si="6"/>
        <v>1</v>
      </c>
      <c r="M68">
        <f t="shared" si="7"/>
        <v>4</v>
      </c>
      <c r="N68">
        <f t="shared" si="8"/>
        <v>2</v>
      </c>
      <c r="O68">
        <f t="shared" ca="1" si="9"/>
        <v>3</v>
      </c>
    </row>
    <row r="69" spans="1:15" x14ac:dyDescent="0.25">
      <c r="A69">
        <v>1068</v>
      </c>
      <c r="B69">
        <v>37</v>
      </c>
      <c r="C69">
        <v>62.86</v>
      </c>
      <c r="D69" s="3">
        <v>45181</v>
      </c>
      <c r="E69">
        <v>145</v>
      </c>
      <c r="F69" t="s">
        <v>222</v>
      </c>
      <c r="I69" s="21">
        <v>148</v>
      </c>
      <c r="J69" s="18">
        <f t="shared" si="5"/>
        <v>95.82</v>
      </c>
      <c r="K69" s="25">
        <f ca="1">VLOOKUP(I69,clientes!$A:$P,12,FALSE)</f>
        <v>1103</v>
      </c>
      <c r="L69">
        <f t="shared" si="6"/>
        <v>1</v>
      </c>
      <c r="M69">
        <f t="shared" si="7"/>
        <v>4</v>
      </c>
      <c r="N69">
        <f t="shared" si="8"/>
        <v>2</v>
      </c>
      <c r="O69">
        <f t="shared" ca="1" si="9"/>
        <v>2</v>
      </c>
    </row>
    <row r="70" spans="1:15" x14ac:dyDescent="0.25">
      <c r="A70">
        <v>1069</v>
      </c>
      <c r="B70">
        <v>105</v>
      </c>
      <c r="C70">
        <v>75.39</v>
      </c>
      <c r="D70" s="3">
        <v>45147</v>
      </c>
      <c r="E70">
        <v>150</v>
      </c>
      <c r="F70" t="s">
        <v>222</v>
      </c>
      <c r="I70" s="21">
        <v>122</v>
      </c>
      <c r="J70" s="18">
        <f t="shared" si="5"/>
        <v>94.89</v>
      </c>
      <c r="K70" s="25">
        <f ca="1">VLOOKUP(I70,clientes!$A:$P,12,FALSE)</f>
        <v>1092</v>
      </c>
      <c r="L70">
        <f t="shared" si="6"/>
        <v>1</v>
      </c>
      <c r="M70">
        <f t="shared" si="7"/>
        <v>4</v>
      </c>
      <c r="N70">
        <f t="shared" si="8"/>
        <v>2</v>
      </c>
      <c r="O70">
        <f t="shared" ca="1" si="9"/>
        <v>2</v>
      </c>
    </row>
    <row r="71" spans="1:15" x14ac:dyDescent="0.25">
      <c r="A71">
        <v>1070</v>
      </c>
      <c r="B71">
        <v>168</v>
      </c>
      <c r="C71">
        <v>89.69</v>
      </c>
      <c r="D71" s="3">
        <v>45016</v>
      </c>
      <c r="E71">
        <v>140</v>
      </c>
      <c r="F71" t="s">
        <v>225</v>
      </c>
      <c r="I71" s="21">
        <v>137</v>
      </c>
      <c r="J71" s="18">
        <f t="shared" si="5"/>
        <v>91.15</v>
      </c>
      <c r="K71" s="25">
        <f ca="1">VLOOKUP(I71,clientes!$A:$P,12,FALSE)</f>
        <v>1119</v>
      </c>
      <c r="L71">
        <f t="shared" si="6"/>
        <v>1</v>
      </c>
      <c r="M71">
        <f t="shared" si="7"/>
        <v>4</v>
      </c>
      <c r="N71">
        <f t="shared" si="8"/>
        <v>2</v>
      </c>
      <c r="O71">
        <f t="shared" ca="1" si="9"/>
        <v>2</v>
      </c>
    </row>
    <row r="72" spans="1:15" x14ac:dyDescent="0.25">
      <c r="A72">
        <v>1071</v>
      </c>
      <c r="B72">
        <v>40</v>
      </c>
      <c r="C72">
        <v>68.94</v>
      </c>
      <c r="D72" s="3">
        <v>44993</v>
      </c>
      <c r="E72">
        <v>111</v>
      </c>
      <c r="F72" t="s">
        <v>221</v>
      </c>
      <c r="I72" s="21">
        <v>126</v>
      </c>
      <c r="J72" s="18">
        <f t="shared" si="5"/>
        <v>88.34</v>
      </c>
      <c r="K72" s="25">
        <f ca="1">VLOOKUP(I72,clientes!$A:$P,12,FALSE)</f>
        <v>1106</v>
      </c>
      <c r="L72">
        <f t="shared" si="6"/>
        <v>1</v>
      </c>
      <c r="M72">
        <f t="shared" si="7"/>
        <v>4</v>
      </c>
      <c r="N72">
        <f t="shared" si="8"/>
        <v>2</v>
      </c>
      <c r="O72">
        <f t="shared" ca="1" si="9"/>
        <v>2</v>
      </c>
    </row>
    <row r="73" spans="1:15" x14ac:dyDescent="0.25">
      <c r="A73">
        <v>1072</v>
      </c>
      <c r="B73">
        <v>20</v>
      </c>
      <c r="C73">
        <v>85.03</v>
      </c>
      <c r="D73" s="3">
        <v>45121</v>
      </c>
      <c r="E73">
        <v>147</v>
      </c>
      <c r="F73" t="s">
        <v>225</v>
      </c>
      <c r="I73" s="21">
        <v>8</v>
      </c>
      <c r="J73" s="18">
        <f t="shared" si="5"/>
        <v>81.87</v>
      </c>
      <c r="K73" s="25">
        <f ca="1">VLOOKUP(I73,clientes!$A:$P,12,FALSE)</f>
        <v>1163</v>
      </c>
      <c r="L73">
        <f t="shared" si="6"/>
        <v>1</v>
      </c>
      <c r="M73">
        <f t="shared" si="7"/>
        <v>4</v>
      </c>
      <c r="N73">
        <f t="shared" si="8"/>
        <v>2</v>
      </c>
      <c r="O73">
        <f t="shared" ca="1" si="9"/>
        <v>2</v>
      </c>
    </row>
    <row r="74" spans="1:15" x14ac:dyDescent="0.25">
      <c r="A74">
        <v>1073</v>
      </c>
      <c r="B74">
        <v>121</v>
      </c>
      <c r="C74">
        <v>65.41</v>
      </c>
      <c r="D74" s="3">
        <v>45199</v>
      </c>
      <c r="E74">
        <v>129</v>
      </c>
      <c r="F74" t="s">
        <v>224</v>
      </c>
      <c r="I74" s="21">
        <v>154</v>
      </c>
      <c r="J74" s="18">
        <f t="shared" si="5"/>
        <v>80.97</v>
      </c>
      <c r="K74" s="25">
        <f ca="1">VLOOKUP(I74,clientes!$A:$P,12,FALSE)</f>
        <v>976</v>
      </c>
      <c r="L74">
        <f t="shared" si="6"/>
        <v>1</v>
      </c>
      <c r="M74">
        <f t="shared" si="7"/>
        <v>4</v>
      </c>
      <c r="N74">
        <f t="shared" si="8"/>
        <v>2</v>
      </c>
      <c r="O74">
        <f t="shared" ca="1" si="9"/>
        <v>2</v>
      </c>
    </row>
    <row r="75" spans="1:15" x14ac:dyDescent="0.25">
      <c r="A75">
        <v>1074</v>
      </c>
      <c r="B75">
        <v>68</v>
      </c>
      <c r="C75">
        <v>94.51</v>
      </c>
      <c r="D75" s="3">
        <v>45044</v>
      </c>
      <c r="E75">
        <v>103</v>
      </c>
      <c r="F75" t="s">
        <v>222</v>
      </c>
      <c r="I75" s="21">
        <v>184</v>
      </c>
      <c r="J75" s="18">
        <f t="shared" si="5"/>
        <v>97.14</v>
      </c>
      <c r="K75" s="25">
        <f ca="1">VLOOKUP(I75,clientes!$A:$P,12,FALSE)</f>
        <v>1270</v>
      </c>
      <c r="L75">
        <f t="shared" si="6"/>
        <v>1</v>
      </c>
      <c r="M75">
        <f t="shared" si="7"/>
        <v>4</v>
      </c>
      <c r="N75">
        <f t="shared" si="8"/>
        <v>2</v>
      </c>
      <c r="O75">
        <f t="shared" ca="1" si="9"/>
        <v>1</v>
      </c>
    </row>
    <row r="76" spans="1:15" x14ac:dyDescent="0.25">
      <c r="A76">
        <v>1075</v>
      </c>
      <c r="B76">
        <v>87</v>
      </c>
      <c r="C76">
        <v>35.18</v>
      </c>
      <c r="D76" s="3">
        <v>45183</v>
      </c>
      <c r="E76">
        <v>127</v>
      </c>
      <c r="F76" t="s">
        <v>224</v>
      </c>
      <c r="I76" s="21">
        <v>149</v>
      </c>
      <c r="J76" s="18">
        <f t="shared" si="5"/>
        <v>97.06</v>
      </c>
      <c r="K76" s="25">
        <f ca="1">VLOOKUP(I76,clientes!$A:$P,12,FALSE)</f>
        <v>1493</v>
      </c>
      <c r="L76">
        <f t="shared" si="6"/>
        <v>1</v>
      </c>
      <c r="M76">
        <f t="shared" si="7"/>
        <v>4</v>
      </c>
      <c r="N76">
        <f t="shared" si="8"/>
        <v>2</v>
      </c>
      <c r="O76">
        <f t="shared" ca="1" si="9"/>
        <v>1</v>
      </c>
    </row>
    <row r="77" spans="1:15" x14ac:dyDescent="0.25">
      <c r="A77">
        <v>1076</v>
      </c>
      <c r="B77">
        <v>160</v>
      </c>
      <c r="C77">
        <v>72.13</v>
      </c>
      <c r="D77" s="3">
        <v>45213</v>
      </c>
      <c r="E77">
        <v>124</v>
      </c>
      <c r="F77" t="s">
        <v>222</v>
      </c>
      <c r="I77" s="21">
        <v>68</v>
      </c>
      <c r="J77" s="18">
        <f t="shared" si="5"/>
        <v>94.51</v>
      </c>
      <c r="K77" s="25">
        <f ca="1">VLOOKUP(I77,clientes!$A:$P,12,FALSE)</f>
        <v>1546</v>
      </c>
      <c r="L77">
        <f t="shared" si="6"/>
        <v>1</v>
      </c>
      <c r="M77">
        <f t="shared" si="7"/>
        <v>4</v>
      </c>
      <c r="N77">
        <f t="shared" si="8"/>
        <v>2</v>
      </c>
      <c r="O77">
        <f t="shared" ca="1" si="9"/>
        <v>1</v>
      </c>
    </row>
    <row r="78" spans="1:15" x14ac:dyDescent="0.25">
      <c r="A78">
        <v>1077</v>
      </c>
      <c r="B78">
        <v>178</v>
      </c>
      <c r="C78">
        <v>29.55</v>
      </c>
      <c r="D78" s="3">
        <v>45108</v>
      </c>
      <c r="E78">
        <v>144</v>
      </c>
      <c r="F78" t="s">
        <v>221</v>
      </c>
      <c r="I78" s="21">
        <v>51</v>
      </c>
      <c r="J78" s="18">
        <f t="shared" si="5"/>
        <v>89.93</v>
      </c>
      <c r="K78" s="25">
        <f ca="1">VLOOKUP(I78,clientes!$A:$P,12,FALSE)</f>
        <v>1728</v>
      </c>
      <c r="L78">
        <f t="shared" si="6"/>
        <v>1</v>
      </c>
      <c r="M78">
        <f t="shared" si="7"/>
        <v>4</v>
      </c>
      <c r="N78">
        <f t="shared" si="8"/>
        <v>2</v>
      </c>
      <c r="O78">
        <f t="shared" ca="1" si="9"/>
        <v>1</v>
      </c>
    </row>
    <row r="79" spans="1:15" x14ac:dyDescent="0.25">
      <c r="A79">
        <v>1078</v>
      </c>
      <c r="B79">
        <v>102</v>
      </c>
      <c r="C79">
        <v>50.02</v>
      </c>
      <c r="D79" s="3">
        <v>44963</v>
      </c>
      <c r="E79">
        <v>147</v>
      </c>
      <c r="F79" t="s">
        <v>223</v>
      </c>
      <c r="I79" s="21">
        <v>168</v>
      </c>
      <c r="J79" s="18">
        <f t="shared" si="5"/>
        <v>89.69</v>
      </c>
      <c r="K79" s="25">
        <f ca="1">VLOOKUP(I79,clientes!$A:$P,12,FALSE)</f>
        <v>1484</v>
      </c>
      <c r="L79">
        <f t="shared" si="6"/>
        <v>1</v>
      </c>
      <c r="M79">
        <f t="shared" si="7"/>
        <v>4</v>
      </c>
      <c r="N79">
        <f t="shared" si="8"/>
        <v>2</v>
      </c>
      <c r="O79">
        <f t="shared" ca="1" si="9"/>
        <v>1</v>
      </c>
    </row>
    <row r="80" spans="1:15" x14ac:dyDescent="0.25">
      <c r="A80">
        <v>1079</v>
      </c>
      <c r="B80">
        <v>167</v>
      </c>
      <c r="C80">
        <v>31.25</v>
      </c>
      <c r="D80" s="3">
        <v>45130</v>
      </c>
      <c r="E80">
        <v>116</v>
      </c>
      <c r="F80" t="s">
        <v>221</v>
      </c>
      <c r="I80" s="21">
        <v>177</v>
      </c>
      <c r="J80" s="18">
        <f t="shared" si="5"/>
        <v>88.99</v>
      </c>
      <c r="K80" s="25">
        <f ca="1">VLOOKUP(I80,clientes!$A:$P,12,FALSE)</f>
        <v>1381</v>
      </c>
      <c r="L80">
        <f t="shared" si="6"/>
        <v>1</v>
      </c>
      <c r="M80">
        <f t="shared" si="7"/>
        <v>4</v>
      </c>
      <c r="N80">
        <f t="shared" si="8"/>
        <v>2</v>
      </c>
      <c r="O80">
        <f t="shared" ca="1" si="9"/>
        <v>1</v>
      </c>
    </row>
    <row r="81" spans="1:15" x14ac:dyDescent="0.25">
      <c r="A81">
        <v>1080</v>
      </c>
      <c r="B81">
        <v>21</v>
      </c>
      <c r="C81">
        <v>42.64</v>
      </c>
      <c r="D81" s="3">
        <v>44948</v>
      </c>
      <c r="E81">
        <v>129</v>
      </c>
      <c r="F81" t="s">
        <v>225</v>
      </c>
      <c r="I81" s="21">
        <v>130</v>
      </c>
      <c r="J81" s="18">
        <f t="shared" si="5"/>
        <v>88.88</v>
      </c>
      <c r="K81" s="25">
        <f ca="1">VLOOKUP(I81,clientes!$A:$P,12,FALSE)</f>
        <v>1339</v>
      </c>
      <c r="L81">
        <f t="shared" si="6"/>
        <v>1</v>
      </c>
      <c r="M81">
        <f t="shared" si="7"/>
        <v>4</v>
      </c>
      <c r="N81">
        <f t="shared" si="8"/>
        <v>2</v>
      </c>
      <c r="O81">
        <f t="shared" ca="1" si="9"/>
        <v>1</v>
      </c>
    </row>
    <row r="82" spans="1:15" x14ac:dyDescent="0.25">
      <c r="A82">
        <v>1081</v>
      </c>
      <c r="B82">
        <v>85</v>
      </c>
      <c r="C82">
        <v>98.28</v>
      </c>
      <c r="D82" s="3">
        <v>45150</v>
      </c>
      <c r="E82">
        <v>140</v>
      </c>
      <c r="F82" t="s">
        <v>225</v>
      </c>
      <c r="I82" s="21">
        <v>20</v>
      </c>
      <c r="J82" s="18">
        <f t="shared" si="5"/>
        <v>85.03</v>
      </c>
      <c r="K82" s="25">
        <f ca="1">VLOOKUP(I82,clientes!$A:$P,12,FALSE)</f>
        <v>1503</v>
      </c>
      <c r="L82">
        <f t="shared" si="6"/>
        <v>1</v>
      </c>
      <c r="M82">
        <f t="shared" si="7"/>
        <v>4</v>
      </c>
      <c r="N82">
        <f t="shared" si="8"/>
        <v>2</v>
      </c>
      <c r="O82">
        <f t="shared" ca="1" si="9"/>
        <v>1</v>
      </c>
    </row>
    <row r="83" spans="1:15" x14ac:dyDescent="0.25">
      <c r="A83">
        <v>1082</v>
      </c>
      <c r="B83">
        <v>173</v>
      </c>
      <c r="C83">
        <v>43.06</v>
      </c>
      <c r="D83" s="3">
        <v>44936</v>
      </c>
      <c r="E83">
        <v>119</v>
      </c>
      <c r="F83" t="s">
        <v>224</v>
      </c>
      <c r="I83" s="21">
        <v>125</v>
      </c>
      <c r="J83" s="18">
        <f t="shared" si="5"/>
        <v>84.18</v>
      </c>
      <c r="K83" s="25">
        <f ca="1">VLOOKUP(I83,clientes!$A:$P,12,FALSE)</f>
        <v>1251</v>
      </c>
      <c r="L83">
        <f t="shared" si="6"/>
        <v>1</v>
      </c>
      <c r="M83">
        <f t="shared" si="7"/>
        <v>4</v>
      </c>
      <c r="N83">
        <f t="shared" si="8"/>
        <v>2</v>
      </c>
      <c r="O83">
        <f t="shared" ca="1" si="9"/>
        <v>1</v>
      </c>
    </row>
    <row r="84" spans="1:15" x14ac:dyDescent="0.25">
      <c r="A84">
        <v>1083</v>
      </c>
      <c r="B84">
        <v>137</v>
      </c>
      <c r="C84">
        <v>91.15</v>
      </c>
      <c r="D84" s="3">
        <v>45162</v>
      </c>
      <c r="E84">
        <v>149</v>
      </c>
      <c r="F84" t="s">
        <v>224</v>
      </c>
      <c r="I84" s="21">
        <v>88</v>
      </c>
      <c r="J84" s="18">
        <f t="shared" si="5"/>
        <v>80.790000000000006</v>
      </c>
      <c r="K84" s="25">
        <f ca="1">VLOOKUP(I84,clientes!$A:$P,12,FALSE)</f>
        <v>1743</v>
      </c>
      <c r="L84">
        <f t="shared" si="6"/>
        <v>1</v>
      </c>
      <c r="M84">
        <f t="shared" si="7"/>
        <v>4</v>
      </c>
      <c r="N84">
        <f t="shared" si="8"/>
        <v>2</v>
      </c>
      <c r="O84">
        <f t="shared" ca="1" si="9"/>
        <v>1</v>
      </c>
    </row>
    <row r="85" spans="1:15" x14ac:dyDescent="0.25">
      <c r="A85">
        <v>1084</v>
      </c>
      <c r="B85">
        <v>98</v>
      </c>
      <c r="C85">
        <v>68.03</v>
      </c>
      <c r="D85" s="3">
        <v>44966</v>
      </c>
      <c r="E85">
        <v>148</v>
      </c>
      <c r="F85" t="s">
        <v>225</v>
      </c>
      <c r="I85" s="21">
        <v>105</v>
      </c>
      <c r="J85" s="18">
        <f t="shared" si="5"/>
        <v>75.39</v>
      </c>
      <c r="K85" s="25">
        <f ca="1">VLOOKUP(I85,clientes!$A:$P,12,FALSE)</f>
        <v>1521</v>
      </c>
      <c r="L85">
        <f t="shared" si="6"/>
        <v>1</v>
      </c>
      <c r="M85">
        <f t="shared" si="7"/>
        <v>4</v>
      </c>
      <c r="N85">
        <f t="shared" si="8"/>
        <v>2</v>
      </c>
      <c r="O85">
        <f t="shared" ca="1" si="9"/>
        <v>1</v>
      </c>
    </row>
    <row r="86" spans="1:15" x14ac:dyDescent="0.25">
      <c r="A86">
        <v>1085</v>
      </c>
      <c r="B86">
        <v>82</v>
      </c>
      <c r="C86">
        <v>15.45</v>
      </c>
      <c r="D86" s="3">
        <v>45087</v>
      </c>
      <c r="E86">
        <v>129</v>
      </c>
      <c r="F86" t="s">
        <v>225</v>
      </c>
      <c r="I86" s="21">
        <v>82</v>
      </c>
      <c r="J86" s="18">
        <f t="shared" si="5"/>
        <v>67.88</v>
      </c>
      <c r="K86" s="25">
        <f ca="1">VLOOKUP(I86,clientes!$A:$P,12,FALSE)</f>
        <v>931</v>
      </c>
      <c r="L86">
        <f t="shared" si="6"/>
        <v>2</v>
      </c>
      <c r="M86">
        <f t="shared" si="7"/>
        <v>3</v>
      </c>
      <c r="N86">
        <f t="shared" si="8"/>
        <v>3</v>
      </c>
      <c r="O86">
        <f t="shared" ca="1" si="9"/>
        <v>2</v>
      </c>
    </row>
    <row r="87" spans="1:15" x14ac:dyDescent="0.25">
      <c r="A87">
        <v>1086</v>
      </c>
      <c r="B87">
        <v>161</v>
      </c>
      <c r="C87">
        <v>34.83</v>
      </c>
      <c r="D87" s="3">
        <v>45221</v>
      </c>
      <c r="E87">
        <v>115</v>
      </c>
      <c r="F87" t="s">
        <v>225</v>
      </c>
      <c r="I87" s="21">
        <v>59</v>
      </c>
      <c r="J87" s="18">
        <f t="shared" ref="J87:J118" si="10">SUMIF(B:B,I87,C:C)</f>
        <v>64.36</v>
      </c>
      <c r="K87" s="25">
        <f ca="1">VLOOKUP(I87,clientes!$A:$P,12,FALSE)</f>
        <v>1133</v>
      </c>
      <c r="L87">
        <f t="shared" ref="L87:L118" si="11">COUNTIF(B:B,I87)</f>
        <v>2</v>
      </c>
      <c r="M87">
        <f t="shared" ref="M87:M118" si="12">VLOOKUP(J87,$Q$22:$S$28,3,TRUE)</f>
        <v>3</v>
      </c>
      <c r="N87">
        <f t="shared" ref="N87:N118" si="13">VLOOKUP(L87,$Q$31:$S$37,3,TRUE)</f>
        <v>3</v>
      </c>
      <c r="O87">
        <f t="shared" ref="O87:O118" ca="1" si="14">VLOOKUP(K87,$Q$40:$S$46,3,TRUE)</f>
        <v>2</v>
      </c>
    </row>
    <row r="88" spans="1:15" x14ac:dyDescent="0.25">
      <c r="A88">
        <v>1087</v>
      </c>
      <c r="B88">
        <v>184</v>
      </c>
      <c r="C88">
        <v>97.14</v>
      </c>
      <c r="D88" s="3">
        <v>45146</v>
      </c>
      <c r="E88">
        <v>135</v>
      </c>
      <c r="F88" t="s">
        <v>222</v>
      </c>
      <c r="I88" s="21">
        <v>21</v>
      </c>
      <c r="J88" s="18">
        <f t="shared" si="10"/>
        <v>72.58</v>
      </c>
      <c r="K88" s="25">
        <f ca="1">VLOOKUP(I88,clientes!$A:$P,12,FALSE)</f>
        <v>1381</v>
      </c>
      <c r="L88">
        <f t="shared" si="11"/>
        <v>2</v>
      </c>
      <c r="M88">
        <f t="shared" si="12"/>
        <v>3</v>
      </c>
      <c r="N88">
        <f t="shared" si="13"/>
        <v>3</v>
      </c>
      <c r="O88">
        <f t="shared" ca="1" si="14"/>
        <v>1</v>
      </c>
    </row>
    <row r="89" spans="1:15" x14ac:dyDescent="0.25">
      <c r="A89">
        <v>1088</v>
      </c>
      <c r="B89">
        <v>195</v>
      </c>
      <c r="C89">
        <v>95.41</v>
      </c>
      <c r="D89" s="3">
        <v>45220</v>
      </c>
      <c r="E89">
        <v>116</v>
      </c>
      <c r="F89" t="s">
        <v>221</v>
      </c>
      <c r="I89" s="21">
        <v>114</v>
      </c>
      <c r="J89" s="18">
        <f t="shared" si="10"/>
        <v>71.490000000000009</v>
      </c>
      <c r="K89" s="25">
        <f ca="1">VLOOKUP(I89,clientes!$A:$P,12,FALSE)</f>
        <v>1646</v>
      </c>
      <c r="L89">
        <f t="shared" si="11"/>
        <v>2</v>
      </c>
      <c r="M89">
        <f t="shared" si="12"/>
        <v>3</v>
      </c>
      <c r="N89">
        <f t="shared" si="13"/>
        <v>3</v>
      </c>
      <c r="O89">
        <f t="shared" ca="1" si="14"/>
        <v>1</v>
      </c>
    </row>
    <row r="90" spans="1:15" x14ac:dyDescent="0.25">
      <c r="A90">
        <v>1089</v>
      </c>
      <c r="B90">
        <v>125</v>
      </c>
      <c r="C90">
        <v>84.18</v>
      </c>
      <c r="D90" s="3">
        <v>45134</v>
      </c>
      <c r="E90">
        <v>120</v>
      </c>
      <c r="F90" t="s">
        <v>222</v>
      </c>
      <c r="I90" s="21">
        <v>106</v>
      </c>
      <c r="J90" s="18">
        <f t="shared" si="10"/>
        <v>63.66</v>
      </c>
      <c r="K90" s="25">
        <f ca="1">VLOOKUP(I90,clientes!$A:$P,12,FALSE)</f>
        <v>1665</v>
      </c>
      <c r="L90">
        <f t="shared" si="11"/>
        <v>2</v>
      </c>
      <c r="M90">
        <f t="shared" si="12"/>
        <v>3</v>
      </c>
      <c r="N90">
        <f t="shared" si="13"/>
        <v>3</v>
      </c>
      <c r="O90">
        <f t="shared" ca="1" si="14"/>
        <v>1</v>
      </c>
    </row>
    <row r="91" spans="1:15" x14ac:dyDescent="0.25">
      <c r="A91">
        <v>1090</v>
      </c>
      <c r="B91">
        <v>139</v>
      </c>
      <c r="C91">
        <v>18.25</v>
      </c>
      <c r="D91" s="3">
        <v>45140</v>
      </c>
      <c r="E91">
        <v>131</v>
      </c>
      <c r="F91" t="s">
        <v>223</v>
      </c>
      <c r="I91" s="21">
        <v>38</v>
      </c>
      <c r="J91" s="18">
        <f t="shared" si="10"/>
        <v>52.620000000000005</v>
      </c>
      <c r="K91" s="25">
        <f ca="1">VLOOKUP(I91,clientes!$A:$P,12,FALSE)</f>
        <v>1288</v>
      </c>
      <c r="L91">
        <f t="shared" si="11"/>
        <v>2</v>
      </c>
      <c r="M91">
        <f t="shared" si="12"/>
        <v>3</v>
      </c>
      <c r="N91">
        <f t="shared" si="13"/>
        <v>3</v>
      </c>
      <c r="O91">
        <f t="shared" ca="1" si="14"/>
        <v>1</v>
      </c>
    </row>
    <row r="92" spans="1:15" x14ac:dyDescent="0.25">
      <c r="A92">
        <v>1091</v>
      </c>
      <c r="B92">
        <v>10</v>
      </c>
      <c r="C92">
        <v>29.09</v>
      </c>
      <c r="D92" s="3">
        <v>45075</v>
      </c>
      <c r="E92">
        <v>113</v>
      </c>
      <c r="F92" t="s">
        <v>222</v>
      </c>
      <c r="I92" s="21">
        <v>97</v>
      </c>
      <c r="J92" s="18">
        <f t="shared" si="10"/>
        <v>60.16</v>
      </c>
      <c r="K92" s="25">
        <f ca="1">VLOOKUP(I92,clientes!$A:$P,12,FALSE)</f>
        <v>805</v>
      </c>
      <c r="L92">
        <f t="shared" si="11"/>
        <v>1</v>
      </c>
      <c r="M92">
        <f t="shared" si="12"/>
        <v>3</v>
      </c>
      <c r="N92">
        <f t="shared" si="13"/>
        <v>2</v>
      </c>
      <c r="O92">
        <f t="shared" ca="1" si="14"/>
        <v>3</v>
      </c>
    </row>
    <row r="93" spans="1:15" x14ac:dyDescent="0.25">
      <c r="A93">
        <v>1092</v>
      </c>
      <c r="B93">
        <v>159</v>
      </c>
      <c r="C93">
        <v>67.55</v>
      </c>
      <c r="D93" s="3">
        <v>44985</v>
      </c>
      <c r="E93">
        <v>124</v>
      </c>
      <c r="F93" t="s">
        <v>225</v>
      </c>
      <c r="I93" s="21">
        <v>1</v>
      </c>
      <c r="J93" s="18">
        <f t="shared" si="10"/>
        <v>55.16</v>
      </c>
      <c r="K93" s="25">
        <f ca="1">VLOOKUP(I93,clientes!$A:$P,12,FALSE)</f>
        <v>828</v>
      </c>
      <c r="L93">
        <f t="shared" si="11"/>
        <v>1</v>
      </c>
      <c r="M93">
        <f t="shared" si="12"/>
        <v>3</v>
      </c>
      <c r="N93">
        <f t="shared" si="13"/>
        <v>2</v>
      </c>
      <c r="O93">
        <f t="shared" ca="1" si="14"/>
        <v>3</v>
      </c>
    </row>
    <row r="94" spans="1:15" x14ac:dyDescent="0.25">
      <c r="A94">
        <v>1093</v>
      </c>
      <c r="B94">
        <v>18</v>
      </c>
      <c r="C94">
        <v>97.4</v>
      </c>
      <c r="D94" s="3">
        <v>45134</v>
      </c>
      <c r="E94">
        <v>144</v>
      </c>
      <c r="F94" t="s">
        <v>222</v>
      </c>
      <c r="I94" s="21">
        <v>160</v>
      </c>
      <c r="J94" s="18">
        <f t="shared" si="10"/>
        <v>72.13</v>
      </c>
      <c r="K94" s="25">
        <f ca="1">VLOOKUP(I94,clientes!$A:$P,12,FALSE)</f>
        <v>1163</v>
      </c>
      <c r="L94">
        <f t="shared" si="11"/>
        <v>1</v>
      </c>
      <c r="M94">
        <f t="shared" si="12"/>
        <v>3</v>
      </c>
      <c r="N94">
        <f t="shared" si="13"/>
        <v>2</v>
      </c>
      <c r="O94">
        <f t="shared" ca="1" si="14"/>
        <v>2</v>
      </c>
    </row>
    <row r="95" spans="1:15" x14ac:dyDescent="0.25">
      <c r="A95">
        <v>1094</v>
      </c>
      <c r="B95">
        <v>61</v>
      </c>
      <c r="C95">
        <v>14.55</v>
      </c>
      <c r="D95" s="3">
        <v>44937</v>
      </c>
      <c r="E95">
        <v>137</v>
      </c>
      <c r="F95" t="s">
        <v>224</v>
      </c>
      <c r="I95" s="21">
        <v>40</v>
      </c>
      <c r="J95" s="18">
        <f t="shared" si="10"/>
        <v>68.94</v>
      </c>
      <c r="K95" s="25">
        <f ca="1">VLOOKUP(I95,clientes!$A:$P,12,FALSE)</f>
        <v>1002</v>
      </c>
      <c r="L95">
        <f t="shared" si="11"/>
        <v>1</v>
      </c>
      <c r="M95">
        <f t="shared" si="12"/>
        <v>3</v>
      </c>
      <c r="N95">
        <f t="shared" si="13"/>
        <v>2</v>
      </c>
      <c r="O95">
        <f t="shared" ca="1" si="14"/>
        <v>2</v>
      </c>
    </row>
    <row r="96" spans="1:15" x14ac:dyDescent="0.25">
      <c r="A96">
        <v>1095</v>
      </c>
      <c r="B96">
        <v>162</v>
      </c>
      <c r="C96">
        <v>40.020000000000003</v>
      </c>
      <c r="D96" s="3">
        <v>45093</v>
      </c>
      <c r="E96">
        <v>129</v>
      </c>
      <c r="F96" t="s">
        <v>225</v>
      </c>
      <c r="I96" s="21">
        <v>112</v>
      </c>
      <c r="J96" s="18">
        <f t="shared" si="10"/>
        <v>62.77</v>
      </c>
      <c r="K96" s="25">
        <f ca="1">VLOOKUP(I96,clientes!$A:$P,12,FALSE)</f>
        <v>1155</v>
      </c>
      <c r="L96">
        <f t="shared" si="11"/>
        <v>1</v>
      </c>
      <c r="M96">
        <f t="shared" si="12"/>
        <v>3</v>
      </c>
      <c r="N96">
        <f t="shared" si="13"/>
        <v>2</v>
      </c>
      <c r="O96">
        <f t="shared" ca="1" si="14"/>
        <v>2</v>
      </c>
    </row>
    <row r="97" spans="1:15" x14ac:dyDescent="0.25">
      <c r="A97">
        <v>1096</v>
      </c>
      <c r="B97">
        <v>176</v>
      </c>
      <c r="C97">
        <v>98.99</v>
      </c>
      <c r="D97" s="3">
        <v>45014</v>
      </c>
      <c r="E97">
        <v>130</v>
      </c>
      <c r="F97" t="s">
        <v>221</v>
      </c>
      <c r="I97" s="21">
        <v>113</v>
      </c>
      <c r="J97" s="18">
        <f t="shared" si="10"/>
        <v>58.38</v>
      </c>
      <c r="K97" s="25">
        <f ca="1">VLOOKUP(I97,clientes!$A:$P,12,FALSE)</f>
        <v>945</v>
      </c>
      <c r="L97">
        <f t="shared" si="11"/>
        <v>1</v>
      </c>
      <c r="M97">
        <f t="shared" si="12"/>
        <v>3</v>
      </c>
      <c r="N97">
        <f t="shared" si="13"/>
        <v>2</v>
      </c>
      <c r="O97">
        <f t="shared" ca="1" si="14"/>
        <v>2</v>
      </c>
    </row>
    <row r="98" spans="1:15" x14ac:dyDescent="0.25">
      <c r="A98">
        <v>1097</v>
      </c>
      <c r="B98">
        <v>74</v>
      </c>
      <c r="C98">
        <v>80.83</v>
      </c>
      <c r="D98" s="3">
        <v>45162</v>
      </c>
      <c r="E98">
        <v>150</v>
      </c>
      <c r="F98" t="s">
        <v>222</v>
      </c>
      <c r="I98" s="21">
        <v>57</v>
      </c>
      <c r="J98" s="18">
        <f t="shared" si="10"/>
        <v>55.67</v>
      </c>
      <c r="K98" s="25">
        <f ca="1">VLOOKUP(I98,clientes!$A:$P,12,FALSE)</f>
        <v>910</v>
      </c>
      <c r="L98">
        <f t="shared" si="11"/>
        <v>1</v>
      </c>
      <c r="M98">
        <f t="shared" si="12"/>
        <v>3</v>
      </c>
      <c r="N98">
        <f t="shared" si="13"/>
        <v>2</v>
      </c>
      <c r="O98">
        <f t="shared" ca="1" si="14"/>
        <v>2</v>
      </c>
    </row>
    <row r="99" spans="1:15" x14ac:dyDescent="0.25">
      <c r="A99">
        <v>1098</v>
      </c>
      <c r="B99">
        <v>59</v>
      </c>
      <c r="C99">
        <v>28.47</v>
      </c>
      <c r="D99" s="3">
        <v>45112</v>
      </c>
      <c r="E99">
        <v>119</v>
      </c>
      <c r="F99" t="s">
        <v>225</v>
      </c>
      <c r="I99" s="21">
        <v>115</v>
      </c>
      <c r="J99" s="18">
        <f t="shared" si="10"/>
        <v>52.15</v>
      </c>
      <c r="K99" s="25">
        <f ca="1">VLOOKUP(I99,clientes!$A:$P,12,FALSE)</f>
        <v>954</v>
      </c>
      <c r="L99">
        <f t="shared" si="11"/>
        <v>1</v>
      </c>
      <c r="M99">
        <f t="shared" si="12"/>
        <v>3</v>
      </c>
      <c r="N99">
        <f t="shared" si="13"/>
        <v>2</v>
      </c>
      <c r="O99">
        <f t="shared" ca="1" si="14"/>
        <v>2</v>
      </c>
    </row>
    <row r="100" spans="1:15" x14ac:dyDescent="0.25">
      <c r="A100">
        <v>1099</v>
      </c>
      <c r="B100">
        <v>192</v>
      </c>
      <c r="C100">
        <v>84.68</v>
      </c>
      <c r="D100" s="3">
        <v>44972</v>
      </c>
      <c r="E100">
        <v>150</v>
      </c>
      <c r="F100" t="s">
        <v>224</v>
      </c>
      <c r="I100" s="21">
        <v>4</v>
      </c>
      <c r="J100" s="18">
        <f t="shared" si="10"/>
        <v>72.680000000000007</v>
      </c>
      <c r="K100" s="25">
        <f ca="1">VLOOKUP(I100,clientes!$A:$P,12,FALSE)</f>
        <v>1223</v>
      </c>
      <c r="L100">
        <f t="shared" si="11"/>
        <v>1</v>
      </c>
      <c r="M100">
        <f t="shared" si="12"/>
        <v>3</v>
      </c>
      <c r="N100">
        <f t="shared" si="13"/>
        <v>2</v>
      </c>
      <c r="O100">
        <f t="shared" ca="1" si="14"/>
        <v>1</v>
      </c>
    </row>
    <row r="101" spans="1:15" x14ac:dyDescent="0.25">
      <c r="A101">
        <v>1100</v>
      </c>
      <c r="B101">
        <v>24</v>
      </c>
      <c r="C101">
        <v>59.88</v>
      </c>
      <c r="D101" s="3">
        <v>45150</v>
      </c>
      <c r="E101">
        <v>125</v>
      </c>
      <c r="F101" t="s">
        <v>224</v>
      </c>
      <c r="I101" s="21">
        <v>86</v>
      </c>
      <c r="J101" s="18">
        <f t="shared" si="10"/>
        <v>70.87</v>
      </c>
      <c r="K101" s="25">
        <f ca="1">VLOOKUP(I101,clientes!$A:$P,12,FALSE)</f>
        <v>1659</v>
      </c>
      <c r="L101">
        <f t="shared" si="11"/>
        <v>1</v>
      </c>
      <c r="M101">
        <f t="shared" si="12"/>
        <v>3</v>
      </c>
      <c r="N101">
        <f t="shared" si="13"/>
        <v>2</v>
      </c>
      <c r="O101">
        <f t="shared" ca="1" si="14"/>
        <v>1</v>
      </c>
    </row>
    <row r="102" spans="1:15" x14ac:dyDescent="0.25">
      <c r="A102">
        <v>1101</v>
      </c>
      <c r="B102">
        <v>112</v>
      </c>
      <c r="C102">
        <v>62.77</v>
      </c>
      <c r="D102" s="3">
        <v>44981</v>
      </c>
      <c r="E102">
        <v>133</v>
      </c>
      <c r="F102" t="s">
        <v>222</v>
      </c>
      <c r="I102" s="21">
        <v>109</v>
      </c>
      <c r="J102" s="18">
        <f t="shared" si="10"/>
        <v>68.92</v>
      </c>
      <c r="K102" s="25">
        <f ca="1">VLOOKUP(I102,clientes!$A:$P,12,FALSE)</f>
        <v>1461</v>
      </c>
      <c r="L102">
        <f t="shared" si="11"/>
        <v>1</v>
      </c>
      <c r="M102">
        <f t="shared" si="12"/>
        <v>3</v>
      </c>
      <c r="N102">
        <f t="shared" si="13"/>
        <v>2</v>
      </c>
      <c r="O102">
        <f t="shared" ca="1" si="14"/>
        <v>1</v>
      </c>
    </row>
    <row r="103" spans="1:15" x14ac:dyDescent="0.25">
      <c r="A103">
        <v>1102</v>
      </c>
      <c r="B103">
        <v>26</v>
      </c>
      <c r="C103">
        <v>83.17</v>
      </c>
      <c r="D103" s="3">
        <v>45051</v>
      </c>
      <c r="E103">
        <v>134</v>
      </c>
      <c r="F103" t="s">
        <v>225</v>
      </c>
      <c r="I103" s="21">
        <v>127</v>
      </c>
      <c r="J103" s="18">
        <f t="shared" si="10"/>
        <v>68.430000000000007</v>
      </c>
      <c r="K103" s="25">
        <f ca="1">VLOOKUP(I103,clientes!$A:$P,12,FALSE)</f>
        <v>1420</v>
      </c>
      <c r="L103">
        <f t="shared" si="11"/>
        <v>1</v>
      </c>
      <c r="M103">
        <f t="shared" si="12"/>
        <v>3</v>
      </c>
      <c r="N103">
        <f t="shared" si="13"/>
        <v>2</v>
      </c>
      <c r="O103">
        <f t="shared" ca="1" si="14"/>
        <v>1</v>
      </c>
    </row>
    <row r="104" spans="1:15" x14ac:dyDescent="0.25">
      <c r="A104">
        <v>1103</v>
      </c>
      <c r="B104">
        <v>195</v>
      </c>
      <c r="C104">
        <v>30.97</v>
      </c>
      <c r="D104" s="3">
        <v>45150</v>
      </c>
      <c r="E104">
        <v>127</v>
      </c>
      <c r="F104" t="s">
        <v>221</v>
      </c>
      <c r="I104" s="21">
        <v>170</v>
      </c>
      <c r="J104" s="18">
        <f t="shared" si="10"/>
        <v>67.19</v>
      </c>
      <c r="K104" s="25">
        <f ca="1">VLOOKUP(I104,clientes!$A:$P,12,FALSE)</f>
        <v>1308</v>
      </c>
      <c r="L104">
        <f t="shared" si="11"/>
        <v>1</v>
      </c>
      <c r="M104">
        <f t="shared" si="12"/>
        <v>3</v>
      </c>
      <c r="N104">
        <f t="shared" si="13"/>
        <v>2</v>
      </c>
      <c r="O104">
        <f t="shared" ca="1" si="14"/>
        <v>1</v>
      </c>
    </row>
    <row r="105" spans="1:15" x14ac:dyDescent="0.25">
      <c r="A105">
        <v>1104</v>
      </c>
      <c r="B105">
        <v>163</v>
      </c>
      <c r="C105">
        <v>79.69</v>
      </c>
      <c r="D105" s="3">
        <v>45132</v>
      </c>
      <c r="E105">
        <v>111</v>
      </c>
      <c r="F105" t="s">
        <v>223</v>
      </c>
      <c r="I105" s="21">
        <v>121</v>
      </c>
      <c r="J105" s="18">
        <f t="shared" si="10"/>
        <v>65.41</v>
      </c>
      <c r="K105" s="25">
        <f ca="1">VLOOKUP(I105,clientes!$A:$P,12,FALSE)</f>
        <v>1331</v>
      </c>
      <c r="L105">
        <f t="shared" si="11"/>
        <v>1</v>
      </c>
      <c r="M105">
        <f t="shared" si="12"/>
        <v>3</v>
      </c>
      <c r="N105">
        <f t="shared" si="13"/>
        <v>2</v>
      </c>
      <c r="O105">
        <f t="shared" ca="1" si="14"/>
        <v>1</v>
      </c>
    </row>
    <row r="106" spans="1:15" x14ac:dyDescent="0.25">
      <c r="A106">
        <v>1105</v>
      </c>
      <c r="B106">
        <v>181</v>
      </c>
      <c r="C106">
        <v>80.98</v>
      </c>
      <c r="D106" s="3">
        <v>45195</v>
      </c>
      <c r="E106">
        <v>113</v>
      </c>
      <c r="F106" t="s">
        <v>224</v>
      </c>
      <c r="I106" s="21">
        <v>157</v>
      </c>
      <c r="J106" s="18">
        <f t="shared" si="10"/>
        <v>65.36</v>
      </c>
      <c r="K106" s="25">
        <f ca="1">VLOOKUP(I106,clientes!$A:$P,12,FALSE)</f>
        <v>1323</v>
      </c>
      <c r="L106">
        <f t="shared" si="11"/>
        <v>1</v>
      </c>
      <c r="M106">
        <f t="shared" si="12"/>
        <v>3</v>
      </c>
      <c r="N106">
        <f t="shared" si="13"/>
        <v>2</v>
      </c>
      <c r="O106">
        <f t="shared" ca="1" si="14"/>
        <v>1</v>
      </c>
    </row>
    <row r="107" spans="1:15" x14ac:dyDescent="0.25">
      <c r="A107">
        <v>1106</v>
      </c>
      <c r="B107">
        <v>26</v>
      </c>
      <c r="C107">
        <v>63.64</v>
      </c>
      <c r="D107" s="3">
        <v>44967</v>
      </c>
      <c r="E107">
        <v>139</v>
      </c>
      <c r="F107" t="s">
        <v>223</v>
      </c>
      <c r="I107" s="21">
        <v>19</v>
      </c>
      <c r="J107" s="18">
        <f t="shared" si="10"/>
        <v>63.77</v>
      </c>
      <c r="K107" s="25">
        <f ca="1">VLOOKUP(I107,clientes!$A:$P,12,FALSE)</f>
        <v>1718</v>
      </c>
      <c r="L107">
        <f t="shared" si="11"/>
        <v>1</v>
      </c>
      <c r="M107">
        <f t="shared" si="12"/>
        <v>3</v>
      </c>
      <c r="N107">
        <f t="shared" si="13"/>
        <v>2</v>
      </c>
      <c r="O107">
        <f t="shared" ca="1" si="14"/>
        <v>1</v>
      </c>
    </row>
    <row r="108" spans="1:15" x14ac:dyDescent="0.25">
      <c r="A108">
        <v>1107</v>
      </c>
      <c r="B108">
        <v>114</v>
      </c>
      <c r="C108">
        <v>34.950000000000003</v>
      </c>
      <c r="D108" s="3">
        <v>45129</v>
      </c>
      <c r="E108">
        <v>109</v>
      </c>
      <c r="F108" t="s">
        <v>221</v>
      </c>
      <c r="I108" s="21">
        <v>44</v>
      </c>
      <c r="J108" s="18">
        <f t="shared" si="10"/>
        <v>63.43</v>
      </c>
      <c r="K108" s="25">
        <f ca="1">VLOOKUP(I108,clientes!$A:$P,12,FALSE)</f>
        <v>1411</v>
      </c>
      <c r="L108">
        <f t="shared" si="11"/>
        <v>1</v>
      </c>
      <c r="M108">
        <f t="shared" si="12"/>
        <v>3</v>
      </c>
      <c r="N108">
        <f t="shared" si="13"/>
        <v>2</v>
      </c>
      <c r="O108">
        <f t="shared" ca="1" si="14"/>
        <v>1</v>
      </c>
    </row>
    <row r="109" spans="1:15" x14ac:dyDescent="0.25">
      <c r="A109">
        <v>1108</v>
      </c>
      <c r="B109">
        <v>43</v>
      </c>
      <c r="C109">
        <v>98.56</v>
      </c>
      <c r="D109" s="3">
        <v>45085</v>
      </c>
      <c r="E109">
        <v>117</v>
      </c>
      <c r="F109" t="s">
        <v>222</v>
      </c>
      <c r="I109" s="21">
        <v>96</v>
      </c>
      <c r="J109" s="18">
        <f t="shared" si="10"/>
        <v>63</v>
      </c>
      <c r="K109" s="25">
        <f ca="1">VLOOKUP(I109,clientes!$A:$P,12,FALSE)</f>
        <v>1363</v>
      </c>
      <c r="L109">
        <f t="shared" si="11"/>
        <v>1</v>
      </c>
      <c r="M109">
        <f t="shared" si="12"/>
        <v>3</v>
      </c>
      <c r="N109">
        <f t="shared" si="13"/>
        <v>2</v>
      </c>
      <c r="O109">
        <f t="shared" ca="1" si="14"/>
        <v>1</v>
      </c>
    </row>
    <row r="110" spans="1:15" x14ac:dyDescent="0.25">
      <c r="A110">
        <v>1109</v>
      </c>
      <c r="B110">
        <v>178</v>
      </c>
      <c r="C110">
        <v>98.88</v>
      </c>
      <c r="D110" s="3">
        <v>45100</v>
      </c>
      <c r="E110">
        <v>104</v>
      </c>
      <c r="F110" t="s">
        <v>224</v>
      </c>
      <c r="I110" s="21">
        <v>200</v>
      </c>
      <c r="J110" s="18">
        <f t="shared" si="10"/>
        <v>60.55</v>
      </c>
      <c r="K110" s="25">
        <f ca="1">VLOOKUP(I110,clientes!$A:$P,12,FALSE)</f>
        <v>1574</v>
      </c>
      <c r="L110">
        <f t="shared" si="11"/>
        <v>1</v>
      </c>
      <c r="M110">
        <f t="shared" si="12"/>
        <v>3</v>
      </c>
      <c r="N110">
        <f t="shared" si="13"/>
        <v>2</v>
      </c>
      <c r="O110">
        <f t="shared" ca="1" si="14"/>
        <v>1</v>
      </c>
    </row>
    <row r="111" spans="1:15" x14ac:dyDescent="0.25">
      <c r="A111">
        <v>1110</v>
      </c>
      <c r="B111">
        <v>77</v>
      </c>
      <c r="C111">
        <v>58.62</v>
      </c>
      <c r="D111" s="3">
        <v>45040</v>
      </c>
      <c r="E111">
        <v>142</v>
      </c>
      <c r="F111" t="s">
        <v>223</v>
      </c>
      <c r="I111" s="21">
        <v>24</v>
      </c>
      <c r="J111" s="18">
        <f t="shared" si="10"/>
        <v>59.88</v>
      </c>
      <c r="K111" s="25">
        <f ca="1">VLOOKUP(I111,clientes!$A:$P,12,FALSE)</f>
        <v>1304</v>
      </c>
      <c r="L111">
        <f t="shared" si="11"/>
        <v>1</v>
      </c>
      <c r="M111">
        <f t="shared" si="12"/>
        <v>3</v>
      </c>
      <c r="N111">
        <f t="shared" si="13"/>
        <v>2</v>
      </c>
      <c r="O111">
        <f t="shared" ca="1" si="14"/>
        <v>1</v>
      </c>
    </row>
    <row r="112" spans="1:15" x14ac:dyDescent="0.25">
      <c r="A112">
        <v>1111</v>
      </c>
      <c r="B112">
        <v>8</v>
      </c>
      <c r="C112">
        <v>81.87</v>
      </c>
      <c r="D112" s="3">
        <v>45097</v>
      </c>
      <c r="E112">
        <v>131</v>
      </c>
      <c r="F112" t="s">
        <v>224</v>
      </c>
      <c r="I112" s="21">
        <v>180</v>
      </c>
      <c r="J112" s="18">
        <f t="shared" si="10"/>
        <v>52.68</v>
      </c>
      <c r="K112" s="25">
        <f ca="1">VLOOKUP(I112,clientes!$A:$P,12,FALSE)</f>
        <v>1263</v>
      </c>
      <c r="L112">
        <f t="shared" si="11"/>
        <v>1</v>
      </c>
      <c r="M112">
        <f t="shared" si="12"/>
        <v>3</v>
      </c>
      <c r="N112">
        <f t="shared" si="13"/>
        <v>2</v>
      </c>
      <c r="O112">
        <f t="shared" ca="1" si="14"/>
        <v>1</v>
      </c>
    </row>
    <row r="113" spans="1:15" x14ac:dyDescent="0.25">
      <c r="A113">
        <v>1112</v>
      </c>
      <c r="B113">
        <v>12</v>
      </c>
      <c r="C113">
        <v>19.89</v>
      </c>
      <c r="D113" s="3">
        <v>45013</v>
      </c>
      <c r="E113">
        <v>124</v>
      </c>
      <c r="F113" t="s">
        <v>223</v>
      </c>
      <c r="I113" s="21">
        <v>45</v>
      </c>
      <c r="J113" s="18">
        <f t="shared" si="10"/>
        <v>50.68</v>
      </c>
      <c r="K113" s="25">
        <f ca="1">VLOOKUP(I113,clientes!$A:$P,12,FALSE)</f>
        <v>1540</v>
      </c>
      <c r="L113">
        <f t="shared" si="11"/>
        <v>1</v>
      </c>
      <c r="M113">
        <f t="shared" si="12"/>
        <v>3</v>
      </c>
      <c r="N113">
        <f t="shared" si="13"/>
        <v>2</v>
      </c>
      <c r="O113">
        <f t="shared" ca="1" si="14"/>
        <v>1</v>
      </c>
    </row>
    <row r="114" spans="1:15" x14ac:dyDescent="0.25">
      <c r="A114">
        <v>1113</v>
      </c>
      <c r="B114">
        <v>84</v>
      </c>
      <c r="C114">
        <v>87.98</v>
      </c>
      <c r="D114" s="3">
        <v>44966</v>
      </c>
      <c r="E114">
        <v>136</v>
      </c>
      <c r="F114" t="s">
        <v>225</v>
      </c>
      <c r="I114" s="21">
        <v>10</v>
      </c>
      <c r="J114" s="18">
        <f t="shared" si="10"/>
        <v>49.59</v>
      </c>
      <c r="K114" s="25">
        <f ca="1">VLOOKUP(I114,clientes!$A:$P,12,FALSE)</f>
        <v>1091</v>
      </c>
      <c r="L114">
        <f t="shared" si="11"/>
        <v>2</v>
      </c>
      <c r="M114">
        <f t="shared" si="12"/>
        <v>2</v>
      </c>
      <c r="N114">
        <f t="shared" si="13"/>
        <v>3</v>
      </c>
      <c r="O114">
        <f t="shared" ca="1" si="14"/>
        <v>2</v>
      </c>
    </row>
    <row r="115" spans="1:15" x14ac:dyDescent="0.25">
      <c r="A115">
        <v>1114</v>
      </c>
      <c r="B115">
        <v>15</v>
      </c>
      <c r="C115">
        <v>21.86</v>
      </c>
      <c r="D115" s="3">
        <v>45188</v>
      </c>
      <c r="E115">
        <v>107</v>
      </c>
      <c r="F115" t="s">
        <v>225</v>
      </c>
      <c r="I115" s="21">
        <v>3</v>
      </c>
      <c r="J115" s="18">
        <f t="shared" si="10"/>
        <v>45.06</v>
      </c>
      <c r="K115" s="25">
        <f ca="1">VLOOKUP(I115,clientes!$A:$P,12,FALSE)</f>
        <v>1132</v>
      </c>
      <c r="L115">
        <f t="shared" si="11"/>
        <v>2</v>
      </c>
      <c r="M115">
        <f t="shared" si="12"/>
        <v>2</v>
      </c>
      <c r="N115">
        <f t="shared" si="13"/>
        <v>3</v>
      </c>
      <c r="O115">
        <f t="shared" ca="1" si="14"/>
        <v>2</v>
      </c>
    </row>
    <row r="116" spans="1:15" x14ac:dyDescent="0.25">
      <c r="A116">
        <v>1115</v>
      </c>
      <c r="B116">
        <v>76</v>
      </c>
      <c r="C116">
        <v>42.24</v>
      </c>
      <c r="D116" s="3">
        <v>44985</v>
      </c>
      <c r="E116">
        <v>146</v>
      </c>
      <c r="F116" t="s">
        <v>222</v>
      </c>
      <c r="I116" s="21">
        <v>145</v>
      </c>
      <c r="J116" s="18">
        <f t="shared" si="10"/>
        <v>31.12</v>
      </c>
      <c r="K116" s="25">
        <f ca="1">VLOOKUP(I116,clientes!$A:$P,12,FALSE)</f>
        <v>1018</v>
      </c>
      <c r="L116">
        <f t="shared" si="11"/>
        <v>2</v>
      </c>
      <c r="M116">
        <f t="shared" si="12"/>
        <v>2</v>
      </c>
      <c r="N116">
        <f t="shared" si="13"/>
        <v>3</v>
      </c>
      <c r="O116">
        <f t="shared" ca="1" si="14"/>
        <v>2</v>
      </c>
    </row>
    <row r="117" spans="1:15" x14ac:dyDescent="0.25">
      <c r="A117">
        <v>1116</v>
      </c>
      <c r="B117">
        <v>92</v>
      </c>
      <c r="C117">
        <v>80.959999999999994</v>
      </c>
      <c r="D117" s="3">
        <v>45198</v>
      </c>
      <c r="E117">
        <v>134</v>
      </c>
      <c r="F117" t="s">
        <v>221</v>
      </c>
      <c r="I117" s="21">
        <v>164</v>
      </c>
      <c r="J117" s="18">
        <f t="shared" si="10"/>
        <v>40.019999999999996</v>
      </c>
      <c r="K117" s="25">
        <f ca="1">VLOOKUP(I117,clientes!$A:$P,12,FALSE)</f>
        <v>1518</v>
      </c>
      <c r="L117">
        <f t="shared" si="11"/>
        <v>2</v>
      </c>
      <c r="M117">
        <f t="shared" si="12"/>
        <v>2</v>
      </c>
      <c r="N117">
        <f t="shared" si="13"/>
        <v>3</v>
      </c>
      <c r="O117">
        <f t="shared" ca="1" si="14"/>
        <v>1</v>
      </c>
    </row>
    <row r="118" spans="1:15" x14ac:dyDescent="0.25">
      <c r="A118">
        <v>1117</v>
      </c>
      <c r="B118">
        <v>96</v>
      </c>
      <c r="C118">
        <v>63</v>
      </c>
      <c r="D118" s="3">
        <v>45188</v>
      </c>
      <c r="E118">
        <v>108</v>
      </c>
      <c r="F118" t="s">
        <v>224</v>
      </c>
      <c r="I118" s="21">
        <v>135</v>
      </c>
      <c r="J118" s="18">
        <f t="shared" si="10"/>
        <v>43.39</v>
      </c>
      <c r="K118" s="25">
        <f ca="1">VLOOKUP(I118,clientes!$A:$P,12,FALSE)</f>
        <v>786</v>
      </c>
      <c r="L118">
        <f t="shared" si="11"/>
        <v>1</v>
      </c>
      <c r="M118">
        <f t="shared" si="12"/>
        <v>2</v>
      </c>
      <c r="N118">
        <f t="shared" si="13"/>
        <v>2</v>
      </c>
      <c r="O118">
        <f t="shared" ca="1" si="14"/>
        <v>4</v>
      </c>
    </row>
    <row r="119" spans="1:15" x14ac:dyDescent="0.25">
      <c r="A119">
        <v>1118</v>
      </c>
      <c r="B119">
        <v>111</v>
      </c>
      <c r="C119">
        <v>11.42</v>
      </c>
      <c r="D119" s="3">
        <v>45026</v>
      </c>
      <c r="E119">
        <v>119</v>
      </c>
      <c r="F119" t="s">
        <v>221</v>
      </c>
      <c r="I119" s="21">
        <v>28</v>
      </c>
      <c r="J119" s="18">
        <f t="shared" ref="J119:J150" si="15">SUMIF(B:B,I119,C:C)</f>
        <v>45.89</v>
      </c>
      <c r="K119" s="25">
        <f ca="1">VLOOKUP(I119,clientes!$A:$P,12,FALSE)</f>
        <v>869</v>
      </c>
      <c r="L119">
        <f t="shared" ref="L119:L154" si="16">COUNTIF(B:B,I119)</f>
        <v>1</v>
      </c>
      <c r="M119">
        <f t="shared" ref="M119:M154" si="17">VLOOKUP(J119,$Q$22:$S$28,3,TRUE)</f>
        <v>2</v>
      </c>
      <c r="N119">
        <f t="shared" ref="N119:N154" si="18">VLOOKUP(L119,$Q$31:$S$37,3,TRUE)</f>
        <v>2</v>
      </c>
      <c r="O119">
        <f t="shared" ref="O119:O154" ca="1" si="19">VLOOKUP(K119,$Q$40:$S$46,3,TRUE)</f>
        <v>3</v>
      </c>
    </row>
    <row r="120" spans="1:15" x14ac:dyDescent="0.25">
      <c r="A120">
        <v>1119</v>
      </c>
      <c r="B120">
        <v>38</v>
      </c>
      <c r="C120">
        <v>33.880000000000003</v>
      </c>
      <c r="D120" s="3">
        <v>45105</v>
      </c>
      <c r="E120">
        <v>106</v>
      </c>
      <c r="F120" t="s">
        <v>223</v>
      </c>
      <c r="I120" s="21">
        <v>78</v>
      </c>
      <c r="J120" s="18">
        <f t="shared" si="15"/>
        <v>48.71</v>
      </c>
      <c r="K120" s="25">
        <f ca="1">VLOOKUP(I120,clientes!$A:$P,12,FALSE)</f>
        <v>1004</v>
      </c>
      <c r="L120">
        <f t="shared" si="16"/>
        <v>1</v>
      </c>
      <c r="M120">
        <f t="shared" si="17"/>
        <v>2</v>
      </c>
      <c r="N120">
        <f t="shared" si="18"/>
        <v>2</v>
      </c>
      <c r="O120">
        <f t="shared" ca="1" si="19"/>
        <v>2</v>
      </c>
    </row>
    <row r="121" spans="1:15" x14ac:dyDescent="0.25">
      <c r="A121">
        <v>1120</v>
      </c>
      <c r="B121">
        <v>63</v>
      </c>
      <c r="C121">
        <v>21.41</v>
      </c>
      <c r="D121" s="3">
        <v>45106</v>
      </c>
      <c r="E121">
        <v>149</v>
      </c>
      <c r="F121" t="s">
        <v>222</v>
      </c>
      <c r="I121" s="21">
        <v>13</v>
      </c>
      <c r="J121" s="18">
        <f t="shared" si="15"/>
        <v>46.97</v>
      </c>
      <c r="K121" s="25">
        <f ca="1">VLOOKUP(I121,clientes!$A:$P,12,FALSE)</f>
        <v>1111</v>
      </c>
      <c r="L121">
        <f t="shared" si="16"/>
        <v>1</v>
      </c>
      <c r="M121">
        <f t="shared" si="17"/>
        <v>2</v>
      </c>
      <c r="N121">
        <f t="shared" si="18"/>
        <v>2</v>
      </c>
      <c r="O121">
        <f t="shared" ca="1" si="19"/>
        <v>2</v>
      </c>
    </row>
    <row r="122" spans="1:15" x14ac:dyDescent="0.25">
      <c r="A122">
        <v>1121</v>
      </c>
      <c r="B122">
        <v>136</v>
      </c>
      <c r="C122">
        <v>47.89</v>
      </c>
      <c r="D122" s="3">
        <v>45002</v>
      </c>
      <c r="E122">
        <v>111</v>
      </c>
      <c r="F122" t="s">
        <v>225</v>
      </c>
      <c r="I122" s="21">
        <v>196</v>
      </c>
      <c r="J122" s="18">
        <f t="shared" si="15"/>
        <v>45.77</v>
      </c>
      <c r="K122" s="25">
        <f ca="1">VLOOKUP(I122,clientes!$A:$P,12,FALSE)</f>
        <v>1200</v>
      </c>
      <c r="L122">
        <f t="shared" si="16"/>
        <v>1</v>
      </c>
      <c r="M122">
        <f t="shared" si="17"/>
        <v>2</v>
      </c>
      <c r="N122">
        <f t="shared" si="18"/>
        <v>2</v>
      </c>
      <c r="O122">
        <f t="shared" ca="1" si="19"/>
        <v>1</v>
      </c>
    </row>
    <row r="123" spans="1:15" x14ac:dyDescent="0.25">
      <c r="A123">
        <v>1122</v>
      </c>
      <c r="B123">
        <v>106</v>
      </c>
      <c r="C123">
        <v>20.23</v>
      </c>
      <c r="D123" s="3">
        <v>45047</v>
      </c>
      <c r="E123">
        <v>118</v>
      </c>
      <c r="F123" t="s">
        <v>225</v>
      </c>
      <c r="I123" s="21">
        <v>87</v>
      </c>
      <c r="J123" s="18">
        <f t="shared" si="15"/>
        <v>35.18</v>
      </c>
      <c r="K123" s="25">
        <f ca="1">VLOOKUP(I123,clientes!$A:$P,12,FALSE)</f>
        <v>1177</v>
      </c>
      <c r="L123">
        <f t="shared" si="16"/>
        <v>1</v>
      </c>
      <c r="M123">
        <f t="shared" si="17"/>
        <v>2</v>
      </c>
      <c r="N123">
        <f t="shared" si="18"/>
        <v>2</v>
      </c>
      <c r="O123">
        <f t="shared" ca="1" si="19"/>
        <v>2</v>
      </c>
    </row>
    <row r="124" spans="1:15" x14ac:dyDescent="0.25">
      <c r="A124">
        <v>1123</v>
      </c>
      <c r="B124">
        <v>145</v>
      </c>
      <c r="C124">
        <v>15.72</v>
      </c>
      <c r="D124" s="3">
        <v>44979</v>
      </c>
      <c r="E124">
        <v>129</v>
      </c>
      <c r="F124" t="s">
        <v>222</v>
      </c>
      <c r="I124" s="21">
        <v>107</v>
      </c>
      <c r="J124" s="18">
        <f t="shared" si="15"/>
        <v>28.07</v>
      </c>
      <c r="K124" s="25">
        <f ca="1">VLOOKUP(I124,clientes!$A:$P,12,FALSE)</f>
        <v>1056</v>
      </c>
      <c r="L124">
        <f t="shared" si="16"/>
        <v>1</v>
      </c>
      <c r="M124">
        <f t="shared" si="17"/>
        <v>2</v>
      </c>
      <c r="N124">
        <f t="shared" si="18"/>
        <v>2</v>
      </c>
      <c r="O124">
        <f t="shared" ca="1" si="19"/>
        <v>2</v>
      </c>
    </row>
    <row r="125" spans="1:15" x14ac:dyDescent="0.25">
      <c r="A125">
        <v>1124</v>
      </c>
      <c r="B125">
        <v>175</v>
      </c>
      <c r="C125">
        <v>50.34</v>
      </c>
      <c r="D125" s="3">
        <v>45001</v>
      </c>
      <c r="E125">
        <v>133</v>
      </c>
      <c r="F125" t="s">
        <v>224</v>
      </c>
      <c r="I125" s="21">
        <v>118</v>
      </c>
      <c r="J125" s="18">
        <f t="shared" si="15"/>
        <v>49.92</v>
      </c>
      <c r="K125" s="25">
        <f ca="1">VLOOKUP(I125,clientes!$A:$P,12,FALSE)</f>
        <v>1727</v>
      </c>
      <c r="L125">
        <f t="shared" si="16"/>
        <v>1</v>
      </c>
      <c r="M125">
        <f t="shared" si="17"/>
        <v>2</v>
      </c>
      <c r="N125">
        <f t="shared" si="18"/>
        <v>2</v>
      </c>
      <c r="O125">
        <f t="shared" ca="1" si="19"/>
        <v>1</v>
      </c>
    </row>
    <row r="126" spans="1:15" x14ac:dyDescent="0.25">
      <c r="A126">
        <v>1125</v>
      </c>
      <c r="B126">
        <v>47</v>
      </c>
      <c r="C126">
        <v>42.58</v>
      </c>
      <c r="D126" s="3">
        <v>45058</v>
      </c>
      <c r="E126">
        <v>110</v>
      </c>
      <c r="F126" t="s">
        <v>221</v>
      </c>
      <c r="I126" s="21">
        <v>119</v>
      </c>
      <c r="J126" s="18">
        <f t="shared" si="15"/>
        <v>48.36</v>
      </c>
      <c r="K126" s="25">
        <f ca="1">VLOOKUP(I126,clientes!$A:$P,12,FALSE)</f>
        <v>1414</v>
      </c>
      <c r="L126">
        <f t="shared" si="16"/>
        <v>1</v>
      </c>
      <c r="M126">
        <f t="shared" si="17"/>
        <v>2</v>
      </c>
      <c r="N126">
        <f t="shared" si="18"/>
        <v>2</v>
      </c>
      <c r="O126">
        <f t="shared" ca="1" si="19"/>
        <v>1</v>
      </c>
    </row>
    <row r="127" spans="1:15" x14ac:dyDescent="0.25">
      <c r="A127">
        <v>1126</v>
      </c>
      <c r="B127">
        <v>44</v>
      </c>
      <c r="C127">
        <v>63.43</v>
      </c>
      <c r="D127" s="3">
        <v>45028</v>
      </c>
      <c r="E127">
        <v>128</v>
      </c>
      <c r="F127" t="s">
        <v>223</v>
      </c>
      <c r="I127" s="21">
        <v>136</v>
      </c>
      <c r="J127" s="18">
        <f t="shared" si="15"/>
        <v>47.89</v>
      </c>
      <c r="K127" s="25">
        <f ca="1">VLOOKUP(I127,clientes!$A:$P,12,FALSE)</f>
        <v>1399</v>
      </c>
      <c r="L127">
        <f t="shared" si="16"/>
        <v>1</v>
      </c>
      <c r="M127">
        <f t="shared" si="17"/>
        <v>2</v>
      </c>
      <c r="N127">
        <f t="shared" si="18"/>
        <v>2</v>
      </c>
      <c r="O127">
        <f t="shared" ca="1" si="19"/>
        <v>1</v>
      </c>
    </row>
    <row r="128" spans="1:15" x14ac:dyDescent="0.25">
      <c r="A128">
        <v>1127</v>
      </c>
      <c r="B128">
        <v>45</v>
      </c>
      <c r="C128">
        <v>50.68</v>
      </c>
      <c r="D128" s="3">
        <v>45015</v>
      </c>
      <c r="E128">
        <v>106</v>
      </c>
      <c r="F128" t="s">
        <v>221</v>
      </c>
      <c r="I128" s="21">
        <v>198</v>
      </c>
      <c r="J128" s="18">
        <f t="shared" si="15"/>
        <v>47.4</v>
      </c>
      <c r="K128" s="25">
        <f ca="1">VLOOKUP(I128,clientes!$A:$P,12,FALSE)</f>
        <v>1240</v>
      </c>
      <c r="L128">
        <f t="shared" si="16"/>
        <v>1</v>
      </c>
      <c r="M128">
        <f t="shared" si="17"/>
        <v>2</v>
      </c>
      <c r="N128">
        <f t="shared" si="18"/>
        <v>2</v>
      </c>
      <c r="O128">
        <f t="shared" ca="1" si="19"/>
        <v>1</v>
      </c>
    </row>
    <row r="129" spans="1:15" x14ac:dyDescent="0.25">
      <c r="A129">
        <v>1128</v>
      </c>
      <c r="B129">
        <v>21</v>
      </c>
      <c r="C129">
        <v>29.94</v>
      </c>
      <c r="D129" s="3">
        <v>45005</v>
      </c>
      <c r="E129">
        <v>115</v>
      </c>
      <c r="F129" t="s">
        <v>225</v>
      </c>
      <c r="I129" s="21">
        <v>83</v>
      </c>
      <c r="J129" s="18">
        <f t="shared" si="15"/>
        <v>45.51</v>
      </c>
      <c r="K129" s="25">
        <f ca="1">VLOOKUP(I129,clientes!$A:$P,12,FALSE)</f>
        <v>1602</v>
      </c>
      <c r="L129">
        <f t="shared" si="16"/>
        <v>1</v>
      </c>
      <c r="M129">
        <f t="shared" si="17"/>
        <v>2</v>
      </c>
      <c r="N129">
        <f t="shared" si="18"/>
        <v>2</v>
      </c>
      <c r="O129">
        <f t="shared" ca="1" si="19"/>
        <v>1</v>
      </c>
    </row>
    <row r="130" spans="1:15" x14ac:dyDescent="0.25">
      <c r="A130">
        <v>1129</v>
      </c>
      <c r="B130">
        <v>157</v>
      </c>
      <c r="C130">
        <v>65.36</v>
      </c>
      <c r="D130" s="3">
        <v>44965</v>
      </c>
      <c r="E130">
        <v>129</v>
      </c>
      <c r="F130" t="s">
        <v>222</v>
      </c>
      <c r="I130" s="21">
        <v>41</v>
      </c>
      <c r="J130" s="18">
        <f t="shared" si="15"/>
        <v>44.28</v>
      </c>
      <c r="K130" s="25">
        <f ca="1">VLOOKUP(I130,clientes!$A:$P,12,FALSE)</f>
        <v>1217</v>
      </c>
      <c r="L130">
        <f t="shared" si="16"/>
        <v>1</v>
      </c>
      <c r="M130">
        <f t="shared" si="17"/>
        <v>2</v>
      </c>
      <c r="N130">
        <f t="shared" si="18"/>
        <v>2</v>
      </c>
      <c r="O130">
        <f t="shared" ca="1" si="19"/>
        <v>1</v>
      </c>
    </row>
    <row r="131" spans="1:15" x14ac:dyDescent="0.25">
      <c r="A131">
        <v>1130</v>
      </c>
      <c r="B131">
        <v>98</v>
      </c>
      <c r="C131">
        <v>75.45</v>
      </c>
      <c r="D131" s="3">
        <v>45017</v>
      </c>
      <c r="E131">
        <v>123</v>
      </c>
      <c r="F131" t="s">
        <v>225</v>
      </c>
      <c r="I131" s="21">
        <v>173</v>
      </c>
      <c r="J131" s="18">
        <f t="shared" si="15"/>
        <v>43.06</v>
      </c>
      <c r="K131" s="25">
        <f ca="1">VLOOKUP(I131,clientes!$A:$P,12,FALSE)</f>
        <v>1294</v>
      </c>
      <c r="L131">
        <f t="shared" si="16"/>
        <v>1</v>
      </c>
      <c r="M131">
        <f t="shared" si="17"/>
        <v>2</v>
      </c>
      <c r="N131">
        <f t="shared" si="18"/>
        <v>2</v>
      </c>
      <c r="O131">
        <f t="shared" ca="1" si="19"/>
        <v>1</v>
      </c>
    </row>
    <row r="132" spans="1:15" x14ac:dyDescent="0.25">
      <c r="A132">
        <v>1131</v>
      </c>
      <c r="B132">
        <v>159</v>
      </c>
      <c r="C132">
        <v>91.79</v>
      </c>
      <c r="D132" s="3">
        <v>45179</v>
      </c>
      <c r="E132">
        <v>102</v>
      </c>
      <c r="F132" t="s">
        <v>225</v>
      </c>
      <c r="I132" s="21">
        <v>69</v>
      </c>
      <c r="J132" s="18">
        <f t="shared" si="15"/>
        <v>42.93</v>
      </c>
      <c r="K132" s="25">
        <f ca="1">VLOOKUP(I132,clientes!$A:$P,12,FALSE)</f>
        <v>1293</v>
      </c>
      <c r="L132">
        <f t="shared" si="16"/>
        <v>1</v>
      </c>
      <c r="M132">
        <f t="shared" si="17"/>
        <v>2</v>
      </c>
      <c r="N132">
        <f t="shared" si="18"/>
        <v>2</v>
      </c>
      <c r="O132">
        <f t="shared" ca="1" si="19"/>
        <v>1</v>
      </c>
    </row>
    <row r="133" spans="1:15" x14ac:dyDescent="0.25">
      <c r="A133">
        <v>1132</v>
      </c>
      <c r="B133">
        <v>175</v>
      </c>
      <c r="C133">
        <v>69.3</v>
      </c>
      <c r="D133" s="3">
        <v>45164</v>
      </c>
      <c r="E133">
        <v>127</v>
      </c>
      <c r="F133" t="s">
        <v>223</v>
      </c>
      <c r="I133" s="21">
        <v>47</v>
      </c>
      <c r="J133" s="18">
        <f t="shared" si="15"/>
        <v>42.58</v>
      </c>
      <c r="K133" s="25">
        <f ca="1">VLOOKUP(I133,clientes!$A:$P,12,FALSE)</f>
        <v>1699</v>
      </c>
      <c r="L133">
        <f t="shared" si="16"/>
        <v>1</v>
      </c>
      <c r="M133">
        <f t="shared" si="17"/>
        <v>2</v>
      </c>
      <c r="N133">
        <f t="shared" si="18"/>
        <v>2</v>
      </c>
      <c r="O133">
        <f t="shared" ca="1" si="19"/>
        <v>1</v>
      </c>
    </row>
    <row r="134" spans="1:15" x14ac:dyDescent="0.25">
      <c r="A134">
        <v>1133</v>
      </c>
      <c r="B134">
        <v>62</v>
      </c>
      <c r="C134">
        <v>37.15</v>
      </c>
      <c r="D134" s="3">
        <v>45215</v>
      </c>
      <c r="E134">
        <v>104</v>
      </c>
      <c r="F134" t="s">
        <v>224</v>
      </c>
      <c r="I134" s="21">
        <v>162</v>
      </c>
      <c r="J134" s="18">
        <f t="shared" si="15"/>
        <v>40.020000000000003</v>
      </c>
      <c r="K134" s="25">
        <f ca="1">VLOOKUP(I134,clientes!$A:$P,12,FALSE)</f>
        <v>1439</v>
      </c>
      <c r="L134">
        <f t="shared" si="16"/>
        <v>1</v>
      </c>
      <c r="M134">
        <f t="shared" si="17"/>
        <v>2</v>
      </c>
      <c r="N134">
        <f t="shared" si="18"/>
        <v>2</v>
      </c>
      <c r="O134">
        <f t="shared" ca="1" si="19"/>
        <v>1</v>
      </c>
    </row>
    <row r="135" spans="1:15" x14ac:dyDescent="0.25">
      <c r="A135">
        <v>1134</v>
      </c>
      <c r="B135">
        <v>128</v>
      </c>
      <c r="C135">
        <v>67.900000000000006</v>
      </c>
      <c r="D135" s="3">
        <v>45223</v>
      </c>
      <c r="E135">
        <v>126</v>
      </c>
      <c r="F135" t="s">
        <v>224</v>
      </c>
      <c r="I135" s="21">
        <v>171</v>
      </c>
      <c r="J135" s="18">
        <f t="shared" si="15"/>
        <v>38.99</v>
      </c>
      <c r="K135" s="25">
        <f ca="1">VLOOKUP(I135,clientes!$A:$P,12,FALSE)</f>
        <v>1520</v>
      </c>
      <c r="L135">
        <f t="shared" si="16"/>
        <v>1</v>
      </c>
      <c r="M135">
        <f t="shared" si="17"/>
        <v>2</v>
      </c>
      <c r="N135">
        <f t="shared" si="18"/>
        <v>2</v>
      </c>
      <c r="O135">
        <f t="shared" ca="1" si="19"/>
        <v>1</v>
      </c>
    </row>
    <row r="136" spans="1:15" x14ac:dyDescent="0.25">
      <c r="A136">
        <v>1135</v>
      </c>
      <c r="B136">
        <v>150</v>
      </c>
      <c r="C136">
        <v>12.8</v>
      </c>
      <c r="D136" s="3">
        <v>45156</v>
      </c>
      <c r="E136">
        <v>133</v>
      </c>
      <c r="F136" t="s">
        <v>223</v>
      </c>
      <c r="I136" s="21">
        <v>161</v>
      </c>
      <c r="J136" s="18">
        <f t="shared" si="15"/>
        <v>34.83</v>
      </c>
      <c r="K136" s="25">
        <f ca="1">VLOOKUP(I136,clientes!$A:$P,12,FALSE)</f>
        <v>1495</v>
      </c>
      <c r="L136">
        <f t="shared" si="16"/>
        <v>1</v>
      </c>
      <c r="M136">
        <f t="shared" si="17"/>
        <v>2</v>
      </c>
      <c r="N136">
        <f t="shared" si="18"/>
        <v>2</v>
      </c>
      <c r="O136">
        <f t="shared" ca="1" si="19"/>
        <v>1</v>
      </c>
    </row>
    <row r="137" spans="1:15" x14ac:dyDescent="0.25">
      <c r="A137">
        <v>1136</v>
      </c>
      <c r="B137">
        <v>37</v>
      </c>
      <c r="C137">
        <v>99.87</v>
      </c>
      <c r="D137" s="3">
        <v>45216</v>
      </c>
      <c r="E137">
        <v>124</v>
      </c>
      <c r="F137" t="s">
        <v>222</v>
      </c>
      <c r="I137" s="21">
        <v>73</v>
      </c>
      <c r="J137" s="18">
        <f t="shared" si="15"/>
        <v>34.53</v>
      </c>
      <c r="K137" s="25">
        <f ca="1">VLOOKUP(I137,clientes!$A:$P,12,FALSE)</f>
        <v>1392</v>
      </c>
      <c r="L137">
        <f t="shared" si="16"/>
        <v>1</v>
      </c>
      <c r="M137">
        <f t="shared" si="17"/>
        <v>2</v>
      </c>
      <c r="N137">
        <f t="shared" si="18"/>
        <v>2</v>
      </c>
      <c r="O137">
        <f t="shared" ca="1" si="19"/>
        <v>1</v>
      </c>
    </row>
    <row r="138" spans="1:15" x14ac:dyDescent="0.25">
      <c r="A138">
        <v>1137</v>
      </c>
      <c r="B138">
        <v>60</v>
      </c>
      <c r="C138">
        <v>86.26</v>
      </c>
      <c r="D138" s="3">
        <v>45092</v>
      </c>
      <c r="E138">
        <v>116</v>
      </c>
      <c r="F138" t="s">
        <v>221</v>
      </c>
      <c r="I138" s="21">
        <v>197</v>
      </c>
      <c r="J138" s="18">
        <f t="shared" si="15"/>
        <v>30.35</v>
      </c>
      <c r="K138" s="25">
        <f ca="1">VLOOKUP(I138,clientes!$A:$P,12,FALSE)</f>
        <v>1759</v>
      </c>
      <c r="L138">
        <f t="shared" si="16"/>
        <v>1</v>
      </c>
      <c r="M138">
        <f t="shared" si="17"/>
        <v>2</v>
      </c>
      <c r="N138">
        <f t="shared" si="18"/>
        <v>2</v>
      </c>
      <c r="O138">
        <f t="shared" ca="1" si="19"/>
        <v>1</v>
      </c>
    </row>
    <row r="139" spans="1:15" x14ac:dyDescent="0.25">
      <c r="A139">
        <v>1138</v>
      </c>
      <c r="B139">
        <v>119</v>
      </c>
      <c r="C139">
        <v>48.36</v>
      </c>
      <c r="D139" s="3">
        <v>45088</v>
      </c>
      <c r="E139">
        <v>125</v>
      </c>
      <c r="F139" t="s">
        <v>222</v>
      </c>
      <c r="I139" s="21">
        <v>194</v>
      </c>
      <c r="J139" s="18">
        <f t="shared" si="15"/>
        <v>20.34</v>
      </c>
      <c r="K139" s="25">
        <f ca="1">VLOOKUP(I139,clientes!$A:$P,12,FALSE)</f>
        <v>868</v>
      </c>
      <c r="L139">
        <f t="shared" si="16"/>
        <v>1</v>
      </c>
      <c r="M139">
        <f t="shared" si="17"/>
        <v>1</v>
      </c>
      <c r="N139">
        <f t="shared" si="18"/>
        <v>2</v>
      </c>
      <c r="O139">
        <f t="shared" ca="1" si="19"/>
        <v>3</v>
      </c>
    </row>
    <row r="140" spans="1:15" x14ac:dyDescent="0.25">
      <c r="A140">
        <v>1139</v>
      </c>
      <c r="B140">
        <v>164</v>
      </c>
      <c r="C140">
        <v>19.72</v>
      </c>
      <c r="D140" s="3">
        <v>45004</v>
      </c>
      <c r="E140">
        <v>106</v>
      </c>
      <c r="F140" t="s">
        <v>221</v>
      </c>
      <c r="I140" s="21">
        <v>6</v>
      </c>
      <c r="J140" s="18">
        <f t="shared" si="15"/>
        <v>17.68</v>
      </c>
      <c r="K140" s="25">
        <f ca="1">VLOOKUP(I140,clientes!$A:$P,12,FALSE)</f>
        <v>841</v>
      </c>
      <c r="L140">
        <f t="shared" si="16"/>
        <v>1</v>
      </c>
      <c r="M140">
        <f t="shared" si="17"/>
        <v>1</v>
      </c>
      <c r="N140">
        <f t="shared" si="18"/>
        <v>2</v>
      </c>
      <c r="O140">
        <f t="shared" ca="1" si="19"/>
        <v>3</v>
      </c>
    </row>
    <row r="141" spans="1:15" x14ac:dyDescent="0.25">
      <c r="A141">
        <v>1140</v>
      </c>
      <c r="B141">
        <v>66</v>
      </c>
      <c r="C141">
        <v>74.12</v>
      </c>
      <c r="D141" s="3">
        <v>45152</v>
      </c>
      <c r="E141">
        <v>124</v>
      </c>
      <c r="F141" t="s">
        <v>224</v>
      </c>
      <c r="I141" s="21">
        <v>138</v>
      </c>
      <c r="J141" s="18">
        <f t="shared" si="15"/>
        <v>16.78</v>
      </c>
      <c r="K141" s="25">
        <f ca="1">VLOOKUP(I141,clientes!$A:$P,12,FALSE)</f>
        <v>857</v>
      </c>
      <c r="L141">
        <f t="shared" si="16"/>
        <v>1</v>
      </c>
      <c r="M141">
        <f t="shared" si="17"/>
        <v>1</v>
      </c>
      <c r="N141">
        <f t="shared" si="18"/>
        <v>2</v>
      </c>
      <c r="O141">
        <f t="shared" ca="1" si="19"/>
        <v>3</v>
      </c>
    </row>
    <row r="142" spans="1:15" x14ac:dyDescent="0.25">
      <c r="A142">
        <v>1141</v>
      </c>
      <c r="B142">
        <v>118</v>
      </c>
      <c r="C142">
        <v>49.92</v>
      </c>
      <c r="D142" s="3">
        <v>44961</v>
      </c>
      <c r="E142">
        <v>115</v>
      </c>
      <c r="F142" t="s">
        <v>225</v>
      </c>
      <c r="I142" s="21">
        <v>129</v>
      </c>
      <c r="J142" s="18">
        <f t="shared" si="15"/>
        <v>13.35</v>
      </c>
      <c r="K142" s="25">
        <f ca="1">VLOOKUP(I142,clientes!$A:$P,12,FALSE)</f>
        <v>900</v>
      </c>
      <c r="L142">
        <f t="shared" si="16"/>
        <v>1</v>
      </c>
      <c r="M142">
        <f t="shared" si="17"/>
        <v>1</v>
      </c>
      <c r="N142">
        <f t="shared" si="18"/>
        <v>2</v>
      </c>
      <c r="O142">
        <f t="shared" ca="1" si="19"/>
        <v>2</v>
      </c>
    </row>
    <row r="143" spans="1:15" x14ac:dyDescent="0.25">
      <c r="A143">
        <v>1142</v>
      </c>
      <c r="B143">
        <v>66</v>
      </c>
      <c r="C143">
        <v>90.93</v>
      </c>
      <c r="D143" s="3">
        <v>45167</v>
      </c>
      <c r="E143">
        <v>102</v>
      </c>
      <c r="F143" t="s">
        <v>225</v>
      </c>
      <c r="I143" s="21">
        <v>91</v>
      </c>
      <c r="J143" s="18">
        <f t="shared" si="15"/>
        <v>19.32</v>
      </c>
      <c r="K143" s="25">
        <f ca="1">VLOOKUP(I143,clientes!$A:$P,12,FALSE)</f>
        <v>1180</v>
      </c>
      <c r="L143">
        <f t="shared" si="16"/>
        <v>1</v>
      </c>
      <c r="M143">
        <f t="shared" si="17"/>
        <v>1</v>
      </c>
      <c r="N143">
        <f t="shared" si="18"/>
        <v>2</v>
      </c>
      <c r="O143">
        <f t="shared" ca="1" si="19"/>
        <v>2</v>
      </c>
    </row>
    <row r="144" spans="1:15" x14ac:dyDescent="0.25">
      <c r="A144">
        <v>1143</v>
      </c>
      <c r="B144">
        <v>171</v>
      </c>
      <c r="C144">
        <v>38.99</v>
      </c>
      <c r="D144" s="3">
        <v>45153</v>
      </c>
      <c r="E144">
        <v>121</v>
      </c>
      <c r="F144" t="s">
        <v>222</v>
      </c>
      <c r="I144" s="21">
        <v>139</v>
      </c>
      <c r="J144" s="18">
        <f t="shared" si="15"/>
        <v>18.25</v>
      </c>
      <c r="K144" s="25">
        <f ca="1">VLOOKUP(I144,clientes!$A:$P,12,FALSE)</f>
        <v>921</v>
      </c>
      <c r="L144">
        <f t="shared" si="16"/>
        <v>1</v>
      </c>
      <c r="M144">
        <f t="shared" si="17"/>
        <v>1</v>
      </c>
      <c r="N144">
        <f t="shared" si="18"/>
        <v>2</v>
      </c>
      <c r="O144">
        <f t="shared" ca="1" si="19"/>
        <v>2</v>
      </c>
    </row>
    <row r="145" spans="1:15" x14ac:dyDescent="0.25">
      <c r="A145">
        <v>1144</v>
      </c>
      <c r="B145">
        <v>3</v>
      </c>
      <c r="C145">
        <v>23.35</v>
      </c>
      <c r="D145" s="3">
        <v>45082</v>
      </c>
      <c r="E145">
        <v>107</v>
      </c>
      <c r="F145" t="s">
        <v>223</v>
      </c>
      <c r="I145" s="21">
        <v>33</v>
      </c>
      <c r="J145" s="18">
        <f t="shared" si="15"/>
        <v>14.08</v>
      </c>
      <c r="K145" s="25">
        <f ca="1">VLOOKUP(I145,clientes!$A:$P,12,FALSE)</f>
        <v>918</v>
      </c>
      <c r="L145">
        <f t="shared" si="16"/>
        <v>1</v>
      </c>
      <c r="M145">
        <f t="shared" si="17"/>
        <v>1</v>
      </c>
      <c r="N145">
        <f t="shared" si="18"/>
        <v>2</v>
      </c>
      <c r="O145">
        <f t="shared" ca="1" si="19"/>
        <v>2</v>
      </c>
    </row>
    <row r="146" spans="1:15" x14ac:dyDescent="0.25">
      <c r="A146">
        <v>1145</v>
      </c>
      <c r="B146">
        <v>120</v>
      </c>
      <c r="C146">
        <v>21.36</v>
      </c>
      <c r="D146" s="3">
        <v>45067</v>
      </c>
      <c r="E146">
        <v>146</v>
      </c>
      <c r="F146" t="s">
        <v>221</v>
      </c>
      <c r="I146" s="21">
        <v>131</v>
      </c>
      <c r="J146" s="18">
        <f t="shared" si="15"/>
        <v>13</v>
      </c>
      <c r="K146" s="25">
        <f ca="1">VLOOKUP(I146,clientes!$A:$P,12,FALSE)</f>
        <v>927</v>
      </c>
      <c r="L146">
        <f t="shared" si="16"/>
        <v>1</v>
      </c>
      <c r="M146">
        <f t="shared" si="17"/>
        <v>1</v>
      </c>
      <c r="N146">
        <f t="shared" si="18"/>
        <v>2</v>
      </c>
      <c r="O146">
        <f t="shared" ca="1" si="19"/>
        <v>2</v>
      </c>
    </row>
    <row r="147" spans="1:15" x14ac:dyDescent="0.25">
      <c r="A147">
        <v>1146</v>
      </c>
      <c r="B147">
        <v>74</v>
      </c>
      <c r="C147">
        <v>66.19</v>
      </c>
      <c r="D147" s="3">
        <v>44955</v>
      </c>
      <c r="E147">
        <v>142</v>
      </c>
      <c r="F147" t="s">
        <v>225</v>
      </c>
      <c r="I147" s="21">
        <v>150</v>
      </c>
      <c r="J147" s="18">
        <f t="shared" si="15"/>
        <v>12.8</v>
      </c>
      <c r="K147" s="25">
        <f ca="1">VLOOKUP(I147,clientes!$A:$P,12,FALSE)</f>
        <v>1139</v>
      </c>
      <c r="L147">
        <f t="shared" si="16"/>
        <v>1</v>
      </c>
      <c r="M147">
        <f t="shared" si="17"/>
        <v>1</v>
      </c>
      <c r="N147">
        <f t="shared" si="18"/>
        <v>2</v>
      </c>
      <c r="O147">
        <f t="shared" ca="1" si="19"/>
        <v>2</v>
      </c>
    </row>
    <row r="148" spans="1:15" x14ac:dyDescent="0.25">
      <c r="A148">
        <v>1147</v>
      </c>
      <c r="B148">
        <v>174</v>
      </c>
      <c r="C148">
        <v>62.68</v>
      </c>
      <c r="D148" s="3">
        <v>45107</v>
      </c>
      <c r="E148">
        <v>122</v>
      </c>
      <c r="F148" t="s">
        <v>222</v>
      </c>
      <c r="I148" s="21">
        <v>111</v>
      </c>
      <c r="J148" s="18">
        <f t="shared" si="15"/>
        <v>11.42</v>
      </c>
      <c r="K148" s="25">
        <f ca="1">VLOOKUP(I148,clientes!$A:$P,12,FALSE)</f>
        <v>1069</v>
      </c>
      <c r="L148">
        <f t="shared" si="16"/>
        <v>1</v>
      </c>
      <c r="M148">
        <f t="shared" si="17"/>
        <v>1</v>
      </c>
      <c r="N148">
        <f t="shared" si="18"/>
        <v>2</v>
      </c>
      <c r="O148">
        <f t="shared" ca="1" si="19"/>
        <v>2</v>
      </c>
    </row>
    <row r="149" spans="1:15" x14ac:dyDescent="0.25">
      <c r="A149">
        <v>1148</v>
      </c>
      <c r="B149">
        <v>140</v>
      </c>
      <c r="C149">
        <v>74.09</v>
      </c>
      <c r="D149" s="3">
        <v>45186</v>
      </c>
      <c r="E149">
        <v>110</v>
      </c>
      <c r="F149" t="s">
        <v>223</v>
      </c>
      <c r="I149" s="21">
        <v>186</v>
      </c>
      <c r="J149" s="18">
        <f t="shared" si="15"/>
        <v>24.81</v>
      </c>
      <c r="K149" s="25">
        <f ca="1">VLOOKUP(I149,clientes!$A:$P,12,FALSE)</f>
        <v>1406</v>
      </c>
      <c r="L149">
        <f t="shared" si="16"/>
        <v>1</v>
      </c>
      <c r="M149">
        <f t="shared" si="17"/>
        <v>1</v>
      </c>
      <c r="N149">
        <f t="shared" si="18"/>
        <v>2</v>
      </c>
      <c r="O149">
        <f t="shared" ca="1" si="19"/>
        <v>1</v>
      </c>
    </row>
    <row r="150" spans="1:15" x14ac:dyDescent="0.25">
      <c r="A150">
        <v>1149</v>
      </c>
      <c r="B150">
        <v>41</v>
      </c>
      <c r="C150">
        <v>44.28</v>
      </c>
      <c r="D150" s="3">
        <v>44964</v>
      </c>
      <c r="E150">
        <v>109</v>
      </c>
      <c r="F150" t="s">
        <v>224</v>
      </c>
      <c r="I150" s="21">
        <v>15</v>
      </c>
      <c r="J150" s="18">
        <f t="shared" si="15"/>
        <v>21.86</v>
      </c>
      <c r="K150" s="25">
        <f ca="1">VLOOKUP(I150,clientes!$A:$P,12,FALSE)</f>
        <v>1631</v>
      </c>
      <c r="L150">
        <f t="shared" si="16"/>
        <v>1</v>
      </c>
      <c r="M150">
        <f t="shared" si="17"/>
        <v>1</v>
      </c>
      <c r="N150">
        <f t="shared" si="18"/>
        <v>2</v>
      </c>
      <c r="O150">
        <f t="shared" ca="1" si="19"/>
        <v>1</v>
      </c>
    </row>
    <row r="151" spans="1:15" x14ac:dyDescent="0.25">
      <c r="A151">
        <v>1150</v>
      </c>
      <c r="B151">
        <v>19</v>
      </c>
      <c r="C151">
        <v>63.77</v>
      </c>
      <c r="D151" s="3">
        <v>45085</v>
      </c>
      <c r="E151">
        <v>103</v>
      </c>
      <c r="F151" t="s">
        <v>223</v>
      </c>
      <c r="I151" s="21">
        <v>35</v>
      </c>
      <c r="J151" s="18">
        <f t="shared" ref="J151:J154" si="20">SUMIF(B:B,I151,C:C)</f>
        <v>21.83</v>
      </c>
      <c r="K151" s="25">
        <f ca="1">VLOOKUP(I151,clientes!$A:$P,12,FALSE)</f>
        <v>1511</v>
      </c>
      <c r="L151">
        <f t="shared" si="16"/>
        <v>1</v>
      </c>
      <c r="M151">
        <f t="shared" si="17"/>
        <v>1</v>
      </c>
      <c r="N151">
        <f t="shared" si="18"/>
        <v>2</v>
      </c>
      <c r="O151">
        <f t="shared" ca="1" si="19"/>
        <v>1</v>
      </c>
    </row>
    <row r="152" spans="1:15" x14ac:dyDescent="0.25">
      <c r="A152">
        <v>1151</v>
      </c>
      <c r="B152">
        <v>114</v>
      </c>
      <c r="C152">
        <v>36.54</v>
      </c>
      <c r="D152" s="3">
        <v>45163</v>
      </c>
      <c r="E152">
        <v>119</v>
      </c>
      <c r="F152" t="s">
        <v>224</v>
      </c>
      <c r="I152" s="21">
        <v>63</v>
      </c>
      <c r="J152" s="18">
        <f t="shared" si="20"/>
        <v>21.41</v>
      </c>
      <c r="K152" s="25">
        <f ca="1">VLOOKUP(I152,clientes!$A:$P,12,FALSE)</f>
        <v>1285</v>
      </c>
      <c r="L152">
        <f t="shared" si="16"/>
        <v>1</v>
      </c>
      <c r="M152">
        <f t="shared" si="17"/>
        <v>1</v>
      </c>
      <c r="N152">
        <f t="shared" si="18"/>
        <v>2</v>
      </c>
      <c r="O152">
        <f t="shared" ca="1" si="19"/>
        <v>1</v>
      </c>
    </row>
    <row r="153" spans="1:15" x14ac:dyDescent="0.25">
      <c r="A153">
        <v>1152</v>
      </c>
      <c r="B153">
        <v>89</v>
      </c>
      <c r="C153">
        <v>55.5</v>
      </c>
      <c r="D153" s="3">
        <v>45158</v>
      </c>
      <c r="E153">
        <v>131</v>
      </c>
      <c r="F153" t="s">
        <v>222</v>
      </c>
      <c r="I153" s="21">
        <v>120</v>
      </c>
      <c r="J153" s="18">
        <f t="shared" si="20"/>
        <v>21.36</v>
      </c>
      <c r="K153" s="25">
        <f ca="1">VLOOKUP(I153,clientes!$A:$P,12,FALSE)</f>
        <v>1224</v>
      </c>
      <c r="L153">
        <f t="shared" si="16"/>
        <v>1</v>
      </c>
      <c r="M153">
        <f t="shared" si="17"/>
        <v>1</v>
      </c>
      <c r="N153">
        <f t="shared" si="18"/>
        <v>2</v>
      </c>
      <c r="O153">
        <f t="shared" ca="1" si="19"/>
        <v>1</v>
      </c>
    </row>
    <row r="154" spans="1:15" x14ac:dyDescent="0.25">
      <c r="A154">
        <v>1153</v>
      </c>
      <c r="B154">
        <v>151</v>
      </c>
      <c r="C154">
        <v>48.72</v>
      </c>
      <c r="D154" s="3">
        <v>44946</v>
      </c>
      <c r="E154">
        <v>145</v>
      </c>
      <c r="F154" t="s">
        <v>223</v>
      </c>
      <c r="I154" s="21">
        <v>179</v>
      </c>
      <c r="J154" s="18">
        <f t="shared" si="20"/>
        <v>21.12</v>
      </c>
      <c r="K154" s="25">
        <f ca="1">VLOOKUP(I154,clientes!$A:$P,12,FALSE)</f>
        <v>1740</v>
      </c>
      <c r="L154">
        <f t="shared" si="16"/>
        <v>1</v>
      </c>
      <c r="M154">
        <f t="shared" si="17"/>
        <v>1</v>
      </c>
      <c r="N154">
        <f t="shared" si="18"/>
        <v>2</v>
      </c>
      <c r="O154">
        <f t="shared" ca="1" si="19"/>
        <v>1</v>
      </c>
    </row>
    <row r="155" spans="1:15" x14ac:dyDescent="0.25">
      <c r="A155">
        <v>1154</v>
      </c>
      <c r="B155">
        <v>77</v>
      </c>
      <c r="C155">
        <v>81.38</v>
      </c>
      <c r="D155" s="3">
        <v>44956</v>
      </c>
      <c r="E155">
        <v>109</v>
      </c>
      <c r="F155" t="s">
        <v>222</v>
      </c>
    </row>
    <row r="156" spans="1:15" x14ac:dyDescent="0.25">
      <c r="A156">
        <v>1155</v>
      </c>
      <c r="B156">
        <v>164</v>
      </c>
      <c r="C156">
        <v>20.3</v>
      </c>
      <c r="D156" s="3">
        <v>45115</v>
      </c>
      <c r="E156">
        <v>149</v>
      </c>
      <c r="F156" t="s">
        <v>224</v>
      </c>
    </row>
    <row r="157" spans="1:15" x14ac:dyDescent="0.25">
      <c r="A157">
        <v>1156</v>
      </c>
      <c r="B157">
        <v>109</v>
      </c>
      <c r="C157">
        <v>68.92</v>
      </c>
      <c r="D157" s="3">
        <v>45073</v>
      </c>
      <c r="E157">
        <v>146</v>
      </c>
      <c r="F157" t="s">
        <v>225</v>
      </c>
    </row>
    <row r="158" spans="1:15" x14ac:dyDescent="0.25">
      <c r="A158">
        <v>1157</v>
      </c>
      <c r="B158">
        <v>177</v>
      </c>
      <c r="C158">
        <v>88.99</v>
      </c>
      <c r="D158" s="3">
        <v>44966</v>
      </c>
      <c r="E158">
        <v>131</v>
      </c>
      <c r="F158" t="s">
        <v>225</v>
      </c>
    </row>
    <row r="159" spans="1:15" x14ac:dyDescent="0.25">
      <c r="A159">
        <v>1158</v>
      </c>
      <c r="B159">
        <v>65</v>
      </c>
      <c r="C159">
        <v>59.62</v>
      </c>
      <c r="D159" s="3">
        <v>44973</v>
      </c>
      <c r="E159">
        <v>129</v>
      </c>
      <c r="F159" t="s">
        <v>224</v>
      </c>
    </row>
    <row r="160" spans="1:15" x14ac:dyDescent="0.25">
      <c r="A160">
        <v>1159</v>
      </c>
      <c r="B160">
        <v>117</v>
      </c>
      <c r="C160">
        <v>87.89</v>
      </c>
      <c r="D160" s="3">
        <v>45186</v>
      </c>
      <c r="E160">
        <v>140</v>
      </c>
      <c r="F160" t="s">
        <v>221</v>
      </c>
    </row>
    <row r="161" spans="1:6" x14ac:dyDescent="0.25">
      <c r="A161">
        <v>1160</v>
      </c>
      <c r="B161">
        <v>78</v>
      </c>
      <c r="C161">
        <v>48.71</v>
      </c>
      <c r="D161" s="3">
        <v>45123</v>
      </c>
      <c r="E161">
        <v>101</v>
      </c>
      <c r="F161" t="s">
        <v>221</v>
      </c>
    </row>
    <row r="162" spans="1:6" x14ac:dyDescent="0.25">
      <c r="A162">
        <v>1161</v>
      </c>
      <c r="B162">
        <v>51</v>
      </c>
      <c r="C162">
        <v>89.93</v>
      </c>
      <c r="D162" s="3">
        <v>45163</v>
      </c>
      <c r="E162">
        <v>106</v>
      </c>
      <c r="F162" t="s">
        <v>225</v>
      </c>
    </row>
    <row r="163" spans="1:6" x14ac:dyDescent="0.25">
      <c r="A163">
        <v>1162</v>
      </c>
      <c r="B163">
        <v>99</v>
      </c>
      <c r="C163">
        <v>47.24</v>
      </c>
      <c r="D163" s="3">
        <v>45224</v>
      </c>
      <c r="E163">
        <v>102</v>
      </c>
      <c r="F163" t="s">
        <v>225</v>
      </c>
    </row>
    <row r="164" spans="1:6" x14ac:dyDescent="0.25">
      <c r="A164">
        <v>1163</v>
      </c>
      <c r="B164">
        <v>124</v>
      </c>
      <c r="C164">
        <v>84.47</v>
      </c>
      <c r="D164" s="3">
        <v>45210</v>
      </c>
      <c r="E164">
        <v>117</v>
      </c>
      <c r="F164" t="s">
        <v>223</v>
      </c>
    </row>
    <row r="165" spans="1:6" x14ac:dyDescent="0.25">
      <c r="A165">
        <v>1164</v>
      </c>
      <c r="B165">
        <v>28</v>
      </c>
      <c r="C165">
        <v>45.89</v>
      </c>
      <c r="D165" s="3">
        <v>44948</v>
      </c>
      <c r="E165">
        <v>114</v>
      </c>
      <c r="F165" t="s">
        <v>223</v>
      </c>
    </row>
    <row r="166" spans="1:6" x14ac:dyDescent="0.25">
      <c r="A166">
        <v>1165</v>
      </c>
      <c r="B166">
        <v>61</v>
      </c>
      <c r="C166">
        <v>75.67</v>
      </c>
      <c r="D166" s="3">
        <v>45157</v>
      </c>
      <c r="E166">
        <v>110</v>
      </c>
      <c r="F166" t="s">
        <v>225</v>
      </c>
    </row>
    <row r="167" spans="1:6" x14ac:dyDescent="0.25">
      <c r="A167">
        <v>1166</v>
      </c>
      <c r="B167">
        <v>98</v>
      </c>
      <c r="C167">
        <v>38.130000000000003</v>
      </c>
      <c r="D167" s="3">
        <v>45219</v>
      </c>
      <c r="E167">
        <v>136</v>
      </c>
      <c r="F167" t="s">
        <v>221</v>
      </c>
    </row>
    <row r="168" spans="1:6" x14ac:dyDescent="0.25">
      <c r="A168">
        <v>1167</v>
      </c>
      <c r="B168">
        <v>147</v>
      </c>
      <c r="C168">
        <v>38.130000000000003</v>
      </c>
      <c r="D168" s="3">
        <v>45023</v>
      </c>
      <c r="E168">
        <v>147</v>
      </c>
      <c r="F168" t="s">
        <v>223</v>
      </c>
    </row>
    <row r="169" spans="1:6" x14ac:dyDescent="0.25">
      <c r="A169">
        <v>1168</v>
      </c>
      <c r="B169">
        <v>92</v>
      </c>
      <c r="C169">
        <v>32.94</v>
      </c>
      <c r="D169" s="3">
        <v>45091</v>
      </c>
      <c r="E169">
        <v>139</v>
      </c>
      <c r="F169" t="s">
        <v>224</v>
      </c>
    </row>
    <row r="170" spans="1:6" x14ac:dyDescent="0.25">
      <c r="A170">
        <v>1169</v>
      </c>
      <c r="B170">
        <v>148</v>
      </c>
      <c r="C170">
        <v>95.82</v>
      </c>
      <c r="D170" s="3">
        <v>45170</v>
      </c>
      <c r="E170">
        <v>134</v>
      </c>
      <c r="F170" t="s">
        <v>223</v>
      </c>
    </row>
    <row r="171" spans="1:6" x14ac:dyDescent="0.25">
      <c r="A171">
        <v>1170</v>
      </c>
      <c r="B171">
        <v>76</v>
      </c>
      <c r="C171">
        <v>71.81</v>
      </c>
      <c r="D171" s="3">
        <v>45183</v>
      </c>
      <c r="E171">
        <v>128</v>
      </c>
      <c r="F171" t="s">
        <v>223</v>
      </c>
    </row>
    <row r="172" spans="1:6" x14ac:dyDescent="0.25">
      <c r="A172">
        <v>1171</v>
      </c>
      <c r="B172">
        <v>180</v>
      </c>
      <c r="C172">
        <v>52.68</v>
      </c>
      <c r="D172" s="3">
        <v>45004</v>
      </c>
      <c r="E172">
        <v>108</v>
      </c>
      <c r="F172" t="s">
        <v>223</v>
      </c>
    </row>
    <row r="173" spans="1:6" x14ac:dyDescent="0.25">
      <c r="A173">
        <v>1172</v>
      </c>
      <c r="B173">
        <v>76</v>
      </c>
      <c r="C173">
        <v>18.21</v>
      </c>
      <c r="D173" s="3">
        <v>44958</v>
      </c>
      <c r="E173">
        <v>150</v>
      </c>
      <c r="F173" t="s">
        <v>222</v>
      </c>
    </row>
    <row r="174" spans="1:6" x14ac:dyDescent="0.25">
      <c r="A174">
        <v>1173</v>
      </c>
      <c r="B174">
        <v>6</v>
      </c>
      <c r="C174">
        <v>17.68</v>
      </c>
      <c r="D174" s="3">
        <v>45157</v>
      </c>
      <c r="E174">
        <v>119</v>
      </c>
      <c r="F174" t="s">
        <v>224</v>
      </c>
    </row>
    <row r="175" spans="1:6" x14ac:dyDescent="0.25">
      <c r="A175">
        <v>1174</v>
      </c>
      <c r="B175">
        <v>169</v>
      </c>
      <c r="C175">
        <v>48.87</v>
      </c>
      <c r="D175" s="3">
        <v>44979</v>
      </c>
      <c r="E175">
        <v>116</v>
      </c>
      <c r="F175" t="s">
        <v>225</v>
      </c>
    </row>
    <row r="176" spans="1:6" x14ac:dyDescent="0.25">
      <c r="A176">
        <v>1175</v>
      </c>
      <c r="B176">
        <v>102</v>
      </c>
      <c r="C176">
        <v>77.010000000000005</v>
      </c>
      <c r="D176" s="3">
        <v>45102</v>
      </c>
      <c r="E176">
        <v>120</v>
      </c>
      <c r="F176" t="s">
        <v>221</v>
      </c>
    </row>
    <row r="177" spans="1:6" x14ac:dyDescent="0.25">
      <c r="A177">
        <v>1176</v>
      </c>
      <c r="B177">
        <v>71</v>
      </c>
      <c r="C177">
        <v>43.54</v>
      </c>
      <c r="D177" s="3">
        <v>44970</v>
      </c>
      <c r="E177">
        <v>108</v>
      </c>
      <c r="F177" t="s">
        <v>221</v>
      </c>
    </row>
    <row r="178" spans="1:6" x14ac:dyDescent="0.25">
      <c r="A178">
        <v>1177</v>
      </c>
      <c r="B178">
        <v>3</v>
      </c>
      <c r="C178">
        <v>21.71</v>
      </c>
      <c r="D178" s="3">
        <v>45185</v>
      </c>
      <c r="E178">
        <v>104</v>
      </c>
      <c r="F178" t="s">
        <v>225</v>
      </c>
    </row>
    <row r="179" spans="1:6" x14ac:dyDescent="0.25">
      <c r="A179">
        <v>1178</v>
      </c>
      <c r="B179">
        <v>145</v>
      </c>
      <c r="C179">
        <v>15.4</v>
      </c>
      <c r="D179" s="3">
        <v>45015</v>
      </c>
      <c r="E179">
        <v>116</v>
      </c>
      <c r="F179" t="s">
        <v>222</v>
      </c>
    </row>
    <row r="180" spans="1:6" x14ac:dyDescent="0.25">
      <c r="A180">
        <v>1179</v>
      </c>
      <c r="B180">
        <v>176</v>
      </c>
      <c r="C180">
        <v>96.1</v>
      </c>
      <c r="D180" s="3">
        <v>44947</v>
      </c>
      <c r="E180">
        <v>127</v>
      </c>
      <c r="F180" t="s">
        <v>221</v>
      </c>
    </row>
    <row r="181" spans="1:6" x14ac:dyDescent="0.25">
      <c r="A181">
        <v>1180</v>
      </c>
      <c r="B181">
        <v>200</v>
      </c>
      <c r="C181">
        <v>60.55</v>
      </c>
      <c r="D181" s="3">
        <v>45053</v>
      </c>
      <c r="E181">
        <v>141</v>
      </c>
      <c r="F181" t="s">
        <v>223</v>
      </c>
    </row>
    <row r="182" spans="1:6" x14ac:dyDescent="0.25">
      <c r="A182">
        <v>1181</v>
      </c>
      <c r="B182">
        <v>191</v>
      </c>
      <c r="C182">
        <v>70.3</v>
      </c>
      <c r="D182" s="3">
        <v>45151</v>
      </c>
      <c r="E182">
        <v>140</v>
      </c>
      <c r="F182" t="s">
        <v>221</v>
      </c>
    </row>
    <row r="183" spans="1:6" x14ac:dyDescent="0.25">
      <c r="A183">
        <v>1182</v>
      </c>
      <c r="B183">
        <v>13</v>
      </c>
      <c r="C183">
        <v>46.97</v>
      </c>
      <c r="D183" s="3">
        <v>45151</v>
      </c>
      <c r="E183">
        <v>130</v>
      </c>
      <c r="F183" t="s">
        <v>224</v>
      </c>
    </row>
    <row r="184" spans="1:6" x14ac:dyDescent="0.25">
      <c r="A184">
        <v>1183</v>
      </c>
      <c r="B184">
        <v>156</v>
      </c>
      <c r="C184">
        <v>88.62</v>
      </c>
      <c r="D184" s="3">
        <v>45195</v>
      </c>
      <c r="E184">
        <v>105</v>
      </c>
      <c r="F184" t="s">
        <v>224</v>
      </c>
    </row>
    <row r="185" spans="1:6" x14ac:dyDescent="0.25">
      <c r="A185">
        <v>1184</v>
      </c>
      <c r="B185">
        <v>191</v>
      </c>
      <c r="C185">
        <v>94.7</v>
      </c>
      <c r="D185" s="3">
        <v>45194</v>
      </c>
      <c r="E185">
        <v>108</v>
      </c>
      <c r="F185" t="s">
        <v>225</v>
      </c>
    </row>
    <row r="186" spans="1:6" x14ac:dyDescent="0.25">
      <c r="A186">
        <v>1185</v>
      </c>
      <c r="B186">
        <v>128</v>
      </c>
      <c r="C186">
        <v>48.06</v>
      </c>
      <c r="D186" s="3">
        <v>45008</v>
      </c>
      <c r="E186">
        <v>132</v>
      </c>
      <c r="F186" t="s">
        <v>222</v>
      </c>
    </row>
    <row r="187" spans="1:6" x14ac:dyDescent="0.25">
      <c r="A187">
        <v>1186</v>
      </c>
      <c r="B187">
        <v>74</v>
      </c>
      <c r="C187">
        <v>92.43</v>
      </c>
      <c r="D187" s="3">
        <v>45113</v>
      </c>
      <c r="E187">
        <v>139</v>
      </c>
      <c r="F187" t="s">
        <v>222</v>
      </c>
    </row>
    <row r="188" spans="1:6" x14ac:dyDescent="0.25">
      <c r="A188">
        <v>1187</v>
      </c>
      <c r="B188">
        <v>199</v>
      </c>
      <c r="C188">
        <v>14.63</v>
      </c>
      <c r="D188" s="3">
        <v>45117</v>
      </c>
      <c r="E188">
        <v>135</v>
      </c>
      <c r="F188" t="s">
        <v>221</v>
      </c>
    </row>
    <row r="189" spans="1:6" x14ac:dyDescent="0.25">
      <c r="A189">
        <v>1188</v>
      </c>
      <c r="B189">
        <v>59</v>
      </c>
      <c r="C189">
        <v>35.89</v>
      </c>
      <c r="D189" s="3">
        <v>45071</v>
      </c>
      <c r="E189">
        <v>102</v>
      </c>
      <c r="F189" t="s">
        <v>222</v>
      </c>
    </row>
    <row r="190" spans="1:6" x14ac:dyDescent="0.25">
      <c r="A190">
        <v>1189</v>
      </c>
      <c r="B190">
        <v>156</v>
      </c>
      <c r="C190">
        <v>38.119999999999997</v>
      </c>
      <c r="D190" s="3">
        <v>45125</v>
      </c>
      <c r="E190">
        <v>141</v>
      </c>
      <c r="F190" t="s">
        <v>222</v>
      </c>
    </row>
    <row r="191" spans="1:6" x14ac:dyDescent="0.25">
      <c r="A191">
        <v>1190</v>
      </c>
      <c r="B191">
        <v>91</v>
      </c>
      <c r="C191">
        <v>19.32</v>
      </c>
      <c r="D191" s="3">
        <v>45136</v>
      </c>
      <c r="E191">
        <v>133</v>
      </c>
      <c r="F191" t="s">
        <v>221</v>
      </c>
    </row>
    <row r="192" spans="1:6" x14ac:dyDescent="0.25">
      <c r="A192">
        <v>1191</v>
      </c>
      <c r="B192">
        <v>57</v>
      </c>
      <c r="C192">
        <v>55.67</v>
      </c>
      <c r="D192" s="3">
        <v>45100</v>
      </c>
      <c r="E192">
        <v>137</v>
      </c>
      <c r="F192" t="s">
        <v>224</v>
      </c>
    </row>
    <row r="193" spans="1:6" x14ac:dyDescent="0.25">
      <c r="A193">
        <v>1192</v>
      </c>
      <c r="B193">
        <v>163</v>
      </c>
      <c r="C193">
        <v>23.93</v>
      </c>
      <c r="D193" s="3">
        <v>44953</v>
      </c>
      <c r="E193">
        <v>116</v>
      </c>
      <c r="F193" t="s">
        <v>223</v>
      </c>
    </row>
    <row r="194" spans="1:6" x14ac:dyDescent="0.25">
      <c r="A194">
        <v>1193</v>
      </c>
      <c r="B194">
        <v>49</v>
      </c>
      <c r="C194">
        <v>53.4</v>
      </c>
      <c r="D194" s="3">
        <v>45098</v>
      </c>
      <c r="E194">
        <v>146</v>
      </c>
      <c r="F194" t="s">
        <v>225</v>
      </c>
    </row>
    <row r="195" spans="1:6" x14ac:dyDescent="0.25">
      <c r="A195">
        <v>1194</v>
      </c>
      <c r="B195">
        <v>159</v>
      </c>
      <c r="C195">
        <v>86.25</v>
      </c>
      <c r="D195" s="3">
        <v>44960</v>
      </c>
      <c r="E195">
        <v>110</v>
      </c>
      <c r="F195" t="s">
        <v>224</v>
      </c>
    </row>
    <row r="196" spans="1:6" x14ac:dyDescent="0.25">
      <c r="A196">
        <v>1195</v>
      </c>
      <c r="B196">
        <v>65</v>
      </c>
      <c r="C196">
        <v>41.51</v>
      </c>
      <c r="D196" s="3">
        <v>45095</v>
      </c>
      <c r="E196">
        <v>119</v>
      </c>
      <c r="F196" t="s">
        <v>222</v>
      </c>
    </row>
    <row r="197" spans="1:6" x14ac:dyDescent="0.25">
      <c r="A197">
        <v>1196</v>
      </c>
      <c r="B197">
        <v>174</v>
      </c>
      <c r="C197">
        <v>60.06</v>
      </c>
      <c r="D197" s="3">
        <v>44975</v>
      </c>
      <c r="E197">
        <v>128</v>
      </c>
      <c r="F197" t="s">
        <v>222</v>
      </c>
    </row>
    <row r="198" spans="1:6" x14ac:dyDescent="0.25">
      <c r="A198">
        <v>1197</v>
      </c>
      <c r="B198">
        <v>194</v>
      </c>
      <c r="C198">
        <v>20.34</v>
      </c>
      <c r="D198" s="3">
        <v>45212</v>
      </c>
      <c r="E198">
        <v>101</v>
      </c>
      <c r="F198" t="s">
        <v>221</v>
      </c>
    </row>
    <row r="199" spans="1:6" x14ac:dyDescent="0.25">
      <c r="A199">
        <v>1198</v>
      </c>
      <c r="B199">
        <v>185</v>
      </c>
      <c r="C199">
        <v>35.07</v>
      </c>
      <c r="D199" s="3">
        <v>45124</v>
      </c>
      <c r="E199">
        <v>140</v>
      </c>
      <c r="F199" t="s">
        <v>225</v>
      </c>
    </row>
    <row r="200" spans="1:6" x14ac:dyDescent="0.25">
      <c r="A200">
        <v>1199</v>
      </c>
      <c r="B200">
        <v>197</v>
      </c>
      <c r="C200">
        <v>30.35</v>
      </c>
      <c r="D200" s="3">
        <v>45072</v>
      </c>
      <c r="E200">
        <v>123</v>
      </c>
      <c r="F200" t="s">
        <v>223</v>
      </c>
    </row>
    <row r="201" spans="1:6" x14ac:dyDescent="0.25">
      <c r="A201">
        <v>1200</v>
      </c>
      <c r="B201">
        <v>169</v>
      </c>
      <c r="C201">
        <v>48.62</v>
      </c>
      <c r="D201" s="3">
        <v>45056</v>
      </c>
      <c r="E201">
        <v>116</v>
      </c>
      <c r="F201" t="s">
        <v>221</v>
      </c>
    </row>
  </sheetData>
  <sortState xmlns:xlrd2="http://schemas.microsoft.com/office/spreadsheetml/2017/richdata2" ref="I7:K11">
    <sortCondition descending="1" ref="J7:J11"/>
  </sortState>
  <mergeCells count="5">
    <mergeCell ref="I5:J5"/>
    <mergeCell ref="I21:L21"/>
    <mergeCell ref="Q21:R21"/>
    <mergeCell ref="Q30:R30"/>
    <mergeCell ref="Q39:R3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1"/>
  <sheetViews>
    <sheetView workbookViewId="0">
      <selection activeCell="F13" sqref="F13"/>
    </sheetView>
  </sheetViews>
  <sheetFormatPr defaultRowHeight="15" x14ac:dyDescent="0.25"/>
  <cols>
    <col min="1" max="1" width="9.85546875" bestFit="1" customWidth="1"/>
    <col min="2" max="2" width="15" bestFit="1" customWidth="1"/>
    <col min="3" max="3" width="14.42578125" bestFit="1" customWidth="1"/>
    <col min="4" max="4" width="18.28515625" style="18" bestFit="1" customWidth="1"/>
    <col min="5" max="5" width="12.28515625" bestFit="1" customWidth="1"/>
    <col min="9" max="9" width="19.7109375" bestFit="1" customWidth="1"/>
    <col min="10" max="10" width="13.28515625" bestFit="1" customWidth="1"/>
    <col min="11" max="11" width="10.5703125" style="5" bestFit="1" customWidth="1"/>
    <col min="12" max="12" width="13.7109375" bestFit="1" customWidth="1"/>
  </cols>
  <sheetData>
    <row r="1" spans="1:12" x14ac:dyDescent="0.25">
      <c r="A1" s="1" t="s">
        <v>0</v>
      </c>
      <c r="B1" s="1" t="s">
        <v>226</v>
      </c>
      <c r="C1" s="1" t="s">
        <v>227</v>
      </c>
      <c r="D1" s="20" t="s">
        <v>228</v>
      </c>
      <c r="E1" s="1" t="s">
        <v>229</v>
      </c>
      <c r="H1" s="15" t="s">
        <v>238</v>
      </c>
      <c r="I1" s="15" t="s">
        <v>285</v>
      </c>
      <c r="J1" s="15" t="s">
        <v>286</v>
      </c>
      <c r="K1" s="15" t="s">
        <v>287</v>
      </c>
      <c r="L1" s="15" t="s">
        <v>288</v>
      </c>
    </row>
    <row r="2" spans="1:12" x14ac:dyDescent="0.25">
      <c r="A2">
        <v>164</v>
      </c>
      <c r="B2">
        <v>9</v>
      </c>
      <c r="C2">
        <v>1</v>
      </c>
      <c r="D2" s="18">
        <v>383.56</v>
      </c>
      <c r="E2" t="s">
        <v>230</v>
      </c>
      <c r="H2" t="s">
        <v>235</v>
      </c>
      <c r="I2">
        <f>SUMIF(E:E,H2,C:C)</f>
        <v>17</v>
      </c>
      <c r="J2">
        <f>COUNTIF(E:E,H2)</f>
        <v>32</v>
      </c>
      <c r="K2" s="17">
        <f>(I2/J2)</f>
        <v>0.53125</v>
      </c>
      <c r="L2" s="16">
        <f>(J2-I2)/J2</f>
        <v>0.46875</v>
      </c>
    </row>
    <row r="3" spans="1:12" x14ac:dyDescent="0.25">
      <c r="A3">
        <v>151</v>
      </c>
      <c r="B3">
        <v>3</v>
      </c>
      <c r="C3">
        <v>1</v>
      </c>
      <c r="D3" s="18">
        <v>57.3</v>
      </c>
      <c r="E3" t="s">
        <v>231</v>
      </c>
      <c r="H3" t="s">
        <v>237</v>
      </c>
      <c r="I3">
        <f t="shared" ref="I3:I9" si="0">SUMIF(E:E,H3,C:C)</f>
        <v>12</v>
      </c>
      <c r="J3">
        <f t="shared" ref="J3:J9" si="1">COUNTIF(E:E,H3)</f>
        <v>23</v>
      </c>
      <c r="K3" s="17">
        <f t="shared" ref="K3:K9" si="2">(I3/J3)</f>
        <v>0.52173913043478259</v>
      </c>
      <c r="L3" s="16">
        <f t="shared" ref="L3:L9" si="3">(J3-I3)/J3</f>
        <v>0.47826086956521741</v>
      </c>
    </row>
    <row r="4" spans="1:12" x14ac:dyDescent="0.25">
      <c r="A4">
        <v>47</v>
      </c>
      <c r="B4">
        <v>6</v>
      </c>
      <c r="C4">
        <v>1</v>
      </c>
      <c r="D4" s="18">
        <v>298.99</v>
      </c>
      <c r="E4" t="s">
        <v>232</v>
      </c>
      <c r="H4" t="s">
        <v>232</v>
      </c>
      <c r="I4">
        <f t="shared" si="0"/>
        <v>8</v>
      </c>
      <c r="J4">
        <f t="shared" si="1"/>
        <v>16</v>
      </c>
      <c r="K4" s="17">
        <f t="shared" si="2"/>
        <v>0.5</v>
      </c>
      <c r="L4" s="16">
        <f t="shared" si="3"/>
        <v>0.5</v>
      </c>
    </row>
    <row r="5" spans="1:12" x14ac:dyDescent="0.25">
      <c r="A5">
        <v>197</v>
      </c>
      <c r="B5">
        <v>10</v>
      </c>
      <c r="C5">
        <v>0</v>
      </c>
      <c r="D5" s="18">
        <v>312.81</v>
      </c>
      <c r="E5" t="s">
        <v>233</v>
      </c>
      <c r="H5" t="s">
        <v>233</v>
      </c>
      <c r="I5">
        <f t="shared" si="0"/>
        <v>16</v>
      </c>
      <c r="J5">
        <f t="shared" si="1"/>
        <v>35</v>
      </c>
      <c r="K5" s="17">
        <f t="shared" si="2"/>
        <v>0.45714285714285713</v>
      </c>
      <c r="L5" s="16">
        <f t="shared" si="3"/>
        <v>0.54285714285714282</v>
      </c>
    </row>
    <row r="6" spans="1:12" x14ac:dyDescent="0.25">
      <c r="A6">
        <v>34</v>
      </c>
      <c r="B6">
        <v>6</v>
      </c>
      <c r="C6">
        <v>1</v>
      </c>
      <c r="D6" s="18">
        <v>374.01</v>
      </c>
      <c r="E6" t="s">
        <v>234</v>
      </c>
      <c r="H6" t="s">
        <v>234</v>
      </c>
      <c r="I6">
        <f t="shared" si="0"/>
        <v>11</v>
      </c>
      <c r="J6">
        <f t="shared" si="1"/>
        <v>25</v>
      </c>
      <c r="K6" s="17">
        <f t="shared" si="2"/>
        <v>0.44</v>
      </c>
      <c r="L6" s="16">
        <f t="shared" si="3"/>
        <v>0.56000000000000005</v>
      </c>
    </row>
    <row r="7" spans="1:12" x14ac:dyDescent="0.25">
      <c r="A7">
        <v>111</v>
      </c>
      <c r="B7">
        <v>3</v>
      </c>
      <c r="C7">
        <v>1</v>
      </c>
      <c r="D7" s="18">
        <v>182.84</v>
      </c>
      <c r="E7" t="s">
        <v>233</v>
      </c>
      <c r="H7" t="s">
        <v>230</v>
      </c>
      <c r="I7">
        <f t="shared" si="0"/>
        <v>15</v>
      </c>
      <c r="J7">
        <f t="shared" si="1"/>
        <v>25</v>
      </c>
      <c r="K7" s="17">
        <f t="shared" si="2"/>
        <v>0.6</v>
      </c>
      <c r="L7" s="16">
        <f t="shared" si="3"/>
        <v>0.4</v>
      </c>
    </row>
    <row r="8" spans="1:12" x14ac:dyDescent="0.25">
      <c r="A8">
        <v>129</v>
      </c>
      <c r="B8">
        <v>7</v>
      </c>
      <c r="C8">
        <v>0</v>
      </c>
      <c r="D8" s="18">
        <v>138.29</v>
      </c>
      <c r="E8" t="s">
        <v>234</v>
      </c>
      <c r="H8" t="s">
        <v>236</v>
      </c>
      <c r="I8">
        <f t="shared" si="0"/>
        <v>11</v>
      </c>
      <c r="J8">
        <f t="shared" si="1"/>
        <v>21</v>
      </c>
      <c r="K8" s="17">
        <f t="shared" si="2"/>
        <v>0.52380952380952384</v>
      </c>
      <c r="L8" s="16">
        <f t="shared" si="3"/>
        <v>0.47619047619047616</v>
      </c>
    </row>
    <row r="9" spans="1:12" x14ac:dyDescent="0.25">
      <c r="A9">
        <v>15</v>
      </c>
      <c r="B9">
        <v>10</v>
      </c>
      <c r="C9">
        <v>0</v>
      </c>
      <c r="D9" s="18">
        <v>153.51</v>
      </c>
      <c r="E9" t="s">
        <v>233</v>
      </c>
      <c r="H9" t="s">
        <v>231</v>
      </c>
      <c r="I9">
        <f t="shared" si="0"/>
        <v>11</v>
      </c>
      <c r="J9">
        <f t="shared" si="1"/>
        <v>23</v>
      </c>
      <c r="K9" s="17">
        <f t="shared" si="2"/>
        <v>0.47826086956521741</v>
      </c>
      <c r="L9" s="16">
        <f t="shared" si="3"/>
        <v>0.52173913043478259</v>
      </c>
    </row>
    <row r="10" spans="1:12" x14ac:dyDescent="0.25">
      <c r="A10">
        <v>32</v>
      </c>
      <c r="B10">
        <v>5</v>
      </c>
      <c r="C10">
        <v>0</v>
      </c>
      <c r="D10" s="18">
        <v>306.41000000000003</v>
      </c>
      <c r="E10" t="s">
        <v>235</v>
      </c>
    </row>
    <row r="11" spans="1:12" x14ac:dyDescent="0.25">
      <c r="A11">
        <v>133</v>
      </c>
      <c r="B11">
        <v>10</v>
      </c>
      <c r="C11">
        <v>1</v>
      </c>
      <c r="D11" s="18">
        <v>160.58000000000001</v>
      </c>
      <c r="E11" t="s">
        <v>231</v>
      </c>
      <c r="H11" s="15" t="s">
        <v>238</v>
      </c>
      <c r="I11" t="s">
        <v>287</v>
      </c>
      <c r="J11" t="s">
        <v>288</v>
      </c>
    </row>
    <row r="12" spans="1:12" x14ac:dyDescent="0.25">
      <c r="A12">
        <v>40</v>
      </c>
      <c r="B12">
        <v>6</v>
      </c>
      <c r="C12">
        <v>1</v>
      </c>
      <c r="D12" s="18">
        <v>297.79000000000002</v>
      </c>
      <c r="E12" t="s">
        <v>232</v>
      </c>
      <c r="H12" t="s">
        <v>235</v>
      </c>
      <c r="I12" s="16">
        <v>0.53125</v>
      </c>
      <c r="J12" s="16">
        <v>0.46875</v>
      </c>
    </row>
    <row r="13" spans="1:12" x14ac:dyDescent="0.25">
      <c r="A13">
        <v>78</v>
      </c>
      <c r="B13">
        <v>9</v>
      </c>
      <c r="C13">
        <v>0</v>
      </c>
      <c r="D13" s="18">
        <v>474.56</v>
      </c>
      <c r="E13" t="s">
        <v>231</v>
      </c>
      <c r="H13" t="s">
        <v>237</v>
      </c>
      <c r="I13" s="16">
        <v>0.52173913043478259</v>
      </c>
      <c r="J13" s="16">
        <v>0.47826086956521741</v>
      </c>
    </row>
    <row r="14" spans="1:12" x14ac:dyDescent="0.25">
      <c r="A14">
        <v>43</v>
      </c>
      <c r="B14">
        <v>9</v>
      </c>
      <c r="C14">
        <v>1</v>
      </c>
      <c r="D14" s="18">
        <v>201.9</v>
      </c>
      <c r="E14" t="s">
        <v>236</v>
      </c>
      <c r="H14" t="s">
        <v>232</v>
      </c>
      <c r="I14" s="16">
        <v>0.5</v>
      </c>
      <c r="J14" s="16">
        <v>0.5</v>
      </c>
    </row>
    <row r="15" spans="1:12" x14ac:dyDescent="0.25">
      <c r="A15">
        <v>42</v>
      </c>
      <c r="B15">
        <v>9</v>
      </c>
      <c r="C15">
        <v>1</v>
      </c>
      <c r="D15" s="18">
        <v>393.51</v>
      </c>
      <c r="E15" t="s">
        <v>237</v>
      </c>
      <c r="H15" t="s">
        <v>233</v>
      </c>
      <c r="I15" s="16">
        <v>0.45714285714285713</v>
      </c>
      <c r="J15" s="16">
        <v>0.54285714285714282</v>
      </c>
    </row>
    <row r="16" spans="1:12" x14ac:dyDescent="0.25">
      <c r="A16">
        <v>83</v>
      </c>
      <c r="B16">
        <v>8</v>
      </c>
      <c r="C16">
        <v>0</v>
      </c>
      <c r="D16" s="18">
        <v>269.88</v>
      </c>
      <c r="E16" t="s">
        <v>236</v>
      </c>
      <c r="H16" t="s">
        <v>234</v>
      </c>
      <c r="I16" s="16">
        <v>0.44</v>
      </c>
      <c r="J16" s="16">
        <v>0.56000000000000005</v>
      </c>
    </row>
    <row r="17" spans="1:10" x14ac:dyDescent="0.25">
      <c r="A17">
        <v>182</v>
      </c>
      <c r="B17">
        <v>10</v>
      </c>
      <c r="C17">
        <v>1</v>
      </c>
      <c r="D17" s="18">
        <v>375.6</v>
      </c>
      <c r="E17" t="s">
        <v>235</v>
      </c>
      <c r="H17" t="s">
        <v>230</v>
      </c>
      <c r="I17" s="16">
        <v>0.6</v>
      </c>
      <c r="J17" s="16">
        <v>0.4</v>
      </c>
    </row>
    <row r="18" spans="1:10" x14ac:dyDescent="0.25">
      <c r="A18">
        <v>58</v>
      </c>
      <c r="B18">
        <v>5</v>
      </c>
      <c r="C18">
        <v>1</v>
      </c>
      <c r="D18" s="18">
        <v>382.82</v>
      </c>
      <c r="E18" t="s">
        <v>230</v>
      </c>
      <c r="H18" t="s">
        <v>236</v>
      </c>
      <c r="I18" s="16">
        <v>0.52380952380952384</v>
      </c>
      <c r="J18" s="16">
        <v>0.47619047619047616</v>
      </c>
    </row>
    <row r="19" spans="1:10" x14ac:dyDescent="0.25">
      <c r="A19">
        <v>89</v>
      </c>
      <c r="B19">
        <v>8</v>
      </c>
      <c r="C19">
        <v>0</v>
      </c>
      <c r="D19" s="18">
        <v>257.37</v>
      </c>
      <c r="E19" t="s">
        <v>232</v>
      </c>
      <c r="H19" t="s">
        <v>231</v>
      </c>
      <c r="I19" s="16">
        <v>0.47826086956521741</v>
      </c>
      <c r="J19" s="16">
        <v>0.52173913043478259</v>
      </c>
    </row>
    <row r="20" spans="1:10" x14ac:dyDescent="0.25">
      <c r="A20">
        <v>133</v>
      </c>
      <c r="B20">
        <v>1</v>
      </c>
      <c r="C20">
        <v>0</v>
      </c>
      <c r="D20" s="18">
        <v>379.75</v>
      </c>
      <c r="E20" t="s">
        <v>230</v>
      </c>
    </row>
    <row r="21" spans="1:10" x14ac:dyDescent="0.25">
      <c r="A21">
        <v>73</v>
      </c>
      <c r="B21">
        <v>6</v>
      </c>
      <c r="C21">
        <v>0</v>
      </c>
      <c r="D21" s="18">
        <v>208.48</v>
      </c>
      <c r="E21" t="s">
        <v>233</v>
      </c>
    </row>
    <row r="22" spans="1:10" x14ac:dyDescent="0.25">
      <c r="A22">
        <v>21</v>
      </c>
      <c r="B22">
        <v>6</v>
      </c>
      <c r="C22">
        <v>1</v>
      </c>
      <c r="D22" s="18">
        <v>112.98</v>
      </c>
      <c r="E22" t="s">
        <v>235</v>
      </c>
    </row>
    <row r="23" spans="1:10" x14ac:dyDescent="0.25">
      <c r="A23">
        <v>65</v>
      </c>
      <c r="B23">
        <v>2</v>
      </c>
      <c r="C23">
        <v>0</v>
      </c>
      <c r="D23" s="18">
        <v>295.95</v>
      </c>
      <c r="E23" t="s">
        <v>234</v>
      </c>
    </row>
    <row r="24" spans="1:10" x14ac:dyDescent="0.25">
      <c r="A24">
        <v>51</v>
      </c>
      <c r="B24">
        <v>7</v>
      </c>
      <c r="C24">
        <v>1</v>
      </c>
      <c r="D24" s="18">
        <v>132.82</v>
      </c>
      <c r="E24" t="s">
        <v>230</v>
      </c>
    </row>
    <row r="25" spans="1:10" x14ac:dyDescent="0.25">
      <c r="A25">
        <v>163</v>
      </c>
      <c r="B25">
        <v>10</v>
      </c>
      <c r="C25">
        <v>1</v>
      </c>
      <c r="D25" s="18">
        <v>450.21</v>
      </c>
      <c r="E25" t="s">
        <v>237</v>
      </c>
    </row>
    <row r="26" spans="1:10" x14ac:dyDescent="0.25">
      <c r="A26">
        <v>142</v>
      </c>
      <c r="B26">
        <v>5</v>
      </c>
      <c r="C26">
        <v>1</v>
      </c>
      <c r="D26" s="18">
        <v>495.65</v>
      </c>
      <c r="E26" t="s">
        <v>233</v>
      </c>
    </row>
    <row r="27" spans="1:10" x14ac:dyDescent="0.25">
      <c r="A27">
        <v>71</v>
      </c>
      <c r="B27">
        <v>1</v>
      </c>
      <c r="C27">
        <v>1</v>
      </c>
      <c r="D27" s="18">
        <v>480.76</v>
      </c>
      <c r="E27" t="s">
        <v>232</v>
      </c>
    </row>
    <row r="28" spans="1:10" x14ac:dyDescent="0.25">
      <c r="A28">
        <v>33</v>
      </c>
      <c r="B28">
        <v>10</v>
      </c>
      <c r="C28">
        <v>0</v>
      </c>
      <c r="D28" s="18">
        <v>285.77</v>
      </c>
      <c r="E28" t="s">
        <v>233</v>
      </c>
    </row>
    <row r="29" spans="1:10" x14ac:dyDescent="0.25">
      <c r="A29">
        <v>161</v>
      </c>
      <c r="B29">
        <v>8</v>
      </c>
      <c r="C29">
        <v>0</v>
      </c>
      <c r="D29" s="18">
        <v>427.58</v>
      </c>
      <c r="E29" t="s">
        <v>237</v>
      </c>
    </row>
    <row r="30" spans="1:10" x14ac:dyDescent="0.25">
      <c r="A30">
        <v>78</v>
      </c>
      <c r="B30">
        <v>5</v>
      </c>
      <c r="C30">
        <v>0</v>
      </c>
      <c r="D30" s="18">
        <v>83.45</v>
      </c>
      <c r="E30" t="s">
        <v>234</v>
      </c>
    </row>
    <row r="31" spans="1:10" x14ac:dyDescent="0.25">
      <c r="A31">
        <v>158</v>
      </c>
      <c r="B31">
        <v>10</v>
      </c>
      <c r="C31">
        <v>1</v>
      </c>
      <c r="D31" s="18">
        <v>418.1</v>
      </c>
      <c r="E31" t="s">
        <v>234</v>
      </c>
    </row>
    <row r="32" spans="1:10" x14ac:dyDescent="0.25">
      <c r="A32">
        <v>137</v>
      </c>
      <c r="B32">
        <v>10</v>
      </c>
      <c r="C32">
        <v>1</v>
      </c>
      <c r="D32" s="18">
        <v>71.83</v>
      </c>
      <c r="E32" t="s">
        <v>235</v>
      </c>
    </row>
    <row r="33" spans="1:5" x14ac:dyDescent="0.25">
      <c r="A33">
        <v>24</v>
      </c>
      <c r="B33">
        <v>4</v>
      </c>
      <c r="C33">
        <v>0</v>
      </c>
      <c r="D33" s="18">
        <v>52.87</v>
      </c>
      <c r="E33" t="s">
        <v>230</v>
      </c>
    </row>
    <row r="34" spans="1:5" x14ac:dyDescent="0.25">
      <c r="A34">
        <v>129</v>
      </c>
      <c r="B34">
        <v>1</v>
      </c>
      <c r="C34">
        <v>0</v>
      </c>
      <c r="D34" s="18">
        <v>111.87</v>
      </c>
      <c r="E34" t="s">
        <v>231</v>
      </c>
    </row>
    <row r="35" spans="1:5" x14ac:dyDescent="0.25">
      <c r="A35">
        <v>165</v>
      </c>
      <c r="B35">
        <v>10</v>
      </c>
      <c r="C35">
        <v>0</v>
      </c>
      <c r="D35" s="18">
        <v>333.82</v>
      </c>
      <c r="E35" t="s">
        <v>230</v>
      </c>
    </row>
    <row r="36" spans="1:5" x14ac:dyDescent="0.25">
      <c r="A36">
        <v>44</v>
      </c>
      <c r="B36">
        <v>8</v>
      </c>
      <c r="C36">
        <v>0</v>
      </c>
      <c r="D36" s="18">
        <v>80.59</v>
      </c>
      <c r="E36" t="s">
        <v>231</v>
      </c>
    </row>
    <row r="37" spans="1:5" x14ac:dyDescent="0.25">
      <c r="A37">
        <v>152</v>
      </c>
      <c r="B37">
        <v>3</v>
      </c>
      <c r="C37">
        <v>0</v>
      </c>
      <c r="D37" s="18">
        <v>117.96</v>
      </c>
      <c r="E37" t="s">
        <v>234</v>
      </c>
    </row>
    <row r="38" spans="1:5" x14ac:dyDescent="0.25">
      <c r="A38">
        <v>149</v>
      </c>
      <c r="B38">
        <v>9</v>
      </c>
      <c r="C38">
        <v>0</v>
      </c>
      <c r="D38" s="18">
        <v>148.41999999999999</v>
      </c>
      <c r="E38" t="s">
        <v>236</v>
      </c>
    </row>
    <row r="39" spans="1:5" x14ac:dyDescent="0.25">
      <c r="A39">
        <v>40</v>
      </c>
      <c r="B39">
        <v>10</v>
      </c>
      <c r="C39">
        <v>1</v>
      </c>
      <c r="D39" s="18">
        <v>255.2</v>
      </c>
      <c r="E39" t="s">
        <v>236</v>
      </c>
    </row>
    <row r="40" spans="1:5" x14ac:dyDescent="0.25">
      <c r="A40">
        <v>44</v>
      </c>
      <c r="B40">
        <v>7</v>
      </c>
      <c r="C40">
        <v>1</v>
      </c>
      <c r="D40" s="18">
        <v>77.2</v>
      </c>
      <c r="E40" t="s">
        <v>234</v>
      </c>
    </row>
    <row r="41" spans="1:5" x14ac:dyDescent="0.25">
      <c r="A41">
        <v>169</v>
      </c>
      <c r="B41">
        <v>3</v>
      </c>
      <c r="C41">
        <v>0</v>
      </c>
      <c r="D41" s="18">
        <v>336.98</v>
      </c>
      <c r="E41" t="s">
        <v>236</v>
      </c>
    </row>
    <row r="42" spans="1:5" x14ac:dyDescent="0.25">
      <c r="A42">
        <v>160</v>
      </c>
      <c r="B42">
        <v>4</v>
      </c>
      <c r="C42">
        <v>0</v>
      </c>
      <c r="D42" s="18">
        <v>470.26</v>
      </c>
      <c r="E42" t="s">
        <v>235</v>
      </c>
    </row>
    <row r="43" spans="1:5" x14ac:dyDescent="0.25">
      <c r="A43">
        <v>185</v>
      </c>
      <c r="B43">
        <v>1</v>
      </c>
      <c r="C43">
        <v>1</v>
      </c>
      <c r="D43" s="18">
        <v>460.74</v>
      </c>
      <c r="E43" t="s">
        <v>233</v>
      </c>
    </row>
    <row r="44" spans="1:5" x14ac:dyDescent="0.25">
      <c r="A44">
        <v>155</v>
      </c>
      <c r="B44">
        <v>10</v>
      </c>
      <c r="C44">
        <v>0</v>
      </c>
      <c r="D44" s="18">
        <v>346.68</v>
      </c>
      <c r="E44" t="s">
        <v>236</v>
      </c>
    </row>
    <row r="45" spans="1:5" x14ac:dyDescent="0.25">
      <c r="A45">
        <v>87</v>
      </c>
      <c r="B45">
        <v>2</v>
      </c>
      <c r="C45">
        <v>1</v>
      </c>
      <c r="D45" s="18">
        <v>57.08</v>
      </c>
      <c r="E45" t="s">
        <v>231</v>
      </c>
    </row>
    <row r="46" spans="1:5" x14ac:dyDescent="0.25">
      <c r="A46">
        <v>145</v>
      </c>
      <c r="B46">
        <v>4</v>
      </c>
      <c r="C46">
        <v>0</v>
      </c>
      <c r="D46" s="18">
        <v>289.5</v>
      </c>
      <c r="E46" t="s">
        <v>235</v>
      </c>
    </row>
    <row r="47" spans="1:5" x14ac:dyDescent="0.25">
      <c r="A47">
        <v>11</v>
      </c>
      <c r="B47">
        <v>1</v>
      </c>
      <c r="C47">
        <v>1</v>
      </c>
      <c r="D47" s="18">
        <v>235.1</v>
      </c>
      <c r="E47" t="s">
        <v>235</v>
      </c>
    </row>
    <row r="48" spans="1:5" x14ac:dyDescent="0.25">
      <c r="A48">
        <v>8</v>
      </c>
      <c r="B48">
        <v>8</v>
      </c>
      <c r="C48">
        <v>0</v>
      </c>
      <c r="D48" s="18">
        <v>57.53</v>
      </c>
      <c r="E48" t="s">
        <v>232</v>
      </c>
    </row>
    <row r="49" spans="1:5" x14ac:dyDescent="0.25">
      <c r="A49">
        <v>21</v>
      </c>
      <c r="B49">
        <v>6</v>
      </c>
      <c r="C49">
        <v>1</v>
      </c>
      <c r="D49" s="18">
        <v>374.99</v>
      </c>
      <c r="E49" t="s">
        <v>233</v>
      </c>
    </row>
    <row r="50" spans="1:5" x14ac:dyDescent="0.25">
      <c r="A50">
        <v>12</v>
      </c>
      <c r="B50">
        <v>7</v>
      </c>
      <c r="C50">
        <v>1</v>
      </c>
      <c r="D50" s="18">
        <v>291.08</v>
      </c>
      <c r="E50" t="s">
        <v>237</v>
      </c>
    </row>
    <row r="51" spans="1:5" x14ac:dyDescent="0.25">
      <c r="A51">
        <v>165</v>
      </c>
      <c r="B51">
        <v>3</v>
      </c>
      <c r="C51">
        <v>0</v>
      </c>
      <c r="D51" s="18">
        <v>179.01</v>
      </c>
      <c r="E51" t="s">
        <v>231</v>
      </c>
    </row>
    <row r="52" spans="1:5" x14ac:dyDescent="0.25">
      <c r="A52">
        <v>198</v>
      </c>
      <c r="B52">
        <v>7</v>
      </c>
      <c r="C52">
        <v>1</v>
      </c>
      <c r="D52" s="18">
        <v>276</v>
      </c>
      <c r="E52" t="s">
        <v>235</v>
      </c>
    </row>
    <row r="53" spans="1:5" x14ac:dyDescent="0.25">
      <c r="A53">
        <v>148</v>
      </c>
      <c r="B53">
        <v>4</v>
      </c>
      <c r="C53">
        <v>1</v>
      </c>
      <c r="D53" s="18">
        <v>364.04</v>
      </c>
      <c r="E53" t="s">
        <v>231</v>
      </c>
    </row>
    <row r="54" spans="1:5" x14ac:dyDescent="0.25">
      <c r="A54">
        <v>68</v>
      </c>
      <c r="B54">
        <v>7</v>
      </c>
      <c r="C54">
        <v>0</v>
      </c>
      <c r="D54" s="18">
        <v>243.76</v>
      </c>
      <c r="E54" t="s">
        <v>234</v>
      </c>
    </row>
    <row r="55" spans="1:5" x14ac:dyDescent="0.25">
      <c r="A55">
        <v>167</v>
      </c>
      <c r="B55">
        <v>9</v>
      </c>
      <c r="C55">
        <v>1</v>
      </c>
      <c r="D55" s="18">
        <v>472.87</v>
      </c>
      <c r="E55" t="s">
        <v>233</v>
      </c>
    </row>
    <row r="56" spans="1:5" x14ac:dyDescent="0.25">
      <c r="A56">
        <v>54</v>
      </c>
      <c r="B56">
        <v>10</v>
      </c>
      <c r="C56">
        <v>1</v>
      </c>
      <c r="D56" s="18">
        <v>130.66999999999999</v>
      </c>
      <c r="E56" t="s">
        <v>234</v>
      </c>
    </row>
    <row r="57" spans="1:5" x14ac:dyDescent="0.25">
      <c r="A57">
        <v>197</v>
      </c>
      <c r="B57">
        <v>8</v>
      </c>
      <c r="C57">
        <v>0</v>
      </c>
      <c r="D57" s="18">
        <v>463.12</v>
      </c>
      <c r="E57" t="s">
        <v>235</v>
      </c>
    </row>
    <row r="58" spans="1:5" x14ac:dyDescent="0.25">
      <c r="A58">
        <v>147</v>
      </c>
      <c r="B58">
        <v>1</v>
      </c>
      <c r="C58">
        <v>0</v>
      </c>
      <c r="D58" s="18">
        <v>285.97000000000003</v>
      </c>
      <c r="E58" t="s">
        <v>235</v>
      </c>
    </row>
    <row r="59" spans="1:5" x14ac:dyDescent="0.25">
      <c r="A59">
        <v>107</v>
      </c>
      <c r="B59">
        <v>3</v>
      </c>
      <c r="C59">
        <v>0</v>
      </c>
      <c r="D59" s="18">
        <v>158.44</v>
      </c>
      <c r="E59" t="s">
        <v>235</v>
      </c>
    </row>
    <row r="60" spans="1:5" x14ac:dyDescent="0.25">
      <c r="A60">
        <v>159</v>
      </c>
      <c r="B60">
        <v>9</v>
      </c>
      <c r="C60">
        <v>0</v>
      </c>
      <c r="D60" s="18">
        <v>328.9</v>
      </c>
      <c r="E60" t="s">
        <v>233</v>
      </c>
    </row>
    <row r="61" spans="1:5" x14ac:dyDescent="0.25">
      <c r="A61">
        <v>164</v>
      </c>
      <c r="B61">
        <v>4</v>
      </c>
      <c r="C61">
        <v>1</v>
      </c>
      <c r="D61" s="18">
        <v>163.59</v>
      </c>
      <c r="E61" t="s">
        <v>232</v>
      </c>
    </row>
    <row r="62" spans="1:5" x14ac:dyDescent="0.25">
      <c r="A62">
        <v>8</v>
      </c>
      <c r="B62">
        <v>9</v>
      </c>
      <c r="C62">
        <v>1</v>
      </c>
      <c r="D62" s="18">
        <v>209.5</v>
      </c>
      <c r="E62" t="s">
        <v>236</v>
      </c>
    </row>
    <row r="63" spans="1:5" x14ac:dyDescent="0.25">
      <c r="A63">
        <v>128</v>
      </c>
      <c r="B63">
        <v>6</v>
      </c>
      <c r="C63">
        <v>0</v>
      </c>
      <c r="D63" s="18">
        <v>407.72</v>
      </c>
      <c r="E63" t="s">
        <v>236</v>
      </c>
    </row>
    <row r="64" spans="1:5" x14ac:dyDescent="0.25">
      <c r="A64">
        <v>161</v>
      </c>
      <c r="B64">
        <v>8</v>
      </c>
      <c r="C64">
        <v>0</v>
      </c>
      <c r="D64" s="18">
        <v>85.56</v>
      </c>
      <c r="E64" t="s">
        <v>236</v>
      </c>
    </row>
    <row r="65" spans="1:5" x14ac:dyDescent="0.25">
      <c r="A65">
        <v>140</v>
      </c>
      <c r="B65">
        <v>9</v>
      </c>
      <c r="C65">
        <v>0</v>
      </c>
      <c r="D65" s="18">
        <v>481.68</v>
      </c>
      <c r="E65" t="s">
        <v>231</v>
      </c>
    </row>
    <row r="66" spans="1:5" x14ac:dyDescent="0.25">
      <c r="A66">
        <v>75</v>
      </c>
      <c r="B66">
        <v>7</v>
      </c>
      <c r="C66">
        <v>1</v>
      </c>
      <c r="D66" s="18">
        <v>256.55</v>
      </c>
      <c r="E66" t="s">
        <v>231</v>
      </c>
    </row>
    <row r="67" spans="1:5" x14ac:dyDescent="0.25">
      <c r="A67">
        <v>165</v>
      </c>
      <c r="B67">
        <v>6</v>
      </c>
      <c r="C67">
        <v>0</v>
      </c>
      <c r="D67" s="18">
        <v>159.44</v>
      </c>
      <c r="E67" t="s">
        <v>232</v>
      </c>
    </row>
    <row r="68" spans="1:5" x14ac:dyDescent="0.25">
      <c r="A68">
        <v>78</v>
      </c>
      <c r="B68">
        <v>3</v>
      </c>
      <c r="C68">
        <v>1</v>
      </c>
      <c r="D68" s="18">
        <v>363.76</v>
      </c>
      <c r="E68" t="s">
        <v>230</v>
      </c>
    </row>
    <row r="69" spans="1:5" x14ac:dyDescent="0.25">
      <c r="A69">
        <v>124</v>
      </c>
      <c r="B69">
        <v>8</v>
      </c>
      <c r="C69">
        <v>1</v>
      </c>
      <c r="D69" s="18">
        <v>184.99</v>
      </c>
      <c r="E69" t="s">
        <v>233</v>
      </c>
    </row>
    <row r="70" spans="1:5" x14ac:dyDescent="0.25">
      <c r="A70">
        <v>63</v>
      </c>
      <c r="B70">
        <v>9</v>
      </c>
      <c r="C70">
        <v>0</v>
      </c>
      <c r="D70" s="18">
        <v>422.63</v>
      </c>
      <c r="E70" t="s">
        <v>234</v>
      </c>
    </row>
    <row r="71" spans="1:5" x14ac:dyDescent="0.25">
      <c r="A71">
        <v>176</v>
      </c>
      <c r="B71">
        <v>6</v>
      </c>
      <c r="C71">
        <v>0</v>
      </c>
      <c r="D71" s="18">
        <v>86.28</v>
      </c>
      <c r="E71" t="s">
        <v>230</v>
      </c>
    </row>
    <row r="72" spans="1:5" x14ac:dyDescent="0.25">
      <c r="A72">
        <v>104</v>
      </c>
      <c r="B72">
        <v>9</v>
      </c>
      <c r="C72">
        <v>1</v>
      </c>
      <c r="D72" s="18">
        <v>496.25</v>
      </c>
      <c r="E72" t="s">
        <v>231</v>
      </c>
    </row>
    <row r="73" spans="1:5" x14ac:dyDescent="0.25">
      <c r="A73">
        <v>77</v>
      </c>
      <c r="B73">
        <v>6</v>
      </c>
      <c r="C73">
        <v>1</v>
      </c>
      <c r="D73" s="18">
        <v>342.45</v>
      </c>
      <c r="E73" t="s">
        <v>236</v>
      </c>
    </row>
    <row r="74" spans="1:5" x14ac:dyDescent="0.25">
      <c r="A74">
        <v>117</v>
      </c>
      <c r="B74">
        <v>5</v>
      </c>
      <c r="C74">
        <v>1</v>
      </c>
      <c r="D74" s="18">
        <v>64.260000000000005</v>
      </c>
      <c r="E74" t="s">
        <v>237</v>
      </c>
    </row>
    <row r="75" spans="1:5" x14ac:dyDescent="0.25">
      <c r="A75">
        <v>19</v>
      </c>
      <c r="B75">
        <v>10</v>
      </c>
      <c r="C75">
        <v>1</v>
      </c>
      <c r="D75" s="18">
        <v>232.38</v>
      </c>
      <c r="E75" t="s">
        <v>233</v>
      </c>
    </row>
    <row r="76" spans="1:5" x14ac:dyDescent="0.25">
      <c r="A76">
        <v>177</v>
      </c>
      <c r="B76">
        <v>8</v>
      </c>
      <c r="C76">
        <v>1</v>
      </c>
      <c r="D76" s="18">
        <v>219.73</v>
      </c>
      <c r="E76" t="s">
        <v>235</v>
      </c>
    </row>
    <row r="77" spans="1:5" x14ac:dyDescent="0.25">
      <c r="A77">
        <v>16</v>
      </c>
      <c r="B77">
        <v>4</v>
      </c>
      <c r="C77">
        <v>1</v>
      </c>
      <c r="D77" s="18">
        <v>264.2</v>
      </c>
      <c r="E77" t="s">
        <v>230</v>
      </c>
    </row>
    <row r="78" spans="1:5" x14ac:dyDescent="0.25">
      <c r="A78">
        <v>41</v>
      </c>
      <c r="B78">
        <v>4</v>
      </c>
      <c r="C78">
        <v>0</v>
      </c>
      <c r="D78" s="18">
        <v>336.54</v>
      </c>
      <c r="E78" t="s">
        <v>235</v>
      </c>
    </row>
    <row r="79" spans="1:5" x14ac:dyDescent="0.25">
      <c r="A79">
        <v>113</v>
      </c>
      <c r="B79">
        <v>5</v>
      </c>
      <c r="C79">
        <v>0</v>
      </c>
      <c r="D79" s="18">
        <v>366.28</v>
      </c>
      <c r="E79" t="s">
        <v>233</v>
      </c>
    </row>
    <row r="80" spans="1:5" x14ac:dyDescent="0.25">
      <c r="A80">
        <v>107</v>
      </c>
      <c r="B80">
        <v>9</v>
      </c>
      <c r="C80">
        <v>1</v>
      </c>
      <c r="D80" s="18">
        <v>87.21</v>
      </c>
      <c r="E80" t="s">
        <v>234</v>
      </c>
    </row>
    <row r="81" spans="1:5" x14ac:dyDescent="0.25">
      <c r="A81">
        <v>124</v>
      </c>
      <c r="B81">
        <v>5</v>
      </c>
      <c r="C81">
        <v>0</v>
      </c>
      <c r="D81" s="18">
        <v>430.4</v>
      </c>
      <c r="E81" t="s">
        <v>235</v>
      </c>
    </row>
    <row r="82" spans="1:5" x14ac:dyDescent="0.25">
      <c r="A82">
        <v>119</v>
      </c>
      <c r="B82">
        <v>4</v>
      </c>
      <c r="C82">
        <v>0</v>
      </c>
      <c r="D82" s="18">
        <v>340.21</v>
      </c>
      <c r="E82" t="s">
        <v>235</v>
      </c>
    </row>
    <row r="83" spans="1:5" x14ac:dyDescent="0.25">
      <c r="A83">
        <v>53</v>
      </c>
      <c r="B83">
        <v>5</v>
      </c>
      <c r="C83">
        <v>1</v>
      </c>
      <c r="D83" s="18">
        <v>199.07</v>
      </c>
      <c r="E83" t="s">
        <v>237</v>
      </c>
    </row>
    <row r="84" spans="1:5" x14ac:dyDescent="0.25">
      <c r="A84">
        <v>88</v>
      </c>
      <c r="B84">
        <v>5</v>
      </c>
      <c r="C84">
        <v>0</v>
      </c>
      <c r="D84" s="18">
        <v>489.8</v>
      </c>
      <c r="E84" t="s">
        <v>233</v>
      </c>
    </row>
    <row r="85" spans="1:5" x14ac:dyDescent="0.25">
      <c r="A85">
        <v>156</v>
      </c>
      <c r="B85">
        <v>4</v>
      </c>
      <c r="C85">
        <v>0</v>
      </c>
      <c r="D85" s="18">
        <v>488.23</v>
      </c>
      <c r="E85" t="s">
        <v>233</v>
      </c>
    </row>
    <row r="86" spans="1:5" x14ac:dyDescent="0.25">
      <c r="A86">
        <v>37</v>
      </c>
      <c r="B86">
        <v>8</v>
      </c>
      <c r="C86">
        <v>0</v>
      </c>
      <c r="D86" s="18">
        <v>452.66</v>
      </c>
      <c r="E86" t="s">
        <v>233</v>
      </c>
    </row>
    <row r="87" spans="1:5" x14ac:dyDescent="0.25">
      <c r="A87">
        <v>81</v>
      </c>
      <c r="B87">
        <v>6</v>
      </c>
      <c r="C87">
        <v>0</v>
      </c>
      <c r="D87" s="18">
        <v>463.62</v>
      </c>
      <c r="E87" t="s">
        <v>230</v>
      </c>
    </row>
    <row r="88" spans="1:5" x14ac:dyDescent="0.25">
      <c r="A88">
        <v>184</v>
      </c>
      <c r="B88">
        <v>8</v>
      </c>
      <c r="C88">
        <v>1</v>
      </c>
      <c r="D88" s="18">
        <v>153.38999999999999</v>
      </c>
      <c r="E88" t="s">
        <v>232</v>
      </c>
    </row>
    <row r="89" spans="1:5" x14ac:dyDescent="0.25">
      <c r="A89">
        <v>82</v>
      </c>
      <c r="B89">
        <v>6</v>
      </c>
      <c r="C89">
        <v>1</v>
      </c>
      <c r="D89" s="18">
        <v>455.57</v>
      </c>
      <c r="E89" t="s">
        <v>236</v>
      </c>
    </row>
    <row r="90" spans="1:5" x14ac:dyDescent="0.25">
      <c r="A90">
        <v>188</v>
      </c>
      <c r="B90">
        <v>9</v>
      </c>
      <c r="C90">
        <v>1</v>
      </c>
      <c r="D90" s="18">
        <v>361.53</v>
      </c>
      <c r="E90" t="s">
        <v>230</v>
      </c>
    </row>
    <row r="91" spans="1:5" x14ac:dyDescent="0.25">
      <c r="A91">
        <v>89</v>
      </c>
      <c r="B91">
        <v>5</v>
      </c>
      <c r="C91">
        <v>1</v>
      </c>
      <c r="D91" s="18">
        <v>305.05</v>
      </c>
      <c r="E91" t="s">
        <v>233</v>
      </c>
    </row>
    <row r="92" spans="1:5" x14ac:dyDescent="0.25">
      <c r="A92">
        <v>103</v>
      </c>
      <c r="B92">
        <v>5</v>
      </c>
      <c r="C92">
        <v>0</v>
      </c>
      <c r="D92" s="18">
        <v>171.99</v>
      </c>
      <c r="E92" t="s">
        <v>230</v>
      </c>
    </row>
    <row r="93" spans="1:5" x14ac:dyDescent="0.25">
      <c r="A93">
        <v>34</v>
      </c>
      <c r="B93">
        <v>2</v>
      </c>
      <c r="C93">
        <v>0</v>
      </c>
      <c r="D93" s="18">
        <v>465.87</v>
      </c>
      <c r="E93" t="s">
        <v>235</v>
      </c>
    </row>
    <row r="94" spans="1:5" x14ac:dyDescent="0.25">
      <c r="A94">
        <v>195</v>
      </c>
      <c r="B94">
        <v>10</v>
      </c>
      <c r="C94">
        <v>1</v>
      </c>
      <c r="D94" s="18">
        <v>357.99</v>
      </c>
      <c r="E94" t="s">
        <v>230</v>
      </c>
    </row>
    <row r="95" spans="1:5" x14ac:dyDescent="0.25">
      <c r="A95">
        <v>95</v>
      </c>
      <c r="B95">
        <v>9</v>
      </c>
      <c r="C95">
        <v>1</v>
      </c>
      <c r="D95" s="18">
        <v>176.17</v>
      </c>
      <c r="E95" t="s">
        <v>230</v>
      </c>
    </row>
    <row r="96" spans="1:5" x14ac:dyDescent="0.25">
      <c r="A96">
        <v>132</v>
      </c>
      <c r="B96">
        <v>7</v>
      </c>
      <c r="C96">
        <v>0</v>
      </c>
      <c r="D96" s="18">
        <v>294.36</v>
      </c>
      <c r="E96" t="s">
        <v>233</v>
      </c>
    </row>
    <row r="97" spans="1:5" x14ac:dyDescent="0.25">
      <c r="A97">
        <v>144</v>
      </c>
      <c r="B97">
        <v>7</v>
      </c>
      <c r="C97">
        <v>1</v>
      </c>
      <c r="D97" s="18">
        <v>346.15</v>
      </c>
      <c r="E97" t="s">
        <v>235</v>
      </c>
    </row>
    <row r="98" spans="1:5" x14ac:dyDescent="0.25">
      <c r="A98">
        <v>28</v>
      </c>
      <c r="B98">
        <v>6</v>
      </c>
      <c r="C98">
        <v>0</v>
      </c>
      <c r="D98" s="18">
        <v>130.71</v>
      </c>
      <c r="E98" t="s">
        <v>233</v>
      </c>
    </row>
    <row r="99" spans="1:5" x14ac:dyDescent="0.25">
      <c r="A99">
        <v>82</v>
      </c>
      <c r="B99">
        <v>3</v>
      </c>
      <c r="C99">
        <v>0</v>
      </c>
      <c r="D99" s="18">
        <v>432.69</v>
      </c>
      <c r="E99" t="s">
        <v>235</v>
      </c>
    </row>
    <row r="100" spans="1:5" x14ac:dyDescent="0.25">
      <c r="A100">
        <v>62</v>
      </c>
      <c r="B100">
        <v>5</v>
      </c>
      <c r="C100">
        <v>0</v>
      </c>
      <c r="D100" s="18">
        <v>57.05</v>
      </c>
      <c r="E100" t="s">
        <v>235</v>
      </c>
    </row>
    <row r="101" spans="1:5" x14ac:dyDescent="0.25">
      <c r="A101">
        <v>120</v>
      </c>
      <c r="B101">
        <v>1</v>
      </c>
      <c r="C101">
        <v>1</v>
      </c>
      <c r="D101" s="18">
        <v>143.22</v>
      </c>
      <c r="E101" t="s">
        <v>235</v>
      </c>
    </row>
    <row r="102" spans="1:5" x14ac:dyDescent="0.25">
      <c r="A102">
        <v>32</v>
      </c>
      <c r="B102">
        <v>5</v>
      </c>
      <c r="C102">
        <v>0</v>
      </c>
      <c r="D102" s="18">
        <v>114.89</v>
      </c>
      <c r="E102" t="s">
        <v>233</v>
      </c>
    </row>
    <row r="103" spans="1:5" x14ac:dyDescent="0.25">
      <c r="A103">
        <v>69</v>
      </c>
      <c r="B103">
        <v>2</v>
      </c>
      <c r="C103">
        <v>0</v>
      </c>
      <c r="D103" s="18">
        <v>419.31</v>
      </c>
      <c r="E103" t="s">
        <v>235</v>
      </c>
    </row>
    <row r="104" spans="1:5" x14ac:dyDescent="0.25">
      <c r="A104">
        <v>116</v>
      </c>
      <c r="B104">
        <v>6</v>
      </c>
      <c r="C104">
        <v>0</v>
      </c>
      <c r="D104" s="18">
        <v>419.41</v>
      </c>
      <c r="E104" t="s">
        <v>237</v>
      </c>
    </row>
    <row r="105" spans="1:5" x14ac:dyDescent="0.25">
      <c r="A105">
        <v>64</v>
      </c>
      <c r="B105">
        <v>8</v>
      </c>
      <c r="C105">
        <v>0</v>
      </c>
      <c r="D105" s="18">
        <v>467.99</v>
      </c>
      <c r="E105" t="s">
        <v>232</v>
      </c>
    </row>
    <row r="106" spans="1:5" x14ac:dyDescent="0.25">
      <c r="A106">
        <v>37</v>
      </c>
      <c r="B106">
        <v>5</v>
      </c>
      <c r="C106">
        <v>0</v>
      </c>
      <c r="D106" s="18">
        <v>184.67</v>
      </c>
      <c r="E106" t="s">
        <v>236</v>
      </c>
    </row>
    <row r="107" spans="1:5" x14ac:dyDescent="0.25">
      <c r="A107">
        <v>25</v>
      </c>
      <c r="B107">
        <v>8</v>
      </c>
      <c r="C107">
        <v>0</v>
      </c>
      <c r="D107" s="18">
        <v>303.77999999999997</v>
      </c>
      <c r="E107" t="s">
        <v>237</v>
      </c>
    </row>
    <row r="108" spans="1:5" x14ac:dyDescent="0.25">
      <c r="A108">
        <v>13</v>
      </c>
      <c r="B108">
        <v>4</v>
      </c>
      <c r="C108">
        <v>1</v>
      </c>
      <c r="D108" s="18">
        <v>305.01</v>
      </c>
      <c r="E108" t="s">
        <v>236</v>
      </c>
    </row>
    <row r="109" spans="1:5" x14ac:dyDescent="0.25">
      <c r="A109">
        <v>75</v>
      </c>
      <c r="B109">
        <v>4</v>
      </c>
      <c r="C109">
        <v>0</v>
      </c>
      <c r="D109" s="18">
        <v>432.25</v>
      </c>
      <c r="E109" t="s">
        <v>237</v>
      </c>
    </row>
    <row r="110" spans="1:5" x14ac:dyDescent="0.25">
      <c r="A110">
        <v>99</v>
      </c>
      <c r="B110">
        <v>9</v>
      </c>
      <c r="C110">
        <v>0</v>
      </c>
      <c r="D110" s="18">
        <v>354.67</v>
      </c>
      <c r="E110" t="s">
        <v>233</v>
      </c>
    </row>
    <row r="111" spans="1:5" x14ac:dyDescent="0.25">
      <c r="A111">
        <v>158</v>
      </c>
      <c r="B111">
        <v>5</v>
      </c>
      <c r="C111">
        <v>0</v>
      </c>
      <c r="D111" s="18">
        <v>293.25</v>
      </c>
      <c r="E111" t="s">
        <v>236</v>
      </c>
    </row>
    <row r="112" spans="1:5" x14ac:dyDescent="0.25">
      <c r="A112">
        <v>108</v>
      </c>
      <c r="B112">
        <v>9</v>
      </c>
      <c r="C112">
        <v>1</v>
      </c>
      <c r="D112" s="18">
        <v>222.73</v>
      </c>
      <c r="E112" t="s">
        <v>234</v>
      </c>
    </row>
    <row r="113" spans="1:5" x14ac:dyDescent="0.25">
      <c r="A113">
        <v>64</v>
      </c>
      <c r="B113">
        <v>5</v>
      </c>
      <c r="C113">
        <v>1</v>
      </c>
      <c r="D113" s="18">
        <v>382.89</v>
      </c>
      <c r="E113" t="s">
        <v>230</v>
      </c>
    </row>
    <row r="114" spans="1:5" x14ac:dyDescent="0.25">
      <c r="A114">
        <v>41</v>
      </c>
      <c r="B114">
        <v>3</v>
      </c>
      <c r="C114">
        <v>0</v>
      </c>
      <c r="D114" s="18">
        <v>405.72</v>
      </c>
      <c r="E114" t="s">
        <v>232</v>
      </c>
    </row>
    <row r="115" spans="1:5" x14ac:dyDescent="0.25">
      <c r="A115">
        <v>84</v>
      </c>
      <c r="B115">
        <v>2</v>
      </c>
      <c r="C115">
        <v>0</v>
      </c>
      <c r="D115" s="18">
        <v>360.19</v>
      </c>
      <c r="E115" t="s">
        <v>234</v>
      </c>
    </row>
    <row r="116" spans="1:5" x14ac:dyDescent="0.25">
      <c r="A116">
        <v>148</v>
      </c>
      <c r="B116">
        <v>10</v>
      </c>
      <c r="C116">
        <v>0</v>
      </c>
      <c r="D116" s="18">
        <v>85.29</v>
      </c>
      <c r="E116" t="s">
        <v>237</v>
      </c>
    </row>
    <row r="117" spans="1:5" x14ac:dyDescent="0.25">
      <c r="A117">
        <v>185</v>
      </c>
      <c r="B117">
        <v>10</v>
      </c>
      <c r="C117">
        <v>0</v>
      </c>
      <c r="D117" s="18">
        <v>385.46</v>
      </c>
      <c r="E117" t="s">
        <v>237</v>
      </c>
    </row>
    <row r="118" spans="1:5" x14ac:dyDescent="0.25">
      <c r="A118">
        <v>81</v>
      </c>
      <c r="B118">
        <v>4</v>
      </c>
      <c r="C118">
        <v>1</v>
      </c>
      <c r="D118" s="18">
        <v>205.64</v>
      </c>
      <c r="E118" t="s">
        <v>234</v>
      </c>
    </row>
    <row r="119" spans="1:5" x14ac:dyDescent="0.25">
      <c r="A119">
        <v>49</v>
      </c>
      <c r="B119">
        <v>4</v>
      </c>
      <c r="C119">
        <v>0</v>
      </c>
      <c r="D119" s="18">
        <v>93.96</v>
      </c>
      <c r="E119" t="s">
        <v>234</v>
      </c>
    </row>
    <row r="120" spans="1:5" x14ac:dyDescent="0.25">
      <c r="A120">
        <v>196</v>
      </c>
      <c r="B120">
        <v>1</v>
      </c>
      <c r="C120">
        <v>1</v>
      </c>
      <c r="D120" s="18">
        <v>154.46</v>
      </c>
      <c r="E120" t="s">
        <v>235</v>
      </c>
    </row>
    <row r="121" spans="1:5" x14ac:dyDescent="0.25">
      <c r="A121">
        <v>41</v>
      </c>
      <c r="B121">
        <v>9</v>
      </c>
      <c r="C121">
        <v>1</v>
      </c>
      <c r="D121" s="18">
        <v>84.21</v>
      </c>
      <c r="E121" t="s">
        <v>231</v>
      </c>
    </row>
    <row r="122" spans="1:5" x14ac:dyDescent="0.25">
      <c r="A122">
        <v>128</v>
      </c>
      <c r="B122">
        <v>4</v>
      </c>
      <c r="C122">
        <v>0</v>
      </c>
      <c r="D122" s="18">
        <v>322.33</v>
      </c>
      <c r="E122" t="s">
        <v>232</v>
      </c>
    </row>
    <row r="123" spans="1:5" x14ac:dyDescent="0.25">
      <c r="A123">
        <v>132</v>
      </c>
      <c r="B123">
        <v>4</v>
      </c>
      <c r="C123">
        <v>1</v>
      </c>
      <c r="D123" s="18">
        <v>326.24</v>
      </c>
      <c r="E123" t="s">
        <v>230</v>
      </c>
    </row>
    <row r="124" spans="1:5" x14ac:dyDescent="0.25">
      <c r="A124">
        <v>120</v>
      </c>
      <c r="B124">
        <v>1</v>
      </c>
      <c r="C124">
        <v>0</v>
      </c>
      <c r="D124" s="18">
        <v>318.02</v>
      </c>
      <c r="E124" t="s">
        <v>231</v>
      </c>
    </row>
    <row r="125" spans="1:5" x14ac:dyDescent="0.25">
      <c r="A125">
        <v>128</v>
      </c>
      <c r="B125">
        <v>2</v>
      </c>
      <c r="C125">
        <v>0</v>
      </c>
      <c r="D125" s="18">
        <v>486.01</v>
      </c>
      <c r="E125" t="s">
        <v>234</v>
      </c>
    </row>
    <row r="126" spans="1:5" x14ac:dyDescent="0.25">
      <c r="A126">
        <v>79</v>
      </c>
      <c r="B126">
        <v>7</v>
      </c>
      <c r="C126">
        <v>1</v>
      </c>
      <c r="D126" s="18">
        <v>196.87</v>
      </c>
      <c r="E126" t="s">
        <v>234</v>
      </c>
    </row>
    <row r="127" spans="1:5" x14ac:dyDescent="0.25">
      <c r="A127">
        <v>128</v>
      </c>
      <c r="B127">
        <v>6</v>
      </c>
      <c r="C127">
        <v>1</v>
      </c>
      <c r="D127" s="18">
        <v>335.36</v>
      </c>
      <c r="E127" t="s">
        <v>235</v>
      </c>
    </row>
    <row r="128" spans="1:5" x14ac:dyDescent="0.25">
      <c r="A128">
        <v>6</v>
      </c>
      <c r="B128">
        <v>8</v>
      </c>
      <c r="C128">
        <v>1</v>
      </c>
      <c r="D128" s="18">
        <v>402.6</v>
      </c>
      <c r="E128" t="s">
        <v>232</v>
      </c>
    </row>
    <row r="129" spans="1:5" x14ac:dyDescent="0.25">
      <c r="A129">
        <v>24</v>
      </c>
      <c r="B129">
        <v>2</v>
      </c>
      <c r="C129">
        <v>0</v>
      </c>
      <c r="D129" s="18">
        <v>252.75</v>
      </c>
      <c r="E129" t="s">
        <v>232</v>
      </c>
    </row>
    <row r="130" spans="1:5" x14ac:dyDescent="0.25">
      <c r="A130">
        <v>101</v>
      </c>
      <c r="B130">
        <v>3</v>
      </c>
      <c r="C130">
        <v>0</v>
      </c>
      <c r="D130" s="18">
        <v>152.66</v>
      </c>
      <c r="E130" t="s">
        <v>233</v>
      </c>
    </row>
    <row r="131" spans="1:5" x14ac:dyDescent="0.25">
      <c r="A131">
        <v>130</v>
      </c>
      <c r="B131">
        <v>1</v>
      </c>
      <c r="C131">
        <v>1</v>
      </c>
      <c r="D131" s="18">
        <v>298.87</v>
      </c>
      <c r="E131" t="s">
        <v>235</v>
      </c>
    </row>
    <row r="132" spans="1:5" x14ac:dyDescent="0.25">
      <c r="A132">
        <v>118</v>
      </c>
      <c r="B132">
        <v>9</v>
      </c>
      <c r="C132">
        <v>1</v>
      </c>
      <c r="D132" s="18">
        <v>218.94</v>
      </c>
      <c r="E132" t="s">
        <v>231</v>
      </c>
    </row>
    <row r="133" spans="1:5" x14ac:dyDescent="0.25">
      <c r="A133">
        <v>62</v>
      </c>
      <c r="B133">
        <v>3</v>
      </c>
      <c r="C133">
        <v>0</v>
      </c>
      <c r="D133" s="18">
        <v>133.58000000000001</v>
      </c>
      <c r="E133" t="s">
        <v>235</v>
      </c>
    </row>
    <row r="134" spans="1:5" x14ac:dyDescent="0.25">
      <c r="A134">
        <v>56</v>
      </c>
      <c r="B134">
        <v>7</v>
      </c>
      <c r="C134">
        <v>1</v>
      </c>
      <c r="D134" s="18">
        <v>313.64</v>
      </c>
      <c r="E134" t="s">
        <v>236</v>
      </c>
    </row>
    <row r="135" spans="1:5" x14ac:dyDescent="0.25">
      <c r="A135">
        <v>150</v>
      </c>
      <c r="B135">
        <v>8</v>
      </c>
      <c r="C135">
        <v>1</v>
      </c>
      <c r="D135" s="18">
        <v>221.03</v>
      </c>
      <c r="E135" t="s">
        <v>237</v>
      </c>
    </row>
    <row r="136" spans="1:5" x14ac:dyDescent="0.25">
      <c r="A136">
        <v>91</v>
      </c>
      <c r="B136">
        <v>8</v>
      </c>
      <c r="C136">
        <v>1</v>
      </c>
      <c r="D136" s="18">
        <v>397.48</v>
      </c>
      <c r="E136" t="s">
        <v>233</v>
      </c>
    </row>
    <row r="137" spans="1:5" x14ac:dyDescent="0.25">
      <c r="A137">
        <v>13</v>
      </c>
      <c r="B137">
        <v>4</v>
      </c>
      <c r="C137">
        <v>1</v>
      </c>
      <c r="D137" s="18">
        <v>182.92</v>
      </c>
      <c r="E137" t="s">
        <v>233</v>
      </c>
    </row>
    <row r="138" spans="1:5" x14ac:dyDescent="0.25">
      <c r="A138">
        <v>13</v>
      </c>
      <c r="B138">
        <v>5</v>
      </c>
      <c r="C138">
        <v>1</v>
      </c>
      <c r="D138" s="18">
        <v>160.9</v>
      </c>
      <c r="E138" t="s">
        <v>232</v>
      </c>
    </row>
    <row r="139" spans="1:5" x14ac:dyDescent="0.25">
      <c r="A139">
        <v>73</v>
      </c>
      <c r="B139">
        <v>6</v>
      </c>
      <c r="C139">
        <v>0</v>
      </c>
      <c r="D139" s="18">
        <v>83.08</v>
      </c>
      <c r="E139" t="s">
        <v>230</v>
      </c>
    </row>
    <row r="140" spans="1:5" x14ac:dyDescent="0.25">
      <c r="A140">
        <v>127</v>
      </c>
      <c r="B140">
        <v>5</v>
      </c>
      <c r="C140">
        <v>1</v>
      </c>
      <c r="D140" s="18">
        <v>170.59</v>
      </c>
      <c r="E140" t="s">
        <v>235</v>
      </c>
    </row>
    <row r="141" spans="1:5" x14ac:dyDescent="0.25">
      <c r="A141">
        <v>153</v>
      </c>
      <c r="B141">
        <v>1</v>
      </c>
      <c r="C141">
        <v>1</v>
      </c>
      <c r="D141" s="18">
        <v>221</v>
      </c>
      <c r="E141" t="s">
        <v>233</v>
      </c>
    </row>
    <row r="142" spans="1:5" x14ac:dyDescent="0.25">
      <c r="A142">
        <v>168</v>
      </c>
      <c r="B142">
        <v>2</v>
      </c>
      <c r="C142">
        <v>0</v>
      </c>
      <c r="D142" s="18">
        <v>402.75</v>
      </c>
      <c r="E142" t="s">
        <v>230</v>
      </c>
    </row>
    <row r="143" spans="1:5" x14ac:dyDescent="0.25">
      <c r="A143">
        <v>173</v>
      </c>
      <c r="B143">
        <v>10</v>
      </c>
      <c r="C143">
        <v>1</v>
      </c>
      <c r="D143" s="18">
        <v>119.42</v>
      </c>
      <c r="E143" t="s">
        <v>236</v>
      </c>
    </row>
    <row r="144" spans="1:5" x14ac:dyDescent="0.25">
      <c r="A144">
        <v>121</v>
      </c>
      <c r="B144">
        <v>4</v>
      </c>
      <c r="C144">
        <v>0</v>
      </c>
      <c r="D144" s="18">
        <v>225.33</v>
      </c>
      <c r="E144" t="s">
        <v>233</v>
      </c>
    </row>
    <row r="145" spans="1:5" x14ac:dyDescent="0.25">
      <c r="A145">
        <v>74</v>
      </c>
      <c r="B145">
        <v>9</v>
      </c>
      <c r="C145">
        <v>0</v>
      </c>
      <c r="D145" s="18">
        <v>212.32</v>
      </c>
      <c r="E145" t="s">
        <v>231</v>
      </c>
    </row>
    <row r="146" spans="1:5" x14ac:dyDescent="0.25">
      <c r="A146">
        <v>138</v>
      </c>
      <c r="B146">
        <v>1</v>
      </c>
      <c r="C146">
        <v>1</v>
      </c>
      <c r="D146" s="18">
        <v>91.18</v>
      </c>
      <c r="E146" t="s">
        <v>234</v>
      </c>
    </row>
    <row r="147" spans="1:5" x14ac:dyDescent="0.25">
      <c r="A147">
        <v>3</v>
      </c>
      <c r="B147">
        <v>3</v>
      </c>
      <c r="C147">
        <v>0</v>
      </c>
      <c r="D147" s="18">
        <v>474.33</v>
      </c>
      <c r="E147" t="s">
        <v>231</v>
      </c>
    </row>
    <row r="148" spans="1:5" x14ac:dyDescent="0.25">
      <c r="A148">
        <v>28</v>
      </c>
      <c r="B148">
        <v>7</v>
      </c>
      <c r="C148">
        <v>1</v>
      </c>
      <c r="D148" s="18">
        <v>250.13</v>
      </c>
      <c r="E148" t="s">
        <v>234</v>
      </c>
    </row>
    <row r="149" spans="1:5" x14ac:dyDescent="0.25">
      <c r="A149">
        <v>111</v>
      </c>
      <c r="B149">
        <v>3</v>
      </c>
      <c r="C149">
        <v>0</v>
      </c>
      <c r="D149" s="18">
        <v>392.61</v>
      </c>
      <c r="E149" t="s">
        <v>231</v>
      </c>
    </row>
    <row r="150" spans="1:5" x14ac:dyDescent="0.25">
      <c r="A150">
        <v>35</v>
      </c>
      <c r="B150">
        <v>1</v>
      </c>
      <c r="C150">
        <v>1</v>
      </c>
      <c r="D150" s="18">
        <v>96</v>
      </c>
      <c r="E150" t="s">
        <v>235</v>
      </c>
    </row>
    <row r="151" spans="1:5" x14ac:dyDescent="0.25">
      <c r="A151">
        <v>68</v>
      </c>
      <c r="B151">
        <v>7</v>
      </c>
      <c r="C151">
        <v>1</v>
      </c>
      <c r="D151" s="18">
        <v>89.28</v>
      </c>
      <c r="E151" t="s">
        <v>233</v>
      </c>
    </row>
    <row r="152" spans="1:5" x14ac:dyDescent="0.25">
      <c r="A152">
        <v>187</v>
      </c>
      <c r="B152">
        <v>8</v>
      </c>
      <c r="C152">
        <v>0</v>
      </c>
      <c r="D152" s="18">
        <v>243.94</v>
      </c>
      <c r="E152" t="s">
        <v>233</v>
      </c>
    </row>
    <row r="153" spans="1:5" x14ac:dyDescent="0.25">
      <c r="A153">
        <v>94</v>
      </c>
      <c r="B153">
        <v>3</v>
      </c>
      <c r="C153">
        <v>1</v>
      </c>
      <c r="D153" s="18">
        <v>300.64</v>
      </c>
      <c r="E153" t="s">
        <v>230</v>
      </c>
    </row>
    <row r="154" spans="1:5" x14ac:dyDescent="0.25">
      <c r="A154">
        <v>196</v>
      </c>
      <c r="B154">
        <v>5</v>
      </c>
      <c r="C154">
        <v>0</v>
      </c>
      <c r="D154" s="18">
        <v>280.60000000000002</v>
      </c>
      <c r="E154" t="s">
        <v>231</v>
      </c>
    </row>
    <row r="155" spans="1:5" x14ac:dyDescent="0.25">
      <c r="A155">
        <v>104</v>
      </c>
      <c r="B155">
        <v>1</v>
      </c>
      <c r="C155">
        <v>1</v>
      </c>
      <c r="D155" s="18">
        <v>96.48</v>
      </c>
      <c r="E155" t="s">
        <v>237</v>
      </c>
    </row>
    <row r="156" spans="1:5" x14ac:dyDescent="0.25">
      <c r="A156">
        <v>94</v>
      </c>
      <c r="B156">
        <v>1</v>
      </c>
      <c r="C156">
        <v>0</v>
      </c>
      <c r="D156" s="18">
        <v>90.33</v>
      </c>
      <c r="E156" t="s">
        <v>233</v>
      </c>
    </row>
    <row r="157" spans="1:5" x14ac:dyDescent="0.25">
      <c r="A157">
        <v>12</v>
      </c>
      <c r="B157">
        <v>5</v>
      </c>
      <c r="C157">
        <v>1</v>
      </c>
      <c r="D157" s="18">
        <v>299.39999999999998</v>
      </c>
      <c r="E157" t="s">
        <v>231</v>
      </c>
    </row>
    <row r="158" spans="1:5" x14ac:dyDescent="0.25">
      <c r="A158">
        <v>103</v>
      </c>
      <c r="B158">
        <v>10</v>
      </c>
      <c r="C158">
        <v>0</v>
      </c>
      <c r="D158" s="18">
        <v>318.62</v>
      </c>
      <c r="E158" t="s">
        <v>231</v>
      </c>
    </row>
    <row r="159" spans="1:5" x14ac:dyDescent="0.25">
      <c r="A159">
        <v>14</v>
      </c>
      <c r="B159">
        <v>10</v>
      </c>
      <c r="C159">
        <v>1</v>
      </c>
      <c r="D159" s="18">
        <v>403</v>
      </c>
      <c r="E159" t="s">
        <v>235</v>
      </c>
    </row>
    <row r="160" spans="1:5" x14ac:dyDescent="0.25">
      <c r="A160">
        <v>146</v>
      </c>
      <c r="B160">
        <v>2</v>
      </c>
      <c r="C160">
        <v>1</v>
      </c>
      <c r="D160" s="18">
        <v>438.67</v>
      </c>
      <c r="E160" t="s">
        <v>237</v>
      </c>
    </row>
    <row r="161" spans="1:5" x14ac:dyDescent="0.25">
      <c r="A161">
        <v>144</v>
      </c>
      <c r="B161">
        <v>6</v>
      </c>
      <c r="C161">
        <v>0</v>
      </c>
      <c r="D161" s="18">
        <v>55.55</v>
      </c>
      <c r="E161" t="s">
        <v>233</v>
      </c>
    </row>
    <row r="162" spans="1:5" x14ac:dyDescent="0.25">
      <c r="A162">
        <v>50</v>
      </c>
      <c r="B162">
        <v>5</v>
      </c>
      <c r="C162">
        <v>0</v>
      </c>
      <c r="D162" s="18">
        <v>236.21</v>
      </c>
      <c r="E162" t="s">
        <v>235</v>
      </c>
    </row>
    <row r="163" spans="1:5" x14ac:dyDescent="0.25">
      <c r="A163">
        <v>93</v>
      </c>
      <c r="B163">
        <v>8</v>
      </c>
      <c r="C163">
        <v>0</v>
      </c>
      <c r="D163" s="18">
        <v>400.63</v>
      </c>
      <c r="E163" t="s">
        <v>232</v>
      </c>
    </row>
    <row r="164" spans="1:5" x14ac:dyDescent="0.25">
      <c r="A164">
        <v>142</v>
      </c>
      <c r="B164">
        <v>9</v>
      </c>
      <c r="C164">
        <v>1</v>
      </c>
      <c r="D164" s="18">
        <v>376.18</v>
      </c>
      <c r="E164" t="s">
        <v>233</v>
      </c>
    </row>
    <row r="165" spans="1:5" x14ac:dyDescent="0.25">
      <c r="A165">
        <v>74</v>
      </c>
      <c r="B165">
        <v>9</v>
      </c>
      <c r="C165">
        <v>1</v>
      </c>
      <c r="D165" s="18">
        <v>301.79000000000002</v>
      </c>
      <c r="E165" t="s">
        <v>235</v>
      </c>
    </row>
    <row r="166" spans="1:5" x14ac:dyDescent="0.25">
      <c r="A166">
        <v>19</v>
      </c>
      <c r="B166">
        <v>8</v>
      </c>
      <c r="C166">
        <v>0</v>
      </c>
      <c r="D166" s="18">
        <v>496.73</v>
      </c>
      <c r="E166" t="s">
        <v>237</v>
      </c>
    </row>
    <row r="167" spans="1:5" x14ac:dyDescent="0.25">
      <c r="A167">
        <v>99</v>
      </c>
      <c r="B167">
        <v>3</v>
      </c>
      <c r="C167">
        <v>0</v>
      </c>
      <c r="D167" s="18">
        <v>159.22999999999999</v>
      </c>
      <c r="E167" t="s">
        <v>233</v>
      </c>
    </row>
    <row r="168" spans="1:5" x14ac:dyDescent="0.25">
      <c r="A168">
        <v>130</v>
      </c>
      <c r="B168">
        <v>9</v>
      </c>
      <c r="C168">
        <v>0</v>
      </c>
      <c r="D168" s="18">
        <v>284.5</v>
      </c>
      <c r="E168" t="s">
        <v>237</v>
      </c>
    </row>
    <row r="169" spans="1:5" x14ac:dyDescent="0.25">
      <c r="A169">
        <v>116</v>
      </c>
      <c r="B169">
        <v>8</v>
      </c>
      <c r="C169">
        <v>0</v>
      </c>
      <c r="D169" s="18">
        <v>358.39</v>
      </c>
      <c r="E169" t="s">
        <v>236</v>
      </c>
    </row>
    <row r="170" spans="1:5" x14ac:dyDescent="0.25">
      <c r="A170">
        <v>196</v>
      </c>
      <c r="B170">
        <v>5</v>
      </c>
      <c r="C170">
        <v>1</v>
      </c>
      <c r="D170" s="18">
        <v>126.28</v>
      </c>
      <c r="E170" t="s">
        <v>234</v>
      </c>
    </row>
    <row r="171" spans="1:5" x14ac:dyDescent="0.25">
      <c r="A171">
        <v>141</v>
      </c>
      <c r="B171">
        <v>4</v>
      </c>
      <c r="C171">
        <v>0</v>
      </c>
      <c r="D171" s="18">
        <v>171.01</v>
      </c>
      <c r="E171" t="s">
        <v>234</v>
      </c>
    </row>
    <row r="172" spans="1:5" x14ac:dyDescent="0.25">
      <c r="A172">
        <v>72</v>
      </c>
      <c r="B172">
        <v>2</v>
      </c>
      <c r="C172">
        <v>1</v>
      </c>
      <c r="D172" s="18">
        <v>170.78</v>
      </c>
      <c r="E172" t="s">
        <v>231</v>
      </c>
    </row>
    <row r="173" spans="1:5" x14ac:dyDescent="0.25">
      <c r="A173">
        <v>160</v>
      </c>
      <c r="B173">
        <v>6</v>
      </c>
      <c r="C173">
        <v>1</v>
      </c>
      <c r="D173" s="18">
        <v>115.67</v>
      </c>
      <c r="E173" t="s">
        <v>237</v>
      </c>
    </row>
    <row r="174" spans="1:5" x14ac:dyDescent="0.25">
      <c r="A174">
        <v>175</v>
      </c>
      <c r="B174">
        <v>3</v>
      </c>
      <c r="C174">
        <v>0</v>
      </c>
      <c r="D174" s="18">
        <v>125.24</v>
      </c>
      <c r="E174" t="s">
        <v>231</v>
      </c>
    </row>
    <row r="175" spans="1:5" x14ac:dyDescent="0.25">
      <c r="A175">
        <v>157</v>
      </c>
      <c r="B175">
        <v>8</v>
      </c>
      <c r="C175">
        <v>0</v>
      </c>
      <c r="D175" s="18">
        <v>174.18</v>
      </c>
      <c r="E175" t="s">
        <v>234</v>
      </c>
    </row>
    <row r="176" spans="1:5" x14ac:dyDescent="0.25">
      <c r="A176">
        <v>31</v>
      </c>
      <c r="B176">
        <v>5</v>
      </c>
      <c r="C176">
        <v>0</v>
      </c>
      <c r="D176" s="18">
        <v>184.89</v>
      </c>
      <c r="E176" t="s">
        <v>234</v>
      </c>
    </row>
    <row r="177" spans="1:5" x14ac:dyDescent="0.25">
      <c r="A177">
        <v>33</v>
      </c>
      <c r="B177">
        <v>3</v>
      </c>
      <c r="C177">
        <v>0</v>
      </c>
      <c r="D177" s="18">
        <v>402.2</v>
      </c>
      <c r="E177" t="s">
        <v>237</v>
      </c>
    </row>
    <row r="178" spans="1:5" x14ac:dyDescent="0.25">
      <c r="A178">
        <v>25</v>
      </c>
      <c r="B178">
        <v>1</v>
      </c>
      <c r="C178">
        <v>1</v>
      </c>
      <c r="D178" s="18">
        <v>212.51</v>
      </c>
      <c r="E178" t="s">
        <v>230</v>
      </c>
    </row>
    <row r="179" spans="1:5" x14ac:dyDescent="0.25">
      <c r="A179">
        <v>101</v>
      </c>
      <c r="B179">
        <v>6</v>
      </c>
      <c r="C179">
        <v>0</v>
      </c>
      <c r="D179" s="18">
        <v>474.9</v>
      </c>
      <c r="E179" t="s">
        <v>236</v>
      </c>
    </row>
    <row r="180" spans="1:5" x14ac:dyDescent="0.25">
      <c r="A180">
        <v>96</v>
      </c>
      <c r="B180">
        <v>5</v>
      </c>
      <c r="C180">
        <v>0</v>
      </c>
      <c r="D180" s="18">
        <v>374.4</v>
      </c>
      <c r="E180" t="s">
        <v>237</v>
      </c>
    </row>
    <row r="181" spans="1:5" x14ac:dyDescent="0.25">
      <c r="A181">
        <v>87</v>
      </c>
      <c r="B181">
        <v>10</v>
      </c>
      <c r="C181">
        <v>1</v>
      </c>
      <c r="D181" s="18">
        <v>273.11</v>
      </c>
      <c r="E181" t="s">
        <v>236</v>
      </c>
    </row>
    <row r="182" spans="1:5" x14ac:dyDescent="0.25">
      <c r="A182">
        <v>143</v>
      </c>
      <c r="B182">
        <v>4</v>
      </c>
      <c r="C182">
        <v>0</v>
      </c>
      <c r="D182" s="18">
        <v>327.5</v>
      </c>
      <c r="E182" t="s">
        <v>237</v>
      </c>
    </row>
    <row r="183" spans="1:5" x14ac:dyDescent="0.25">
      <c r="A183">
        <v>94</v>
      </c>
      <c r="B183">
        <v>3</v>
      </c>
      <c r="C183">
        <v>1</v>
      </c>
      <c r="D183" s="18">
        <v>256.04000000000002</v>
      </c>
      <c r="E183" t="s">
        <v>230</v>
      </c>
    </row>
    <row r="184" spans="1:5" x14ac:dyDescent="0.25">
      <c r="A184">
        <v>194</v>
      </c>
      <c r="B184">
        <v>10</v>
      </c>
      <c r="C184">
        <v>1</v>
      </c>
      <c r="D184" s="18">
        <v>110.97</v>
      </c>
      <c r="E184" t="s">
        <v>233</v>
      </c>
    </row>
    <row r="185" spans="1:5" x14ac:dyDescent="0.25">
      <c r="A185">
        <v>37</v>
      </c>
      <c r="B185">
        <v>7</v>
      </c>
      <c r="C185">
        <v>1</v>
      </c>
      <c r="D185" s="18">
        <v>53.05</v>
      </c>
      <c r="E185" t="s">
        <v>237</v>
      </c>
    </row>
    <row r="186" spans="1:5" x14ac:dyDescent="0.25">
      <c r="A186">
        <v>51</v>
      </c>
      <c r="B186">
        <v>7</v>
      </c>
      <c r="C186">
        <v>1</v>
      </c>
      <c r="D186" s="18">
        <v>228.06</v>
      </c>
      <c r="E186" t="s">
        <v>237</v>
      </c>
    </row>
    <row r="187" spans="1:5" x14ac:dyDescent="0.25">
      <c r="A187">
        <v>155</v>
      </c>
      <c r="B187">
        <v>9</v>
      </c>
      <c r="C187">
        <v>1</v>
      </c>
      <c r="D187" s="18">
        <v>428.73</v>
      </c>
      <c r="E187" t="s">
        <v>233</v>
      </c>
    </row>
    <row r="188" spans="1:5" x14ac:dyDescent="0.25">
      <c r="A188">
        <v>131</v>
      </c>
      <c r="B188">
        <v>6</v>
      </c>
      <c r="C188">
        <v>1</v>
      </c>
      <c r="D188" s="18">
        <v>220.95</v>
      </c>
      <c r="E188" t="s">
        <v>230</v>
      </c>
    </row>
    <row r="189" spans="1:5" x14ac:dyDescent="0.25">
      <c r="A189">
        <v>103</v>
      </c>
      <c r="B189">
        <v>2</v>
      </c>
      <c r="C189">
        <v>1</v>
      </c>
      <c r="D189" s="18">
        <v>437.99</v>
      </c>
      <c r="E189" t="s">
        <v>231</v>
      </c>
    </row>
    <row r="190" spans="1:5" x14ac:dyDescent="0.25">
      <c r="A190">
        <v>129</v>
      </c>
      <c r="B190">
        <v>7</v>
      </c>
      <c r="C190">
        <v>1</v>
      </c>
      <c r="D190" s="18">
        <v>248.1</v>
      </c>
      <c r="E190" t="s">
        <v>235</v>
      </c>
    </row>
    <row r="191" spans="1:5" x14ac:dyDescent="0.25">
      <c r="A191">
        <v>11</v>
      </c>
      <c r="B191">
        <v>2</v>
      </c>
      <c r="C191">
        <v>1</v>
      </c>
      <c r="D191" s="18">
        <v>243.78</v>
      </c>
      <c r="E191" t="s">
        <v>233</v>
      </c>
    </row>
    <row r="192" spans="1:5" x14ac:dyDescent="0.25">
      <c r="A192">
        <v>12</v>
      </c>
      <c r="B192">
        <v>3</v>
      </c>
      <c r="C192">
        <v>1</v>
      </c>
      <c r="D192" s="18">
        <v>420.59</v>
      </c>
      <c r="E192" t="s">
        <v>235</v>
      </c>
    </row>
    <row r="193" spans="1:5" x14ac:dyDescent="0.25">
      <c r="A193">
        <v>10</v>
      </c>
      <c r="B193">
        <v>3</v>
      </c>
      <c r="C193">
        <v>0</v>
      </c>
      <c r="D193" s="18">
        <v>342.97</v>
      </c>
      <c r="E193" t="s">
        <v>230</v>
      </c>
    </row>
    <row r="194" spans="1:5" x14ac:dyDescent="0.25">
      <c r="A194">
        <v>36</v>
      </c>
      <c r="B194">
        <v>8</v>
      </c>
      <c r="C194">
        <v>1</v>
      </c>
      <c r="D194" s="18">
        <v>317.48</v>
      </c>
      <c r="E194" t="s">
        <v>237</v>
      </c>
    </row>
    <row r="195" spans="1:5" x14ac:dyDescent="0.25">
      <c r="A195">
        <v>183</v>
      </c>
      <c r="B195">
        <v>6</v>
      </c>
      <c r="C195">
        <v>1</v>
      </c>
      <c r="D195" s="18">
        <v>185.2</v>
      </c>
      <c r="E195" t="s">
        <v>232</v>
      </c>
    </row>
    <row r="196" spans="1:5" x14ac:dyDescent="0.25">
      <c r="A196">
        <v>86</v>
      </c>
      <c r="B196">
        <v>4</v>
      </c>
      <c r="C196">
        <v>0</v>
      </c>
      <c r="D196" s="18">
        <v>321.45</v>
      </c>
      <c r="E196" t="s">
        <v>234</v>
      </c>
    </row>
    <row r="197" spans="1:5" x14ac:dyDescent="0.25">
      <c r="A197">
        <v>122</v>
      </c>
      <c r="B197">
        <v>1</v>
      </c>
      <c r="C197">
        <v>1</v>
      </c>
      <c r="D197" s="18">
        <v>362.88</v>
      </c>
      <c r="E197" t="s">
        <v>236</v>
      </c>
    </row>
    <row r="198" spans="1:5" x14ac:dyDescent="0.25">
      <c r="A198">
        <v>133</v>
      </c>
      <c r="B198">
        <v>5</v>
      </c>
      <c r="C198">
        <v>1</v>
      </c>
      <c r="D198" s="18">
        <v>265.55</v>
      </c>
      <c r="E198" t="s">
        <v>236</v>
      </c>
    </row>
    <row r="199" spans="1:5" x14ac:dyDescent="0.25">
      <c r="A199">
        <v>117</v>
      </c>
      <c r="B199">
        <v>7</v>
      </c>
      <c r="C199">
        <v>1</v>
      </c>
      <c r="D199" s="18">
        <v>129.94</v>
      </c>
      <c r="E199" t="s">
        <v>230</v>
      </c>
    </row>
    <row r="200" spans="1:5" x14ac:dyDescent="0.25">
      <c r="A200">
        <v>39</v>
      </c>
      <c r="B200">
        <v>4</v>
      </c>
      <c r="C200">
        <v>0</v>
      </c>
      <c r="D200" s="18">
        <v>229.21</v>
      </c>
      <c r="E200" t="s">
        <v>234</v>
      </c>
    </row>
    <row r="201" spans="1:5" x14ac:dyDescent="0.25">
      <c r="A201">
        <v>156</v>
      </c>
      <c r="B201">
        <v>8</v>
      </c>
      <c r="C201">
        <v>0</v>
      </c>
      <c r="D201" s="18">
        <v>193.61</v>
      </c>
      <c r="E201" t="s">
        <v>230</v>
      </c>
    </row>
  </sheetData>
  <sortState xmlns:xlrd2="http://schemas.microsoft.com/office/spreadsheetml/2017/richdata2" ref="H2:H9">
    <sortCondition ref="H2:H9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workbookViewId="0">
      <selection activeCell="B1" sqref="B1:B1048576"/>
    </sheetView>
  </sheetViews>
  <sheetFormatPr defaultRowHeight="15" x14ac:dyDescent="0.25"/>
  <cols>
    <col min="1" max="1" width="9" bestFit="1" customWidth="1"/>
    <col min="2" max="2" width="23.28515625" style="18" bestFit="1" customWidth="1"/>
    <col min="3" max="3" width="16.140625" bestFit="1" customWidth="1"/>
    <col min="4" max="4" width="18.42578125" bestFit="1" customWidth="1"/>
  </cols>
  <sheetData>
    <row r="1" spans="1:5" x14ac:dyDescent="0.25">
      <c r="A1" s="1" t="s">
        <v>238</v>
      </c>
      <c r="B1" s="20" t="s">
        <v>239</v>
      </c>
      <c r="C1" t="s">
        <v>284</v>
      </c>
    </row>
    <row r="2" spans="1:5" x14ac:dyDescent="0.25">
      <c r="A2" t="s">
        <v>240</v>
      </c>
      <c r="B2" s="18">
        <v>585.12796875000004</v>
      </c>
      <c r="C2">
        <f>COUNTIF(clientes!I:I,investimento_marketing!A2)</f>
        <v>4</v>
      </c>
      <c r="E2" s="14"/>
    </row>
    <row r="3" spans="1:5" x14ac:dyDescent="0.25">
      <c r="A3" t="s">
        <v>241</v>
      </c>
      <c r="B3" s="18">
        <v>171.02407191448006</v>
      </c>
      <c r="C3">
        <f>COUNTIF(clientes!I:I,investimento_marketing!A3)</f>
        <v>7</v>
      </c>
      <c r="E3" s="14"/>
    </row>
    <row r="4" spans="1:5" x14ac:dyDescent="0.25">
      <c r="A4" t="s">
        <v>242</v>
      </c>
      <c r="B4" s="18">
        <v>119.82986394557821</v>
      </c>
      <c r="C4">
        <f>COUNTIF(clientes!I:I,investimento_marketing!A4)</f>
        <v>7</v>
      </c>
      <c r="E4" s="14"/>
    </row>
    <row r="5" spans="1:5" x14ac:dyDescent="0.25">
      <c r="A5" t="s">
        <v>243</v>
      </c>
      <c r="B5" s="18">
        <v>40.625384114583333</v>
      </c>
      <c r="C5">
        <f>COUNTIF(clientes!I:I,investimento_marketing!A5)</f>
        <v>8</v>
      </c>
      <c r="E5" s="14"/>
    </row>
    <row r="6" spans="1:5" x14ac:dyDescent="0.25">
      <c r="A6" t="s">
        <v>244</v>
      </c>
      <c r="B6" s="18">
        <v>53.089514091350829</v>
      </c>
      <c r="C6">
        <f>COUNTIF(clientes!I:I,investimento_marketing!A6)</f>
        <v>7</v>
      </c>
      <c r="E6" s="14"/>
    </row>
    <row r="7" spans="1:5" x14ac:dyDescent="0.25">
      <c r="A7" t="s">
        <v>245</v>
      </c>
      <c r="B7" s="18">
        <v>437.75597333333332</v>
      </c>
      <c r="C7">
        <f>COUNTIF(clientes!I:I,investimento_marketing!A7)</f>
        <v>5</v>
      </c>
      <c r="E7" s="14"/>
    </row>
    <row r="8" spans="1:5" x14ac:dyDescent="0.25">
      <c r="A8" t="s">
        <v>246</v>
      </c>
      <c r="B8" s="18">
        <v>250.16930666666667</v>
      </c>
      <c r="C8">
        <f>COUNTIF(clientes!I:I,investimento_marketing!A8)</f>
        <v>5</v>
      </c>
      <c r="E8" s="14"/>
    </row>
    <row r="9" spans="1:5" x14ac:dyDescent="0.25">
      <c r="A9" t="s">
        <v>247</v>
      </c>
      <c r="B9" s="18">
        <v>140.78385802469137</v>
      </c>
      <c r="C9">
        <f>COUNTIF(clientes!I:I,investimento_marketing!A9)</f>
        <v>6</v>
      </c>
      <c r="E9" s="14"/>
    </row>
    <row r="10" spans="1:5" x14ac:dyDescent="0.25">
      <c r="A10" t="s">
        <v>248</v>
      </c>
      <c r="B10" s="18">
        <v>85.052923177083329</v>
      </c>
      <c r="C10">
        <f>COUNTIF(clientes!I:I,investimento_marketing!A10)</f>
        <v>8</v>
      </c>
      <c r="E10" s="14"/>
    </row>
    <row r="11" spans="1:5" x14ac:dyDescent="0.25">
      <c r="A11" t="s">
        <v>249</v>
      </c>
      <c r="B11" s="18">
        <v>0</v>
      </c>
      <c r="C11">
        <f>COUNTIF(clientes!I:I,investimento_marketing!A11)</f>
        <v>0</v>
      </c>
      <c r="E11" s="14"/>
    </row>
    <row r="12" spans="1:5" x14ac:dyDescent="0.25">
      <c r="A12" t="s">
        <v>250</v>
      </c>
      <c r="B12" s="18">
        <v>0</v>
      </c>
      <c r="C12">
        <f>COUNTIF(clientes!I:I,investimento_marketing!A12)</f>
        <v>0</v>
      </c>
      <c r="E12" s="14"/>
    </row>
    <row r="13" spans="1:5" x14ac:dyDescent="0.25">
      <c r="A13" t="s">
        <v>251</v>
      </c>
      <c r="B13" s="18">
        <v>0</v>
      </c>
      <c r="C13">
        <f>COUNTIF(clientes!I:I,investimento_marketing!A13)</f>
        <v>0</v>
      </c>
      <c r="E13" s="14"/>
    </row>
    <row r="14" spans="1:5" x14ac:dyDescent="0.25">
      <c r="A14" t="s">
        <v>272</v>
      </c>
      <c r="B14" s="18">
        <v>160.24094266277939</v>
      </c>
      <c r="C14">
        <f>COUNTIF(clientes!I:I,investimento_marketing!A14)</f>
        <v>7</v>
      </c>
      <c r="E14" s="14"/>
    </row>
    <row r="15" spans="1:5" x14ac:dyDescent="0.25">
      <c r="A15" t="s">
        <v>273</v>
      </c>
      <c r="B15" s="18">
        <v>5519.1220833333327</v>
      </c>
      <c r="C15">
        <f>COUNTIF(clientes!I:I,investimento_marketing!A15)</f>
        <v>2</v>
      </c>
      <c r="E15" s="14"/>
    </row>
    <row r="16" spans="1:5" x14ac:dyDescent="0.25">
      <c r="A16" t="s">
        <v>274</v>
      </c>
      <c r="B16" s="18">
        <v>65.093926141885319</v>
      </c>
      <c r="C16">
        <f>COUNTIF(clientes!I:I,investimento_marketing!A16)</f>
        <v>7</v>
      </c>
      <c r="E16" s="14"/>
    </row>
    <row r="17" spans="1:5" x14ac:dyDescent="0.25">
      <c r="A17" t="s">
        <v>275</v>
      </c>
      <c r="B17" s="18">
        <v>30.695473251028808</v>
      </c>
      <c r="C17">
        <f>COUNTIF(clientes!I:I,investimento_marketing!A17)</f>
        <v>9</v>
      </c>
      <c r="E17" s="14"/>
    </row>
    <row r="18" spans="1:5" x14ac:dyDescent="0.25">
      <c r="A18" t="s">
        <v>276</v>
      </c>
      <c r="B18" s="18">
        <v>865.97369791666677</v>
      </c>
      <c r="C18">
        <f>COUNTIF(clientes!I:I,investimento_marketing!A18)</f>
        <v>4</v>
      </c>
      <c r="E18" s="14"/>
    </row>
    <row r="19" spans="1:5" x14ac:dyDescent="0.25">
      <c r="A19" t="s">
        <v>277</v>
      </c>
      <c r="B19" s="18">
        <v>462.6464533333334</v>
      </c>
      <c r="C19">
        <f>COUNTIF(clientes!I:I,investimento_marketing!A19)</f>
        <v>5</v>
      </c>
      <c r="E19" s="14"/>
    </row>
    <row r="20" spans="1:5" x14ac:dyDescent="0.25">
      <c r="A20" t="s">
        <v>278</v>
      </c>
      <c r="B20" s="18">
        <v>280.07805333333334</v>
      </c>
      <c r="C20">
        <f>COUNTIF(clientes!I:I,investimento_marketing!A20)</f>
        <v>5</v>
      </c>
      <c r="E20" s="14"/>
    </row>
    <row r="21" spans="1:5" x14ac:dyDescent="0.25">
      <c r="A21" t="s">
        <v>279</v>
      </c>
      <c r="B21" s="18">
        <v>168.50499514091351</v>
      </c>
      <c r="C21">
        <f>COUNTIF(clientes!I:I,investimento_marketing!A21)</f>
        <v>7</v>
      </c>
      <c r="E21" s="14"/>
    </row>
    <row r="22" spans="1:5" x14ac:dyDescent="0.25">
      <c r="A22" t="s">
        <v>280</v>
      </c>
      <c r="B22" s="18">
        <v>36.615611979166665</v>
      </c>
      <c r="C22">
        <f>COUNTIF(clientes!I:I,investimento_marketing!A22)</f>
        <v>8</v>
      </c>
      <c r="E22" s="14"/>
    </row>
    <row r="23" spans="1:5" x14ac:dyDescent="0.25">
      <c r="A23" t="s">
        <v>281</v>
      </c>
      <c r="B23" s="18">
        <v>153.39848396501458</v>
      </c>
      <c r="C23">
        <f>COUNTIF(clientes!I:I,investimento_marketing!A23)</f>
        <v>7</v>
      </c>
      <c r="E23" s="14"/>
    </row>
    <row r="24" spans="1:5" x14ac:dyDescent="0.25">
      <c r="A24" t="s">
        <v>282</v>
      </c>
      <c r="B24" s="18">
        <v>351.87464</v>
      </c>
      <c r="C24">
        <f>COUNTIF(clientes!I:I,investimento_marketing!A24)</f>
        <v>5</v>
      </c>
      <c r="E24" s="14"/>
    </row>
    <row r="25" spans="1:5" x14ac:dyDescent="0.25">
      <c r="A25" t="s">
        <v>283</v>
      </c>
      <c r="B25" s="18">
        <v>306.27524691358019</v>
      </c>
      <c r="C25">
        <f>COUNTIF(clientes!I:I,investimento_marketing!A25)</f>
        <v>6</v>
      </c>
      <c r="E25" s="14"/>
    </row>
    <row r="26" spans="1:5" x14ac:dyDescent="0.25">
      <c r="A26" t="s">
        <v>260</v>
      </c>
      <c r="B26" s="18">
        <v>117.02559375</v>
      </c>
      <c r="C26">
        <f>COUNTIF(clientes!I:I,investimento_marketing!A26)</f>
        <v>8</v>
      </c>
      <c r="E26" s="14"/>
    </row>
    <row r="27" spans="1:5" x14ac:dyDescent="0.25">
      <c r="A27" t="s">
        <v>261</v>
      </c>
      <c r="B27" s="18">
        <v>563.14806399999986</v>
      </c>
      <c r="C27">
        <f>COUNTIF(clientes!I:I,investimento_marketing!A27)</f>
        <v>5</v>
      </c>
      <c r="E27" s="14"/>
    </row>
    <row r="28" spans="1:5" x14ac:dyDescent="0.25">
      <c r="A28" t="s">
        <v>262</v>
      </c>
      <c r="B28" s="18">
        <v>304.45661728395061</v>
      </c>
      <c r="C28">
        <f>COUNTIF(clientes!I:I,investimento_marketing!A28)</f>
        <v>6</v>
      </c>
      <c r="E28" s="14"/>
    </row>
    <row r="29" spans="1:5" x14ac:dyDescent="0.25">
      <c r="A29" t="s">
        <v>263</v>
      </c>
      <c r="B29" s="18">
        <v>299.52283199999994</v>
      </c>
      <c r="C29">
        <f>COUNTIF(clientes!I:I,investimento_marketing!A29)</f>
        <v>5</v>
      </c>
      <c r="E29" s="14"/>
    </row>
    <row r="30" spans="1:5" x14ac:dyDescent="0.25">
      <c r="A30" t="s">
        <v>264</v>
      </c>
      <c r="B30" s="18">
        <v>113.81064583333334</v>
      </c>
      <c r="C30">
        <f>COUNTIF(clientes!I:I,investimento_marketing!A30)</f>
        <v>4</v>
      </c>
      <c r="E30" s="14"/>
    </row>
    <row r="31" spans="1:5" x14ac:dyDescent="0.25">
      <c r="A31" t="s">
        <v>265</v>
      </c>
      <c r="B31" s="18">
        <v>787.96075200000007</v>
      </c>
      <c r="C31">
        <f>COUNTIF(clientes!I:I,investimento_marketing!A31)</f>
        <v>5</v>
      </c>
      <c r="E31" s="14"/>
    </row>
    <row r="32" spans="1:5" x14ac:dyDescent="0.25">
      <c r="A32" t="s">
        <v>266</v>
      </c>
      <c r="B32" s="18">
        <v>450.30475200000006</v>
      </c>
      <c r="C32">
        <f>COUNTIF(clientes!I:I,investimento_marketing!A32)</f>
        <v>5</v>
      </c>
      <c r="E32" s="14"/>
    </row>
    <row r="33" spans="1:5" x14ac:dyDescent="0.25">
      <c r="A33" t="s">
        <v>267</v>
      </c>
      <c r="B33" s="18">
        <v>285.0873125</v>
      </c>
      <c r="C33">
        <f>COUNTIF(clientes!I:I,investimento_marketing!A33)</f>
        <v>4</v>
      </c>
      <c r="E33" s="14"/>
    </row>
    <row r="34" spans="1:5" x14ac:dyDescent="0.25">
      <c r="A34" t="s">
        <v>268</v>
      </c>
      <c r="B34" s="18">
        <v>59.735386374028344</v>
      </c>
      <c r="C34">
        <f>COUNTIF(clientes!I:I,investimento_marketing!A34)</f>
        <v>9</v>
      </c>
      <c r="E34" s="14"/>
    </row>
    <row r="35" spans="1:5" x14ac:dyDescent="0.25">
      <c r="A35" t="s">
        <v>269</v>
      </c>
      <c r="B35" s="18">
        <v>139.31731481481484</v>
      </c>
      <c r="C35">
        <f>COUNTIF(clientes!I:I,investimento_marketing!A35)</f>
        <v>6</v>
      </c>
      <c r="E35" s="14"/>
    </row>
    <row r="36" spans="1:5" x14ac:dyDescent="0.25">
      <c r="A36" t="s">
        <v>270</v>
      </c>
      <c r="B36" s="18">
        <v>329.43947222222232</v>
      </c>
      <c r="C36">
        <f>COUNTIF(clientes!I:I,investimento_marketing!A36)</f>
        <v>6</v>
      </c>
      <c r="E36" s="14"/>
    </row>
    <row r="37" spans="1:5" x14ac:dyDescent="0.25">
      <c r="A37" t="s">
        <v>271</v>
      </c>
      <c r="B37" s="18">
        <v>63.038179687499998</v>
      </c>
      <c r="C37">
        <f>COUNTIF(clientes!I:I,investimento_marketing!A37)</f>
        <v>8</v>
      </c>
      <c r="E37" s="14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C68B-6658-45B4-9477-56AE5C9DC8BA}">
  <dimension ref="A1:N134"/>
  <sheetViews>
    <sheetView workbookViewId="0">
      <selection activeCell="A50" sqref="A50:F50"/>
    </sheetView>
  </sheetViews>
  <sheetFormatPr defaultRowHeight="15" x14ac:dyDescent="0.25"/>
  <cols>
    <col min="1" max="1" width="9.85546875" bestFit="1" customWidth="1"/>
    <col min="2" max="2" width="17.5703125" bestFit="1" customWidth="1"/>
    <col min="3" max="3" width="16.42578125" bestFit="1" customWidth="1"/>
    <col min="4" max="4" width="10.28515625" bestFit="1" customWidth="1"/>
    <col min="5" max="5" width="12.28515625" bestFit="1" customWidth="1"/>
    <col min="6" max="6" width="31.42578125" bestFit="1" customWidth="1"/>
    <col min="8" max="8" width="31.42578125" bestFit="1" customWidth="1"/>
    <col min="9" max="9" width="15.5703125" bestFit="1" customWidth="1"/>
    <col min="10" max="10" width="14.5703125" bestFit="1" customWidth="1"/>
    <col min="11" max="11" width="3.28515625" customWidth="1"/>
    <col min="12" max="12" width="12.140625" bestFit="1" customWidth="1"/>
    <col min="13" max="13" width="17.5703125" bestFit="1" customWidth="1"/>
    <col min="14" max="14" width="4.42578125" customWidth="1"/>
    <col min="15" max="15" width="4.28515625" customWidth="1"/>
    <col min="16" max="16" width="10.5703125" bestFit="1" customWidth="1"/>
    <col min="17" max="17" width="17.5703125" bestFit="1" customWidth="1"/>
    <col min="18" max="18" width="5.42578125" customWidth="1"/>
  </cols>
  <sheetData>
    <row r="1" spans="1:14" x14ac:dyDescent="0.25">
      <c r="A1" s="32" t="str">
        <f>transacoes!I21</f>
        <v>Clientes de alto valor</v>
      </c>
      <c r="B1" s="32"/>
      <c r="C1" s="32"/>
      <c r="D1" s="32"/>
      <c r="E1" s="22"/>
      <c r="F1" s="22"/>
      <c r="H1" s="32" t="s">
        <v>297</v>
      </c>
      <c r="I1" s="32"/>
      <c r="J1" s="32"/>
      <c r="L1" s="32" t="str">
        <f>transacoes!Q39</f>
        <v>Classificação</v>
      </c>
      <c r="M1" s="32"/>
      <c r="N1" s="32"/>
    </row>
    <row r="2" spans="1:14" x14ac:dyDescent="0.25">
      <c r="A2" s="22" t="s">
        <v>0</v>
      </c>
      <c r="B2" s="23" t="str">
        <f>transacoes!M22</f>
        <v>score_arrecadacao</v>
      </c>
      <c r="C2" s="23" t="str">
        <f>transacoes!N22</f>
        <v>score_frequencia</v>
      </c>
      <c r="D2" s="23" t="str">
        <f>transacoes!O22</f>
        <v>score_dias</v>
      </c>
      <c r="E2" s="23" t="s">
        <v>311</v>
      </c>
      <c r="F2" s="23" t="s">
        <v>312</v>
      </c>
      <c r="H2" s="23" t="s">
        <v>333</v>
      </c>
      <c r="I2" s="23" t="s">
        <v>334</v>
      </c>
      <c r="J2" s="23" t="s">
        <v>335</v>
      </c>
      <c r="L2" s="22" t="str">
        <f>transacoes!Q40</f>
        <v>valor</v>
      </c>
      <c r="M2" s="22" t="str">
        <f>transacoes!R40</f>
        <v>score_dias</v>
      </c>
      <c r="N2" s="22" t="str">
        <f>transacoes!S40</f>
        <v>R</v>
      </c>
    </row>
    <row r="3" spans="1:14" x14ac:dyDescent="0.25">
      <c r="A3" s="21">
        <v>77</v>
      </c>
      <c r="B3">
        <f>transacoes!M27</f>
        <v>5</v>
      </c>
      <c r="C3">
        <f>transacoes!N27</f>
        <v>4</v>
      </c>
      <c r="D3">
        <f ca="1">transacoes!O27</f>
        <v>4</v>
      </c>
      <c r="E3">
        <f t="shared" ref="E3:E34" ca="1" si="0">(C3+D3)/2</f>
        <v>4</v>
      </c>
      <c r="F3" t="str" cm="1">
        <f t="array" aca="1" ref="F3" ca="1">_xlfn.IFS(AND(D3&gt;=4,D3&lt;=5,E3&gt;=4,E3&lt;=5),"Campeões",AND(D3&gt;=2,D3&lt;=5,E3&gt;=3,E3&lt;=5),"Clientes fieis",AND(D3&gt;=3,D3&lt;=5,E3&gt;=1,E3&lt;=3),"Lealdade potencial",AND(D3&gt;=4,D3&lt;=5,E3&gt;=0,E3&lt;=1),"Clientes recentes",AND(D3&gt;=3,D3&lt;=4,E3&gt;=0,E3&lt;=1),"Promissor",AND(D3&gt;=2,D3&lt;=3,E3&gt;=2,E3&lt;=3),"Clientes que precisam de atenção",AND(D3&gt;=2,D3&lt;=3,E3&gt;=0,E3&lt;=2),"Prestes a hibernar",AND(D3&gt;=0,D3&lt;=2,E3&gt;=2,E3&lt;=5),"Em risco",AND(D3&gt;=0,D3&lt;=1,E3&gt;=4,E3&lt;=5),"Não posso perdê-los",AND(D3&gt;=1,D3&lt;=2,E3&gt;=1,E3&lt;=2),"Hibernando",AND(D3&gt;=0,D3&lt;=2,E3&gt;=0,E3&lt;=2),"Perdido")</f>
        <v>Campeões</v>
      </c>
      <c r="H3" t="s">
        <v>313</v>
      </c>
      <c r="I3" t="s">
        <v>314</v>
      </c>
      <c r="J3" t="s">
        <v>314</v>
      </c>
      <c r="L3" s="11">
        <f>transacoes!Q41</f>
        <v>0</v>
      </c>
      <c r="M3" s="5" t="str">
        <f>transacoes!R41</f>
        <v>Desprezível</v>
      </c>
      <c r="N3" s="5">
        <f>transacoes!S41</f>
        <v>5</v>
      </c>
    </row>
    <row r="4" spans="1:14" x14ac:dyDescent="0.25">
      <c r="A4" s="21">
        <v>49</v>
      </c>
      <c r="B4">
        <f>transacoes!M28</f>
        <v>5</v>
      </c>
      <c r="C4">
        <f>transacoes!N28</f>
        <v>4</v>
      </c>
      <c r="D4">
        <f ca="1">transacoes!O28</f>
        <v>4</v>
      </c>
      <c r="E4">
        <f t="shared" ca="1" si="0"/>
        <v>4</v>
      </c>
      <c r="F4" t="str" cm="1">
        <f t="array" aca="1" ref="F4" ca="1">_xlfn.IFS(AND(D4&gt;=4,D4&lt;=5,E4&gt;=4,E4&lt;=5),"Campeões",AND(D4&gt;=2,D4&lt;=5,E4&gt;=3,E4&lt;=5),"Clientes fieis",AND(D4&gt;=3,D4&lt;=5,E4&gt;=1,E4&lt;=3),"Lealdade potencial",AND(D4&gt;=4,D4&lt;=5,E4&gt;=0,E4&lt;=1),"Clientes recentes",AND(D4&gt;=3,D4&lt;=4,E4&gt;=0,E4&lt;=1),"Promissor",AND(D4&gt;=2,D4&lt;=3,E4&gt;=2,E4&lt;=3),"Clientes que precisam de atenção",AND(D4&gt;=2,D4&lt;=3,E4&gt;=0,E4&lt;=2),"Prestes a hibernar",AND(D4&gt;=0,D4&lt;=2,E4&gt;=2,E4&lt;=5),"Em risco",AND(D4&gt;=0,D4&lt;=1,E4&gt;=4,E4&lt;=5),"Não posso perdê-los",AND(D4&gt;=1,D4&lt;=2,E4&gt;=1,E4&lt;=2),"Hibernando",AND(D4&gt;=0,D4&lt;=2,E4&gt;=0,E4&lt;=2),"Perdido")</f>
        <v>Campeões</v>
      </c>
      <c r="H4" t="s">
        <v>315</v>
      </c>
      <c r="I4" t="s">
        <v>316</v>
      </c>
      <c r="J4" t="s">
        <v>317</v>
      </c>
      <c r="L4" s="11">
        <f>transacoes!Q42</f>
        <v>700</v>
      </c>
      <c r="M4" s="5" t="str">
        <f>transacoes!R42</f>
        <v>Muito baixo</v>
      </c>
      <c r="N4" s="5">
        <f>transacoes!S42</f>
        <v>4</v>
      </c>
    </row>
    <row r="5" spans="1:14" x14ac:dyDescent="0.25">
      <c r="A5" s="21">
        <v>117</v>
      </c>
      <c r="B5">
        <f>transacoes!M23</f>
        <v>5</v>
      </c>
      <c r="C5">
        <f>transacoes!N23</f>
        <v>5</v>
      </c>
      <c r="D5">
        <f ca="1">transacoes!O23</f>
        <v>2</v>
      </c>
      <c r="E5">
        <f t="shared" ca="1" si="0"/>
        <v>3.5</v>
      </c>
      <c r="F5" t="str" cm="1">
        <f t="array" aca="1" ref="F5" ca="1">_xlfn.IFS(AND(D5&gt;=4,D5&lt;=5,E5&gt;=4,E5&lt;=5),"Campeões",AND(D5&gt;=2,D5&lt;=5,E5&gt;=3,E5&lt;=5),"Clientes fieis",AND(D5&gt;=3,D5&lt;=5,E5&gt;=1,E5&lt;=3),"Lealdade potencial",AND(D5&gt;=4,D5&lt;=5,E5&gt;=0,E5&lt;=1),"Clientes recentes",AND(D5&gt;=3,D5&lt;=4,E5&gt;=0,E5&lt;=1),"Promissor",AND(D5&gt;=2,D5&lt;=3,E5&gt;=2,E5&lt;=3),"Clientes que precisam de atenção",AND(D5&gt;=2,D5&lt;=3,E5&gt;=0,E5&lt;=2),"Prestes a hibernar",AND(D5&gt;=0,D5&lt;=2,E5&gt;=2,E5&lt;=5),"Em risco",AND(D5&gt;=0,D5&lt;=1,E5&gt;=4,E5&lt;=5),"Não posso perdê-los",AND(D5&gt;=1,D5&lt;=2,E5&gt;=1,E5&lt;=2),"Hibernando",AND(D5&gt;=0,D5&lt;=2,E5&gt;=0,E5&lt;=2),"Perdido")</f>
        <v>Clientes fieis</v>
      </c>
      <c r="H5" t="s">
        <v>318</v>
      </c>
      <c r="I5" t="s">
        <v>317</v>
      </c>
      <c r="J5" t="s">
        <v>319</v>
      </c>
      <c r="L5" s="11">
        <f>transacoes!Q43</f>
        <v>800</v>
      </c>
      <c r="M5" s="5" t="str">
        <f>transacoes!R43</f>
        <v>Baixo</v>
      </c>
      <c r="N5" s="5">
        <f>transacoes!S43</f>
        <v>3</v>
      </c>
    </row>
    <row r="6" spans="1:14" x14ac:dyDescent="0.25">
      <c r="A6" s="21">
        <v>98</v>
      </c>
      <c r="B6">
        <f>transacoes!M24</f>
        <v>5</v>
      </c>
      <c r="C6">
        <f>transacoes!N24</f>
        <v>5</v>
      </c>
      <c r="D6">
        <f ca="1">transacoes!O24</f>
        <v>2</v>
      </c>
      <c r="E6">
        <f t="shared" ca="1" si="0"/>
        <v>3.5</v>
      </c>
      <c r="F6" t="str" cm="1">
        <f t="array" aca="1" ref="F6" ca="1">_xlfn.IFS(AND(D6&gt;=4,D6&lt;=5,E6&gt;=4,E6&lt;=5),"Campeões",AND(D6&gt;=2,D6&lt;=5,E6&gt;=3,E6&lt;=5),"Clientes fieis",AND(D6&gt;=3,D6&lt;=5,E6&gt;=1,E6&lt;=3),"Lealdade potencial",AND(D6&gt;=4,D6&lt;=5,E6&gt;=0,E6&lt;=1),"Clientes recentes",AND(D6&gt;=3,D6&lt;=4,E6&gt;=0,E6&lt;=1),"Promissor",AND(D6&gt;=2,D6&lt;=3,E6&gt;=2,E6&lt;=3),"Clientes que precisam de atenção",AND(D6&gt;=2,D6&lt;=3,E6&gt;=0,E6&lt;=2),"Prestes a hibernar",AND(D6&gt;=0,D6&lt;=2,E6&gt;=2,E6&lt;=5),"Em risco",AND(D6&gt;=0,D6&lt;=1,E6&gt;=4,E6&lt;=5),"Não posso perdê-los",AND(D6&gt;=1,D6&lt;=2,E6&gt;=1,E6&lt;=2),"Hibernando",AND(D6&gt;=0,D6&lt;=2,E6&gt;=0,E6&lt;=2),"Perdido")</f>
        <v>Clientes fieis</v>
      </c>
      <c r="H6" t="s">
        <v>320</v>
      </c>
      <c r="I6" t="s">
        <v>314</v>
      </c>
      <c r="J6" t="s">
        <v>321</v>
      </c>
      <c r="L6" s="11">
        <f>transacoes!Q44</f>
        <v>900</v>
      </c>
      <c r="M6" s="5" t="str">
        <f>transacoes!R44</f>
        <v>Médio</v>
      </c>
      <c r="N6" s="5">
        <f>transacoes!S44</f>
        <v>2</v>
      </c>
    </row>
    <row r="7" spans="1:14" x14ac:dyDescent="0.25">
      <c r="A7" s="21">
        <v>191</v>
      </c>
      <c r="B7">
        <f>transacoes!M29</f>
        <v>5</v>
      </c>
      <c r="C7">
        <f>transacoes!N29</f>
        <v>4</v>
      </c>
      <c r="D7">
        <f ca="1">transacoes!O29</f>
        <v>3</v>
      </c>
      <c r="E7">
        <f t="shared" ca="1" si="0"/>
        <v>3.5</v>
      </c>
      <c r="F7" t="str" cm="1">
        <f t="array" aca="1" ref="F7" ca="1">_xlfn.IFS(AND(D7&gt;=4,D7&lt;=5,E7&gt;=4,E7&lt;=5),"Campeões",AND(D7&gt;=2,D7&lt;=5,E7&gt;=3,E7&lt;=5),"Clientes fieis",AND(D7&gt;=3,D7&lt;=5,E7&gt;=1,E7&lt;=3),"Lealdade potencial",AND(D7&gt;=4,D7&lt;=5,E7&gt;=0,E7&lt;=1),"Clientes recentes",AND(D7&gt;=3,D7&lt;=4,E7&gt;=0,E7&lt;=1),"Promissor",AND(D7&gt;=2,D7&lt;=3,E7&gt;=2,E7&lt;=3),"Clientes que precisam de atenção",AND(D7&gt;=2,D7&lt;=3,E7&gt;=0,E7&lt;=2),"Prestes a hibernar",AND(D7&gt;=0,D7&lt;=2,E7&gt;=2,E7&lt;=5),"Em risco",AND(D7&gt;=0,D7&lt;=1,E7&gt;=4,E7&lt;=5),"Não posso perdê-los",AND(D7&gt;=1,D7&lt;=2,E7&gt;=1,E7&lt;=2),"Hibernando",AND(D7&gt;=0,D7&lt;=2,E7&gt;=0,E7&lt;=2),"Perdido")</f>
        <v>Clientes fieis</v>
      </c>
      <c r="H7" t="s">
        <v>322</v>
      </c>
      <c r="I7" t="s">
        <v>323</v>
      </c>
      <c r="J7" t="s">
        <v>321</v>
      </c>
      <c r="L7" s="11">
        <f>transacoes!Q45</f>
        <v>1200</v>
      </c>
      <c r="M7" s="5" t="str">
        <f>transacoes!R45</f>
        <v>Alto</v>
      </c>
      <c r="N7" s="5">
        <f>transacoes!S45</f>
        <v>1</v>
      </c>
    </row>
    <row r="8" spans="1:14" x14ac:dyDescent="0.25">
      <c r="A8" s="21">
        <v>169</v>
      </c>
      <c r="B8">
        <f>transacoes!M30</f>
        <v>5</v>
      </c>
      <c r="C8">
        <f>transacoes!N30</f>
        <v>4</v>
      </c>
      <c r="D8">
        <f ca="1">transacoes!O30</f>
        <v>3</v>
      </c>
      <c r="E8">
        <f t="shared" ca="1" si="0"/>
        <v>3.5</v>
      </c>
      <c r="F8" t="str" cm="1">
        <f t="array" aca="1" ref="F8" ca="1">_xlfn.IFS(AND(D8&gt;=4,D8&lt;=5,E8&gt;=4,E8&lt;=5),"Campeões",AND(D8&gt;=2,D8&lt;=5,E8&gt;=3,E8&lt;=5),"Clientes fieis",AND(D8&gt;=3,D8&lt;=5,E8&gt;=1,E8&lt;=3),"Lealdade potencial",AND(D8&gt;=4,D8&lt;=5,E8&gt;=0,E8&lt;=1),"Clientes recentes",AND(D8&gt;=3,D8&lt;=4,E8&gt;=0,E8&lt;=1),"Promissor",AND(D8&gt;=2,D8&lt;=3,E8&gt;=2,E8&lt;=3),"Clientes que precisam de atenção",AND(D8&gt;=2,D8&lt;=3,E8&gt;=0,E8&lt;=2),"Prestes a hibernar",AND(D8&gt;=0,D8&lt;=2,E8&gt;=2,E8&lt;=5),"Em risco",AND(D8&gt;=0,D8&lt;=1,E8&gt;=4,E8&lt;=5),"Não posso perdê-los",AND(D8&gt;=1,D8&lt;=2,E8&gt;=1,E8&lt;=2),"Hibernando",AND(D8&gt;=0,D8&lt;=2,E8&gt;=0,E8&lt;=2),"Perdido")</f>
        <v>Clientes fieis</v>
      </c>
      <c r="H8" t="s">
        <v>324</v>
      </c>
      <c r="I8" t="s">
        <v>325</v>
      </c>
      <c r="J8" t="s">
        <v>325</v>
      </c>
      <c r="L8" s="11">
        <f>transacoes!Q46</f>
        <v>1600</v>
      </c>
      <c r="M8" s="5" t="str">
        <f>transacoes!R46</f>
        <v>Muito alto</v>
      </c>
      <c r="N8" s="5">
        <f>transacoes!S46</f>
        <v>1</v>
      </c>
    </row>
    <row r="9" spans="1:14" x14ac:dyDescent="0.25">
      <c r="A9" s="21">
        <v>159</v>
      </c>
      <c r="B9">
        <f>transacoes!M31</f>
        <v>5</v>
      </c>
      <c r="C9">
        <f>transacoes!N31</f>
        <v>4</v>
      </c>
      <c r="D9">
        <f ca="1">transacoes!O31</f>
        <v>2</v>
      </c>
      <c r="E9">
        <f t="shared" ca="1" si="0"/>
        <v>3</v>
      </c>
      <c r="F9" t="str" cm="1">
        <f t="array" aca="1" ref="F9" ca="1">_xlfn.IFS(AND(D9&gt;=4,D9&lt;=5,E9&gt;=4,E9&lt;=5),"Campeões",AND(D9&gt;=2,D9&lt;=5,E9&gt;=3,E9&lt;=5),"Clientes fieis",AND(D9&gt;=3,D9&lt;=5,E9&gt;=1,E9&lt;=3),"Lealdade potencial",AND(D9&gt;=4,D9&lt;=5,E9&gt;=0,E9&lt;=1),"Clientes recentes",AND(D9&gt;=3,D9&lt;=4,E9&gt;=0,E9&lt;=1),"Promissor",AND(D9&gt;=2,D9&lt;=3,E9&gt;=2,E9&lt;=3),"Clientes que precisam de atenção",AND(D9&gt;=2,D9&lt;=3,E9&gt;=0,E9&lt;=2),"Prestes a hibernar",AND(D9&gt;=0,D9&lt;=2,E9&gt;=2,E9&lt;=5),"Em risco",AND(D9&gt;=0,D9&lt;=1,E9&gt;=4,E9&lt;=5),"Não posso perdê-los",AND(D9&gt;=1,D9&lt;=2,E9&gt;=1,E9&lt;=2),"Hibernando",AND(D9&gt;=0,D9&lt;=2,E9&gt;=0,E9&lt;=2),"Perdido")</f>
        <v>Clientes fieis</v>
      </c>
      <c r="H9" t="s">
        <v>326</v>
      </c>
      <c r="I9" t="s">
        <v>325</v>
      </c>
      <c r="J9" t="s">
        <v>327</v>
      </c>
    </row>
    <row r="10" spans="1:14" x14ac:dyDescent="0.25">
      <c r="A10" s="21">
        <v>76</v>
      </c>
      <c r="B10">
        <f>transacoes!M32</f>
        <v>5</v>
      </c>
      <c r="C10">
        <f>transacoes!N32</f>
        <v>4</v>
      </c>
      <c r="D10">
        <f ca="1">transacoes!O32</f>
        <v>2</v>
      </c>
      <c r="E10">
        <f t="shared" ca="1" si="0"/>
        <v>3</v>
      </c>
      <c r="F10" t="str" cm="1">
        <f t="array" aca="1" ref="F10" ca="1">_xlfn.IFS(AND(D10&gt;=4,D10&lt;=5,E10&gt;=4,E10&lt;=5),"Campeões",AND(D10&gt;=2,D10&lt;=5,E10&gt;=3,E10&lt;=5),"Clientes fieis",AND(D10&gt;=3,D10&lt;=5,E10&gt;=1,E10&lt;=3),"Lealdade potencial",AND(D10&gt;=4,D10&lt;=5,E10&gt;=0,E10&lt;=1),"Clientes recentes",AND(D10&gt;=3,D10&lt;=4,E10&gt;=0,E10&lt;=1),"Promissor",AND(D10&gt;=2,D10&lt;=3,E10&gt;=2,E10&lt;=3),"Clientes que precisam de atenção",AND(D10&gt;=2,D10&lt;=3,E10&gt;=0,E10&lt;=2),"Prestes a hibernar",AND(D10&gt;=0,D10&lt;=2,E10&gt;=2,E10&lt;=5),"Em risco",AND(D10&gt;=0,D10&lt;=1,E10&gt;=4,E10&lt;=5),"Não posso perdê-los",AND(D10&gt;=1,D10&lt;=2,E10&gt;=1,E10&lt;=2),"Hibernando",AND(D10&gt;=0,D10&lt;=2,E10&gt;=0,E10&lt;=2),"Perdido")</f>
        <v>Clientes fieis</v>
      </c>
      <c r="H10" t="s">
        <v>328</v>
      </c>
      <c r="I10" t="s">
        <v>327</v>
      </c>
      <c r="J10" t="s">
        <v>316</v>
      </c>
      <c r="L10" s="32" t="str">
        <f>transacoes!Q30</f>
        <v>Classificação</v>
      </c>
      <c r="M10" s="32"/>
      <c r="N10" s="32"/>
    </row>
    <row r="11" spans="1:14" x14ac:dyDescent="0.25">
      <c r="A11" s="21">
        <v>147</v>
      </c>
      <c r="B11">
        <f>transacoes!M34</f>
        <v>5</v>
      </c>
      <c r="C11">
        <f>transacoes!N34</f>
        <v>3</v>
      </c>
      <c r="D11">
        <f ca="1">transacoes!O34</f>
        <v>4</v>
      </c>
      <c r="E11">
        <f t="shared" ca="1" si="0"/>
        <v>3.5</v>
      </c>
      <c r="F11" t="str" cm="1">
        <f t="array" aca="1" ref="F11" ca="1">_xlfn.IFS(AND(D11&gt;=4,D11&lt;=5,E11&gt;=4,E11&lt;=5),"Campeões",AND(D11&gt;=2,D11&lt;=5,E11&gt;=3,E11&lt;=5),"Clientes fieis",AND(D11&gt;=3,D11&lt;=5,E11&gt;=1,E11&lt;=3),"Lealdade potencial",AND(D11&gt;=4,D11&lt;=5,E11&gt;=0,E11&lt;=1),"Clientes recentes",AND(D11&gt;=3,D11&lt;=4,E11&gt;=0,E11&lt;=1),"Promissor",AND(D11&gt;=2,D11&lt;=3,E11&gt;=2,E11&lt;=3),"Clientes que precisam de atenção",AND(D11&gt;=2,D11&lt;=3,E11&gt;=0,E11&lt;=2),"Prestes a hibernar",AND(D11&gt;=0,D11&lt;=2,E11&gt;=2,E11&lt;=5),"Em risco",AND(D11&gt;=0,D11&lt;=1,E11&gt;=4,E11&lt;=5),"Não posso perdê-los",AND(D11&gt;=1,D11&lt;=2,E11&gt;=1,E11&lt;=2),"Hibernando",AND(D11&gt;=0,D11&lt;=2,E11&gt;=0,E11&lt;=2),"Perdido")</f>
        <v>Clientes fieis</v>
      </c>
      <c r="H11" t="s">
        <v>329</v>
      </c>
      <c r="I11" t="s">
        <v>321</v>
      </c>
      <c r="J11" t="s">
        <v>314</v>
      </c>
      <c r="L11" s="22" t="str">
        <f>transacoes!Q31</f>
        <v>valor</v>
      </c>
      <c r="M11" s="22" t="str">
        <f>transacoes!R31</f>
        <v>score_frequencia</v>
      </c>
      <c r="N11" s="22" t="str">
        <f>transacoes!S31</f>
        <v>F</v>
      </c>
    </row>
    <row r="12" spans="1:14" x14ac:dyDescent="0.25">
      <c r="A12" s="21">
        <v>181</v>
      </c>
      <c r="B12">
        <f>transacoes!M35</f>
        <v>5</v>
      </c>
      <c r="C12">
        <f>transacoes!N35</f>
        <v>3</v>
      </c>
      <c r="D12">
        <f ca="1">transacoes!O35</f>
        <v>3</v>
      </c>
      <c r="E12">
        <f t="shared" ca="1" si="0"/>
        <v>3</v>
      </c>
      <c r="F12" t="str" cm="1">
        <f t="array" aca="1" ref="F12" ca="1">_xlfn.IFS(AND(D12&gt;=4,D12&lt;=5,E12&gt;=4,E12&lt;=5),"Campeões",AND(D12&gt;=2,D12&lt;=5,E12&gt;=3,E12&lt;=5),"Clientes fieis",AND(D12&gt;=3,D12&lt;=5,E12&gt;=1,E12&lt;=3),"Lealdade potencial",AND(D12&gt;=4,D12&lt;=5,E12&gt;=0,E12&lt;=1),"Clientes recentes",AND(D12&gt;=3,D12&lt;=4,E12&gt;=0,E12&lt;=1),"Promissor",AND(D12&gt;=2,D12&lt;=3,E12&gt;=2,E12&lt;=3),"Clientes que precisam de atenção",AND(D12&gt;=2,D12&lt;=3,E12&gt;=0,E12&lt;=2),"Prestes a hibernar",AND(D12&gt;=0,D12&lt;=2,E12&gt;=2,E12&lt;=5),"Em risco",AND(D12&gt;=0,D12&lt;=1,E12&gt;=4,E12&lt;=5),"Não posso perdê-los",AND(D12&gt;=1,D12&lt;=2,E12&gt;=1,E12&lt;=2),"Hibernando",AND(D12&gt;=0,D12&lt;=2,E12&gt;=0,E12&lt;=2),"Perdido")</f>
        <v>Clientes fieis</v>
      </c>
      <c r="H12" t="s">
        <v>330</v>
      </c>
      <c r="I12" t="s">
        <v>331</v>
      </c>
      <c r="J12" t="s">
        <v>331</v>
      </c>
      <c r="L12" s="11">
        <f>transacoes!Q32</f>
        <v>0</v>
      </c>
      <c r="M12" s="5" t="str">
        <f>transacoes!R32</f>
        <v>Desprezível</v>
      </c>
      <c r="N12" s="5">
        <f>transacoes!S32</f>
        <v>1</v>
      </c>
    </row>
    <row r="13" spans="1:14" x14ac:dyDescent="0.25">
      <c r="A13" s="21">
        <v>163</v>
      </c>
      <c r="B13">
        <f>transacoes!M36</f>
        <v>5</v>
      </c>
      <c r="C13">
        <f>transacoes!N36</f>
        <v>3</v>
      </c>
      <c r="D13">
        <f ca="1">transacoes!O36</f>
        <v>3</v>
      </c>
      <c r="E13">
        <f t="shared" ca="1" si="0"/>
        <v>3</v>
      </c>
      <c r="F13" t="str" cm="1">
        <f t="array" aca="1" ref="F13" ca="1">_xlfn.IFS(AND(D13&gt;=4,D13&lt;=5,E13&gt;=4,E13&lt;=5),"Campeões",AND(D13&gt;=2,D13&lt;=5,E13&gt;=3,E13&lt;=5),"Clientes fieis",AND(D13&gt;=3,D13&lt;=5,E13&gt;=1,E13&lt;=3),"Lealdade potencial",AND(D13&gt;=4,D13&lt;=5,E13&gt;=0,E13&lt;=1),"Clientes recentes",AND(D13&gt;=3,D13&lt;=4,E13&gt;=0,E13&lt;=1),"Promissor",AND(D13&gt;=2,D13&lt;=3,E13&gt;=2,E13&lt;=3),"Clientes que precisam de atenção",AND(D13&gt;=2,D13&lt;=3,E13&gt;=0,E13&lt;=2),"Prestes a hibernar",AND(D13&gt;=0,D13&lt;=2,E13&gt;=2,E13&lt;=5),"Em risco",AND(D13&gt;=0,D13&lt;=1,E13&gt;=4,E13&lt;=5),"Não posso perdê-los",AND(D13&gt;=1,D13&lt;=2,E13&gt;=1,E13&lt;=2),"Hibernando",AND(D13&gt;=0,D13&lt;=2,E13&gt;=0,E13&lt;=2),"Perdido")</f>
        <v>Clientes fieis</v>
      </c>
      <c r="H13" t="s">
        <v>332</v>
      </c>
      <c r="I13" t="s">
        <v>327</v>
      </c>
      <c r="J13" t="s">
        <v>327</v>
      </c>
      <c r="L13" s="11">
        <f>transacoes!Q33</f>
        <v>1</v>
      </c>
      <c r="M13" s="5" t="str">
        <f>transacoes!R33</f>
        <v>Muito baixo</v>
      </c>
      <c r="N13" s="5">
        <f>transacoes!S33</f>
        <v>2</v>
      </c>
    </row>
    <row r="14" spans="1:14" x14ac:dyDescent="0.25">
      <c r="A14" s="21">
        <v>199</v>
      </c>
      <c r="B14">
        <f>transacoes!M57</f>
        <v>4</v>
      </c>
      <c r="C14">
        <f>transacoes!N57</f>
        <v>3</v>
      </c>
      <c r="D14">
        <f ca="1">transacoes!O57</f>
        <v>4</v>
      </c>
      <c r="E14">
        <f t="shared" ca="1" si="0"/>
        <v>3.5</v>
      </c>
      <c r="F14" t="str" cm="1">
        <f t="array" aca="1" ref="F14" ca="1">_xlfn.IFS(AND(D14&gt;=4,D14&lt;=5,E14&gt;=4,E14&lt;=5),"Campeões",AND(D14&gt;=2,D14&lt;=5,E14&gt;=3,E14&lt;=5),"Clientes fieis",AND(D14&gt;=3,D14&lt;=5,E14&gt;=1,E14&lt;=3),"Lealdade potencial",AND(D14&gt;=4,D14&lt;=5,E14&gt;=0,E14&lt;=1),"Clientes recentes",AND(D14&gt;=3,D14&lt;=4,E14&gt;=0,E14&lt;=1),"Promissor",AND(D14&gt;=2,D14&lt;=3,E14&gt;=2,E14&lt;=3),"Clientes que precisam de atenção",AND(D14&gt;=2,D14&lt;=3,E14&gt;=0,E14&lt;=2),"Prestes a hibernar",AND(D14&gt;=0,D14&lt;=2,E14&gt;=2,E14&lt;=5),"Em risco",AND(D14&gt;=0,D14&lt;=1,E14&gt;=4,E14&lt;=5),"Não posso perdê-los",AND(D14&gt;=1,D14&lt;=2,E14&gt;=1,E14&lt;=2),"Hibernando",AND(D14&gt;=0,D14&lt;=2,E14&gt;=0,E14&lt;=2),"Perdido")</f>
        <v>Clientes fieis</v>
      </c>
      <c r="L14" s="11">
        <f>transacoes!Q34</f>
        <v>2</v>
      </c>
      <c r="M14" s="5" t="str">
        <f>transacoes!R34</f>
        <v>Baixo</v>
      </c>
      <c r="N14" s="5">
        <f>transacoes!S34</f>
        <v>3</v>
      </c>
    </row>
    <row r="15" spans="1:14" x14ac:dyDescent="0.25">
      <c r="A15" s="21">
        <v>89</v>
      </c>
      <c r="B15">
        <f>transacoes!M58</f>
        <v>4</v>
      </c>
      <c r="C15">
        <f>transacoes!N58</f>
        <v>3</v>
      </c>
      <c r="D15">
        <f ca="1">transacoes!O58</f>
        <v>3</v>
      </c>
      <c r="E15">
        <f t="shared" ca="1" si="0"/>
        <v>3</v>
      </c>
      <c r="F15" t="str" cm="1">
        <f t="array" aca="1" ref="F15" ca="1">_xlfn.IFS(AND(D15&gt;=4,D15&lt;=5,E15&gt;=4,E15&lt;=5),"Campeões",AND(D15&gt;=2,D15&lt;=5,E15&gt;=3,E15&lt;=5),"Clientes fieis",AND(D15&gt;=3,D15&lt;=5,E15&gt;=1,E15&lt;=3),"Lealdade potencial",AND(D15&gt;=4,D15&lt;=5,E15&gt;=0,E15&lt;=1),"Clientes recentes",AND(D15&gt;=3,D15&lt;=4,E15&gt;=0,E15&lt;=1),"Promissor",AND(D15&gt;=2,D15&lt;=3,E15&gt;=2,E15&lt;=3),"Clientes que precisam de atenção",AND(D15&gt;=2,D15&lt;=3,E15&gt;=0,E15&lt;=2),"Prestes a hibernar",AND(D15&gt;=0,D15&lt;=2,E15&gt;=2,E15&lt;=5),"Em risco",AND(D15&gt;=0,D15&lt;=1,E15&gt;=4,E15&lt;=5),"Não posso perdê-los",AND(D15&gt;=1,D15&lt;=2,E15&gt;=1,E15&lt;=2),"Hibernando",AND(D15&gt;=0,D15&lt;=2,E15&gt;=0,E15&lt;=2),"Perdido")</f>
        <v>Clientes fieis</v>
      </c>
      <c r="L15" s="11">
        <f>transacoes!Q35</f>
        <v>3</v>
      </c>
      <c r="M15" s="5" t="str">
        <f>transacoes!R35</f>
        <v>Médio</v>
      </c>
      <c r="N15" s="5">
        <f>transacoes!S35</f>
        <v>4</v>
      </c>
    </row>
    <row r="16" spans="1:14" x14ac:dyDescent="0.25">
      <c r="A16" s="21">
        <v>43</v>
      </c>
      <c r="B16">
        <f>transacoes!M66</f>
        <v>4</v>
      </c>
      <c r="C16">
        <f>transacoes!N66</f>
        <v>2</v>
      </c>
      <c r="D16">
        <f ca="1">transacoes!O66</f>
        <v>4</v>
      </c>
      <c r="E16">
        <f t="shared" ca="1" si="0"/>
        <v>3</v>
      </c>
      <c r="F16" t="str" cm="1">
        <f t="array" aca="1" ref="F16" ca="1">_xlfn.IFS(AND(D16&gt;=4,D16&lt;=5,E16&gt;=4,E16&lt;=5),"Campeões",AND(D16&gt;=2,D16&lt;=5,E16&gt;=3,E16&lt;=5),"Clientes fieis",AND(D16&gt;=3,D16&lt;=5,E16&gt;=1,E16&lt;=3),"Lealdade potencial",AND(D16&gt;=4,D16&lt;=5,E16&gt;=0,E16&lt;=1),"Clientes recentes",AND(D16&gt;=3,D16&lt;=4,E16&gt;=0,E16&lt;=1),"Promissor",AND(D16&gt;=2,D16&lt;=3,E16&gt;=2,E16&lt;=3),"Clientes que precisam de atenção",AND(D16&gt;=2,D16&lt;=3,E16&gt;=0,E16&lt;=2),"Prestes a hibernar",AND(D16&gt;=0,D16&lt;=2,E16&gt;=2,E16&lt;=5),"Em risco",AND(D16&gt;=0,D16&lt;=1,E16&gt;=4,E16&lt;=5),"Não posso perdê-los",AND(D16&gt;=1,D16&lt;=2,E16&gt;=1,E16&lt;=2),"Hibernando",AND(D16&gt;=0,D16&lt;=2,E16&gt;=0,E16&lt;=2),"Perdido")</f>
        <v>Clientes fieis</v>
      </c>
      <c r="L16" s="11">
        <f>transacoes!Q36</f>
        <v>4</v>
      </c>
      <c r="M16" s="5" t="str">
        <f>transacoes!R36</f>
        <v>Alto</v>
      </c>
      <c r="N16" s="5">
        <f>transacoes!S36</f>
        <v>5</v>
      </c>
    </row>
    <row r="17" spans="1:14" x14ac:dyDescent="0.25">
      <c r="A17" s="21">
        <v>84</v>
      </c>
      <c r="B17">
        <f>transacoes!M67</f>
        <v>4</v>
      </c>
      <c r="C17">
        <f>transacoes!N67</f>
        <v>2</v>
      </c>
      <c r="D17">
        <f ca="1">transacoes!O67</f>
        <v>4</v>
      </c>
      <c r="E17">
        <f t="shared" ca="1" si="0"/>
        <v>3</v>
      </c>
      <c r="F17" t="str" cm="1">
        <f t="array" aca="1" ref="F17" ca="1">_xlfn.IFS(AND(D17&gt;=4,D17&lt;=5,E17&gt;=4,E17&lt;=5),"Campeões",AND(D17&gt;=2,D17&lt;=5,E17&gt;=3,E17&lt;=5),"Clientes fieis",AND(D17&gt;=3,D17&lt;=5,E17&gt;=1,E17&lt;=3),"Lealdade potencial",AND(D17&gt;=4,D17&lt;=5,E17&gt;=0,E17&lt;=1),"Clientes recentes",AND(D17&gt;=3,D17&lt;=4,E17&gt;=0,E17&lt;=1),"Promissor",AND(D17&gt;=2,D17&lt;=3,E17&gt;=2,E17&lt;=3),"Clientes que precisam de atenção",AND(D17&gt;=2,D17&lt;=3,E17&gt;=0,E17&lt;=2),"Prestes a hibernar",AND(D17&gt;=0,D17&lt;=2,E17&gt;=2,E17&lt;=5),"Em risco",AND(D17&gt;=0,D17&lt;=1,E17&gt;=4,E17&lt;=5),"Não posso perdê-los",AND(D17&gt;=1,D17&lt;=2,E17&gt;=1,E17&lt;=2),"Hibernando",AND(D17&gt;=0,D17&lt;=2,E17&gt;=0,E17&lt;=2),"Perdido")</f>
        <v>Clientes fieis</v>
      </c>
      <c r="L17" s="11">
        <f>transacoes!Q37</f>
        <v>5</v>
      </c>
      <c r="M17" s="5" t="str">
        <f>transacoes!R37</f>
        <v>Muito alto</v>
      </c>
      <c r="N17" s="5">
        <f>transacoes!S37</f>
        <v>5</v>
      </c>
    </row>
    <row r="18" spans="1:14" x14ac:dyDescent="0.25">
      <c r="A18" s="21">
        <v>135</v>
      </c>
      <c r="B18">
        <f>transacoes!M118</f>
        <v>2</v>
      </c>
      <c r="C18">
        <f>transacoes!N118</f>
        <v>2</v>
      </c>
      <c r="D18">
        <f ca="1">transacoes!O118</f>
        <v>4</v>
      </c>
      <c r="E18">
        <f t="shared" ca="1" si="0"/>
        <v>3</v>
      </c>
      <c r="F18" t="str" cm="1">
        <f t="array" aca="1" ref="F18" ca="1">_xlfn.IFS(AND(D18&gt;=4,D18&lt;=5,E18&gt;=4,E18&lt;=5),"Campeões",AND(D18&gt;=2,D18&lt;=5,E18&gt;=3,E18&lt;=5),"Clientes fieis",AND(D18&gt;=3,D18&lt;=5,E18&gt;=1,E18&lt;=3),"Lealdade potencial",AND(D18&gt;=4,D18&lt;=5,E18&gt;=0,E18&lt;=1),"Clientes recentes",AND(D18&gt;=3,D18&lt;=4,E18&gt;=0,E18&lt;=1),"Promissor",AND(D18&gt;=2,D18&lt;=3,E18&gt;=2,E18&lt;=3),"Clientes que precisam de atenção",AND(D18&gt;=2,D18&lt;=3,E18&gt;=0,E18&lt;=2),"Prestes a hibernar",AND(D18&gt;=0,D18&lt;=2,E18&gt;=2,E18&lt;=5),"Em risco",AND(D18&gt;=0,D18&lt;=1,E18&gt;=4,E18&lt;=5),"Não posso perdê-los",AND(D18&gt;=1,D18&lt;=2,E18&gt;=1,E18&lt;=2),"Hibernando",AND(D18&gt;=0,D18&lt;=2,E18&gt;=0,E18&lt;=2),"Perdido")</f>
        <v>Clientes fieis</v>
      </c>
    </row>
    <row r="19" spans="1:14" x14ac:dyDescent="0.25">
      <c r="A19" s="21">
        <v>152</v>
      </c>
      <c r="B19">
        <f>transacoes!M68</f>
        <v>4</v>
      </c>
      <c r="C19">
        <f>transacoes!N68</f>
        <v>2</v>
      </c>
      <c r="D19">
        <f ca="1">transacoes!O68</f>
        <v>3</v>
      </c>
      <c r="E19">
        <f t="shared" ca="1" si="0"/>
        <v>2.5</v>
      </c>
      <c r="F19" t="str" cm="1">
        <f t="array" aca="1" ref="F19" ca="1">_xlfn.IFS(AND(D19&gt;=4,D19&lt;=5,E19&gt;=4,E19&lt;=5),"Campeões",AND(D19&gt;=2,D19&lt;=5,E19&gt;=3,E19&lt;=5),"Clientes fieis",AND(D19&gt;=3,D19&lt;=5,E19&gt;=1,E19&lt;=3),"Lealdade potencial",AND(D19&gt;=4,D19&lt;=5,E19&gt;=0,E19&lt;=1),"Clientes recentes",AND(D19&gt;=3,D19&lt;=4,E19&gt;=0,E19&lt;=1),"Promissor",AND(D19&gt;=2,D19&lt;=3,E19&gt;=2,E19&lt;=3),"Clientes que precisam de atenção",AND(D19&gt;=2,D19&lt;=3,E19&gt;=0,E19&lt;=2),"Prestes a hibernar",AND(D19&gt;=0,D19&lt;=2,E19&gt;=2,E19&lt;=5),"Em risco",AND(D19&gt;=0,D19&lt;=1,E19&gt;=4,E19&lt;=5),"Não posso perdê-los",AND(D19&gt;=1,D19&lt;=2,E19&gt;=1,E19&lt;=2),"Hibernando",AND(D19&gt;=0,D19&lt;=2,E19&gt;=0,E19&lt;=2),"Perdido")</f>
        <v>Lealdade potencial</v>
      </c>
      <c r="L19" s="32" t="str">
        <f>transacoes!Q21</f>
        <v>Classificação arrecadação</v>
      </c>
      <c r="M19" s="32"/>
      <c r="N19" s="32"/>
    </row>
    <row r="20" spans="1:14" x14ac:dyDescent="0.25">
      <c r="A20" s="21">
        <v>97</v>
      </c>
      <c r="B20">
        <f>transacoes!M92</f>
        <v>3</v>
      </c>
      <c r="C20">
        <f>transacoes!N92</f>
        <v>2</v>
      </c>
      <c r="D20">
        <f ca="1">transacoes!O92</f>
        <v>3</v>
      </c>
      <c r="E20">
        <f t="shared" ca="1" si="0"/>
        <v>2.5</v>
      </c>
      <c r="F20" t="str" cm="1">
        <f t="array" aca="1" ref="F20" ca="1">_xlfn.IFS(AND(D20&gt;=4,D20&lt;=5,E20&gt;=4,E20&lt;=5),"Campeões",AND(D20&gt;=2,D20&lt;=5,E20&gt;=3,E20&lt;=5),"Clientes fieis",AND(D20&gt;=3,D20&lt;=5,E20&gt;=1,E20&lt;=3),"Lealdade potencial",AND(D20&gt;=4,D20&lt;=5,E20&gt;=0,E20&lt;=1),"Clientes recentes",AND(D20&gt;=3,D20&lt;=4,E20&gt;=0,E20&lt;=1),"Promissor",AND(D20&gt;=2,D20&lt;=3,E20&gt;=2,E20&lt;=3),"Clientes que precisam de atenção",AND(D20&gt;=2,D20&lt;=3,E20&gt;=0,E20&lt;=2),"Prestes a hibernar",AND(D20&gt;=0,D20&lt;=2,E20&gt;=2,E20&lt;=5),"Em risco",AND(D20&gt;=0,D20&lt;=1,E20&gt;=4,E20&lt;=5),"Não posso perdê-los",AND(D20&gt;=1,D20&lt;=2,E20&gt;=1,E20&lt;=2),"Hibernando",AND(D20&gt;=0,D20&lt;=2,E20&gt;=0,E20&lt;=2),"Perdido")</f>
        <v>Lealdade potencial</v>
      </c>
      <c r="L20" s="22" t="str">
        <f>transacoes!Q22</f>
        <v>valor</v>
      </c>
      <c r="M20" s="22" t="str">
        <f>transacoes!R22</f>
        <v>score_arrecadacao</v>
      </c>
      <c r="N20" s="22" t="str">
        <f>transacoes!S22</f>
        <v>M</v>
      </c>
    </row>
    <row r="21" spans="1:14" x14ac:dyDescent="0.25">
      <c r="A21" s="21">
        <v>1</v>
      </c>
      <c r="B21">
        <f>transacoes!M93</f>
        <v>3</v>
      </c>
      <c r="C21">
        <f>transacoes!N93</f>
        <v>2</v>
      </c>
      <c r="D21">
        <f ca="1">transacoes!O93</f>
        <v>3</v>
      </c>
      <c r="E21">
        <f t="shared" ca="1" si="0"/>
        <v>2.5</v>
      </c>
      <c r="F21" t="str" cm="1">
        <f t="array" aca="1" ref="F21" ca="1">_xlfn.IFS(AND(D21&gt;=4,D21&lt;=5,E21&gt;=4,E21&lt;=5),"Campeões",AND(D21&gt;=2,D21&lt;=5,E21&gt;=3,E21&lt;=5),"Clientes fieis",AND(D21&gt;=3,D21&lt;=5,E21&gt;=1,E21&lt;=3),"Lealdade potencial",AND(D21&gt;=4,D21&lt;=5,E21&gt;=0,E21&lt;=1),"Clientes recentes",AND(D21&gt;=3,D21&lt;=4,E21&gt;=0,E21&lt;=1),"Promissor",AND(D21&gt;=2,D21&lt;=3,E21&gt;=2,E21&lt;=3),"Clientes que precisam de atenção",AND(D21&gt;=2,D21&lt;=3,E21&gt;=0,E21&lt;=2),"Prestes a hibernar",AND(D21&gt;=0,D21&lt;=2,E21&gt;=2,E21&lt;=5),"Em risco",AND(D21&gt;=0,D21&lt;=1,E21&gt;=4,E21&lt;=5),"Não posso perdê-los",AND(D21&gt;=1,D21&lt;=2,E21&gt;=1,E21&lt;=2),"Hibernando",AND(D21&gt;=0,D21&lt;=2,E21&gt;=0,E21&lt;=2),"Perdido")</f>
        <v>Lealdade potencial</v>
      </c>
      <c r="L21" s="24">
        <f>transacoes!Q23</f>
        <v>0</v>
      </c>
      <c r="M21" s="5" t="str">
        <f>transacoes!R23</f>
        <v>Desprezivel</v>
      </c>
      <c r="N21" s="5">
        <f>transacoes!S23</f>
        <v>1</v>
      </c>
    </row>
    <row r="22" spans="1:14" x14ac:dyDescent="0.25">
      <c r="A22" s="21">
        <v>28</v>
      </c>
      <c r="B22">
        <f>transacoes!M119</f>
        <v>2</v>
      </c>
      <c r="C22">
        <f>transacoes!N119</f>
        <v>2</v>
      </c>
      <c r="D22">
        <f ca="1">transacoes!O119</f>
        <v>3</v>
      </c>
      <c r="E22">
        <f t="shared" ca="1" si="0"/>
        <v>2.5</v>
      </c>
      <c r="F22" t="str" cm="1">
        <f t="array" aca="1" ref="F22" ca="1">_xlfn.IFS(AND(D22&gt;=4,D22&lt;=5,E22&gt;=4,E22&lt;=5),"Campeões",AND(D22&gt;=2,D22&lt;=5,E22&gt;=3,E22&lt;=5),"Clientes fieis",AND(D22&gt;=3,D22&lt;=5,E22&gt;=1,E22&lt;=3),"Lealdade potencial",AND(D22&gt;=4,D22&lt;=5,E22&gt;=0,E22&lt;=1),"Clientes recentes",AND(D22&gt;=3,D22&lt;=4,E22&gt;=0,E22&lt;=1),"Promissor",AND(D22&gt;=2,D22&lt;=3,E22&gt;=2,E22&lt;=3),"Clientes que precisam de atenção",AND(D22&gt;=2,D22&lt;=3,E22&gt;=0,E22&lt;=2),"Prestes a hibernar",AND(D22&gt;=0,D22&lt;=2,E22&gt;=2,E22&lt;=5),"Em risco",AND(D22&gt;=0,D22&lt;=1,E22&gt;=4,E22&lt;=5),"Não posso perdê-los",AND(D22&gt;=1,D22&lt;=2,E22&gt;=1,E22&lt;=2),"Hibernando",AND(D22&gt;=0,D22&lt;=2,E22&gt;=0,E22&lt;=2),"Perdido")</f>
        <v>Lealdade potencial</v>
      </c>
      <c r="L22" s="24">
        <f>transacoes!Q24</f>
        <v>25</v>
      </c>
      <c r="M22" s="5" t="str">
        <f>transacoes!R24</f>
        <v>Muito baixo</v>
      </c>
      <c r="N22" s="5">
        <f>transacoes!S24</f>
        <v>2</v>
      </c>
    </row>
    <row r="23" spans="1:14" x14ac:dyDescent="0.25">
      <c r="A23" s="21">
        <v>194</v>
      </c>
      <c r="B23">
        <f>transacoes!M139</f>
        <v>1</v>
      </c>
      <c r="C23">
        <f>transacoes!N139</f>
        <v>2</v>
      </c>
      <c r="D23">
        <f ca="1">transacoes!O139</f>
        <v>3</v>
      </c>
      <c r="E23">
        <f t="shared" ca="1" si="0"/>
        <v>2.5</v>
      </c>
      <c r="F23" t="str" cm="1">
        <f t="array" aca="1" ref="F23" ca="1">_xlfn.IFS(AND(D23&gt;=4,D23&lt;=5,E23&gt;=4,E23&lt;=5),"Campeões",AND(D23&gt;=2,D23&lt;=5,E23&gt;=3,E23&lt;=5),"Clientes fieis",AND(D23&gt;=3,D23&lt;=5,E23&gt;=1,E23&lt;=3),"Lealdade potencial",AND(D23&gt;=4,D23&lt;=5,E23&gt;=0,E23&lt;=1),"Clientes recentes",AND(D23&gt;=3,D23&lt;=4,E23&gt;=0,E23&lt;=1),"Promissor",AND(D23&gt;=2,D23&lt;=3,E23&gt;=2,E23&lt;=3),"Clientes que precisam de atenção",AND(D23&gt;=2,D23&lt;=3,E23&gt;=0,E23&lt;=2),"Prestes a hibernar",AND(D23&gt;=0,D23&lt;=2,E23&gt;=2,E23&lt;=5),"Em risco",AND(D23&gt;=0,D23&lt;=1,E23&gt;=4,E23&lt;=5),"Não posso perdê-los",AND(D23&gt;=1,D23&lt;=2,E23&gt;=1,E23&lt;=2),"Hibernando",AND(D23&gt;=0,D23&lt;=2,E23&gt;=0,E23&lt;=2),"Perdido")</f>
        <v>Lealdade potencial</v>
      </c>
      <c r="L23" s="24">
        <f>transacoes!Q25</f>
        <v>50</v>
      </c>
      <c r="M23" s="5" t="str">
        <f>transacoes!R25</f>
        <v>Baixo</v>
      </c>
      <c r="N23" s="5">
        <f>transacoes!S25</f>
        <v>3</v>
      </c>
    </row>
    <row r="24" spans="1:14" x14ac:dyDescent="0.25">
      <c r="A24" s="21">
        <v>6</v>
      </c>
      <c r="B24">
        <f>transacoes!M140</f>
        <v>1</v>
      </c>
      <c r="C24">
        <f>transacoes!N140</f>
        <v>2</v>
      </c>
      <c r="D24">
        <f ca="1">transacoes!O140</f>
        <v>3</v>
      </c>
      <c r="E24">
        <f t="shared" ca="1" si="0"/>
        <v>2.5</v>
      </c>
      <c r="F24" t="str" cm="1">
        <f t="array" aca="1" ref="F24" ca="1">_xlfn.IFS(AND(D24&gt;=4,D24&lt;=5,E24&gt;=4,E24&lt;=5),"Campeões",AND(D24&gt;=2,D24&lt;=5,E24&gt;=3,E24&lt;=5),"Clientes fieis",AND(D24&gt;=3,D24&lt;=5,E24&gt;=1,E24&lt;=3),"Lealdade potencial",AND(D24&gt;=4,D24&lt;=5,E24&gt;=0,E24&lt;=1),"Clientes recentes",AND(D24&gt;=3,D24&lt;=4,E24&gt;=0,E24&lt;=1),"Promissor",AND(D24&gt;=2,D24&lt;=3,E24&gt;=2,E24&lt;=3),"Clientes que precisam de atenção",AND(D24&gt;=2,D24&lt;=3,E24&gt;=0,E24&lt;=2),"Prestes a hibernar",AND(D24&gt;=0,D24&lt;=2,E24&gt;=2,E24&lt;=5),"Em risco",AND(D24&gt;=0,D24&lt;=1,E24&gt;=4,E24&lt;=5),"Não posso perdê-los",AND(D24&gt;=1,D24&lt;=2,E24&gt;=1,E24&lt;=2),"Hibernando",AND(D24&gt;=0,D24&lt;=2,E24&gt;=0,E24&lt;=2),"Perdido")</f>
        <v>Lealdade potencial</v>
      </c>
      <c r="L24" s="24">
        <f>transacoes!Q26</f>
        <v>75</v>
      </c>
      <c r="M24" s="5" t="str">
        <f>transacoes!R26</f>
        <v>Médio</v>
      </c>
      <c r="N24" s="5">
        <f>transacoes!S26</f>
        <v>4</v>
      </c>
    </row>
    <row r="25" spans="1:14" x14ac:dyDescent="0.25">
      <c r="A25" s="21">
        <v>138</v>
      </c>
      <c r="B25">
        <f>transacoes!M141</f>
        <v>1</v>
      </c>
      <c r="C25">
        <f>transacoes!N141</f>
        <v>2</v>
      </c>
      <c r="D25">
        <f ca="1">transacoes!O141</f>
        <v>3</v>
      </c>
      <c r="E25">
        <f t="shared" ca="1" si="0"/>
        <v>2.5</v>
      </c>
      <c r="F25" t="str" cm="1">
        <f t="array" aca="1" ref="F25" ca="1">_xlfn.IFS(AND(D25&gt;=4,D25&lt;=5,E25&gt;=4,E25&lt;=5),"Campeões",AND(D25&gt;=2,D25&lt;=5,E25&gt;=3,E25&lt;=5),"Clientes fieis",AND(D25&gt;=3,D25&lt;=5,E25&gt;=1,E25&lt;=3),"Lealdade potencial",AND(D25&gt;=4,D25&lt;=5,E25&gt;=0,E25&lt;=1),"Clientes recentes",AND(D25&gt;=3,D25&lt;=4,E25&gt;=0,E25&lt;=1),"Promissor",AND(D25&gt;=2,D25&lt;=3,E25&gt;=2,E25&lt;=3),"Clientes que precisam de atenção",AND(D25&gt;=2,D25&lt;=3,E25&gt;=0,E25&lt;=2),"Prestes a hibernar",AND(D25&gt;=0,D25&lt;=2,E25&gt;=2,E25&lt;=5),"Em risco",AND(D25&gt;=0,D25&lt;=1,E25&gt;=4,E25&lt;=5),"Não posso perdê-los",AND(D25&gt;=1,D25&lt;=2,E25&gt;=1,E25&lt;=2),"Hibernando",AND(D25&gt;=0,D25&lt;=2,E25&gt;=0,E25&lt;=2),"Perdido")</f>
        <v>Lealdade potencial</v>
      </c>
      <c r="L25" s="24">
        <f>transacoes!Q27</f>
        <v>100</v>
      </c>
      <c r="M25" s="5" t="str">
        <f>transacoes!R27</f>
        <v>Alto</v>
      </c>
      <c r="N25" s="5">
        <f>transacoes!S27</f>
        <v>5</v>
      </c>
    </row>
    <row r="26" spans="1:14" x14ac:dyDescent="0.25">
      <c r="A26" s="21">
        <v>129</v>
      </c>
      <c r="B26">
        <f>transacoes!M142</f>
        <v>1</v>
      </c>
      <c r="C26">
        <f>transacoes!N142</f>
        <v>2</v>
      </c>
      <c r="D26">
        <f ca="1">transacoes!O142</f>
        <v>2</v>
      </c>
      <c r="E26">
        <f t="shared" ca="1" si="0"/>
        <v>2</v>
      </c>
      <c r="F26" t="str" cm="1">
        <f t="array" aca="1" ref="F26" ca="1">_xlfn.IFS(AND(D26&gt;=4,D26&lt;=5,E26&gt;=4,E26&lt;=5),"Campeões",AND(D26&gt;=2,D26&lt;=5,E26&gt;=3,E26&lt;=5),"Clientes fieis",AND(D26&gt;=3,D26&lt;=5,E26&gt;=1,E26&lt;=3),"Lealdade potencial",AND(D26&gt;=4,D26&lt;=5,E26&gt;=0,E26&lt;=1),"Clientes recentes",AND(D26&gt;=3,D26&lt;=4,E26&gt;=0,E26&lt;=1),"Promissor",AND(D26&gt;=2,D26&lt;=3,E26&gt;=2,E26&lt;=3),"Clientes que precisam de atenção",AND(D26&gt;=2,D26&lt;=3,E26&gt;=0,E26&lt;=2),"Prestes a hibernar",AND(D26&gt;=0,D26&lt;=2,E26&gt;=2,E26&lt;=5),"Em risco",AND(D26&gt;=0,D26&lt;=1,E26&gt;=4,E26&lt;=5),"Não posso perdê-los",AND(D26&gt;=1,D26&lt;=2,E26&gt;=1,E26&lt;=2),"Hibernando",AND(D26&gt;=0,D26&lt;=2,E26&gt;=0,E26&lt;=2),"Perdido")</f>
        <v>Clientes que precisam de atenção</v>
      </c>
      <c r="L26" s="24">
        <f>transacoes!Q28</f>
        <v>101</v>
      </c>
      <c r="M26" s="5" t="str">
        <f>transacoes!R28</f>
        <v>Muito alto</v>
      </c>
      <c r="N26" s="5">
        <f>transacoes!S28</f>
        <v>5</v>
      </c>
    </row>
    <row r="27" spans="1:14" x14ac:dyDescent="0.25">
      <c r="A27" s="21">
        <v>176</v>
      </c>
      <c r="B27">
        <f>transacoes!M37</f>
        <v>5</v>
      </c>
      <c r="C27">
        <f>transacoes!N37</f>
        <v>3</v>
      </c>
      <c r="D27">
        <f ca="1">transacoes!O37</f>
        <v>2</v>
      </c>
      <c r="E27">
        <f t="shared" ca="1" si="0"/>
        <v>2.5</v>
      </c>
      <c r="F27" t="str" cm="1">
        <f t="array" aca="1" ref="F27" ca="1">_xlfn.IFS(AND(D27&gt;=4,D27&lt;=5,E27&gt;=4,E27&lt;=5),"Campeões",AND(D27&gt;=2,D27&lt;=5,E27&gt;=3,E27&lt;=5),"Clientes fieis",AND(D27&gt;=3,D27&lt;=5,E27&gt;=1,E27&lt;=3),"Lealdade potencial",AND(D27&gt;=4,D27&lt;=5,E27&gt;=0,E27&lt;=1),"Clientes recentes",AND(D27&gt;=3,D27&lt;=4,E27&gt;=0,E27&lt;=1),"Promissor",AND(D27&gt;=2,D27&lt;=3,E27&gt;=2,E27&lt;=3),"Clientes que precisam de atenção",AND(D27&gt;=2,D27&lt;=3,E27&gt;=0,E27&lt;=2),"Prestes a hibernar",AND(D27&gt;=0,D27&lt;=2,E27&gt;=2,E27&lt;=5),"Em risco",AND(D27&gt;=0,D27&lt;=1,E27&gt;=4,E27&lt;=5),"Não posso perdê-los",AND(D27&gt;=1,D27&lt;=2,E27&gt;=1,E27&lt;=2),"Hibernando",AND(D27&gt;=0,D27&lt;=2,E27&gt;=0,E27&lt;=2),"Perdido")</f>
        <v>Clientes que precisam de atenção</v>
      </c>
    </row>
    <row r="28" spans="1:14" x14ac:dyDescent="0.25">
      <c r="A28" s="21">
        <v>66</v>
      </c>
      <c r="B28">
        <f>transacoes!M38</f>
        <v>5</v>
      </c>
      <c r="C28">
        <f>transacoes!N38</f>
        <v>3</v>
      </c>
      <c r="D28">
        <f ca="1">transacoes!O38</f>
        <v>2</v>
      </c>
      <c r="E28">
        <f t="shared" ca="1" si="0"/>
        <v>2.5</v>
      </c>
      <c r="F28" t="str" cm="1">
        <f t="array" aca="1" ref="F28" ca="1">_xlfn.IFS(AND(D28&gt;=4,D28&lt;=5,E28&gt;=4,E28&lt;=5),"Campeões",AND(D28&gt;=2,D28&lt;=5,E28&gt;=3,E28&lt;=5),"Clientes fieis",AND(D28&gt;=3,D28&lt;=5,E28&gt;=1,E28&lt;=3),"Lealdade potencial",AND(D28&gt;=4,D28&lt;=5,E28&gt;=0,E28&lt;=1),"Clientes recentes",AND(D28&gt;=3,D28&lt;=4,E28&gt;=0,E28&lt;=1),"Promissor",AND(D28&gt;=2,D28&lt;=3,E28&gt;=2,E28&lt;=3),"Clientes que precisam de atenção",AND(D28&gt;=2,D28&lt;=3,E28&gt;=0,E28&lt;=2),"Prestes a hibernar",AND(D28&gt;=0,D28&lt;=2,E28&gt;=2,E28&lt;=5),"Em risco",AND(D28&gt;=0,D28&lt;=1,E28&gt;=4,E28&lt;=5),"Não posso perdê-los",AND(D28&gt;=1,D28&lt;=2,E28&gt;=1,E28&lt;=2),"Hibernando",AND(D28&gt;=0,D28&lt;=2,E28&gt;=0,E28&lt;=2),"Perdido")</f>
        <v>Clientes que precisam de atenção</v>
      </c>
    </row>
    <row r="29" spans="1:14" x14ac:dyDescent="0.25">
      <c r="A29" s="21">
        <v>151</v>
      </c>
      <c r="B29">
        <f>transacoes!M39</f>
        <v>5</v>
      </c>
      <c r="C29">
        <f>transacoes!N39</f>
        <v>3</v>
      </c>
      <c r="D29">
        <f ca="1">transacoes!O39</f>
        <v>2</v>
      </c>
      <c r="E29">
        <f t="shared" ca="1" si="0"/>
        <v>2.5</v>
      </c>
      <c r="F29" t="str" cm="1">
        <f t="array" aca="1" ref="F29" ca="1">_xlfn.IFS(AND(D29&gt;=4,D29&lt;=5,E29&gt;=4,E29&lt;=5),"Campeões",AND(D29&gt;=2,D29&lt;=5,E29&gt;=3,E29&lt;=5),"Clientes fieis",AND(D29&gt;=3,D29&lt;=5,E29&gt;=1,E29&lt;=3),"Lealdade potencial",AND(D29&gt;=4,D29&lt;=5,E29&gt;=0,E29&lt;=1),"Clientes recentes",AND(D29&gt;=3,D29&lt;=4,E29&gt;=0,E29&lt;=1),"Promissor",AND(D29&gt;=2,D29&lt;=3,E29&gt;=2,E29&lt;=3),"Clientes que precisam de atenção",AND(D29&gt;=2,D29&lt;=3,E29&gt;=0,E29&lt;=2),"Prestes a hibernar",AND(D29&gt;=0,D29&lt;=2,E29&gt;=2,E29&lt;=5),"Em risco",AND(D29&gt;=0,D29&lt;=1,E29&gt;=4,E29&lt;=5),"Não posso perdê-los",AND(D29&gt;=1,D29&lt;=2,E29&gt;=1,E29&lt;=2),"Hibernando",AND(D29&gt;=0,D29&lt;=2,E29&gt;=0,E29&lt;=2),"Perdido")</f>
        <v>Clientes que precisam de atenção</v>
      </c>
    </row>
    <row r="30" spans="1:14" x14ac:dyDescent="0.25">
      <c r="A30" s="21">
        <v>192</v>
      </c>
      <c r="B30">
        <f>transacoes!M40</f>
        <v>5</v>
      </c>
      <c r="C30">
        <f>transacoes!N40</f>
        <v>3</v>
      </c>
      <c r="D30">
        <f ca="1">transacoes!O40</f>
        <v>2</v>
      </c>
      <c r="E30">
        <f t="shared" ca="1" si="0"/>
        <v>2.5</v>
      </c>
      <c r="F30" t="str" cm="1">
        <f t="array" aca="1" ref="F30" ca="1">_xlfn.IFS(AND(D30&gt;=4,D30&lt;=5,E30&gt;=4,E30&lt;=5),"Campeões",AND(D30&gt;=2,D30&lt;=5,E30&gt;=3,E30&lt;=5),"Clientes fieis",AND(D30&gt;=3,D30&lt;=5,E30&gt;=1,E30&lt;=3),"Lealdade potencial",AND(D30&gt;=4,D30&lt;=5,E30&gt;=0,E30&lt;=1),"Clientes recentes",AND(D30&gt;=3,D30&lt;=4,E30&gt;=0,E30&lt;=1),"Promissor",AND(D30&gt;=2,D30&lt;=3,E30&gt;=2,E30&lt;=3),"Clientes que precisam de atenção",AND(D30&gt;=2,D30&lt;=3,E30&gt;=0,E30&lt;=2),"Prestes a hibernar",AND(D30&gt;=0,D30&lt;=2,E30&gt;=2,E30&lt;=5),"Em risco",AND(D30&gt;=0,D30&lt;=1,E30&gt;=4,E30&lt;=5),"Não posso perdê-los",AND(D30&gt;=1,D30&lt;=2,E30&gt;=1,E30&lt;=2),"Hibernando",AND(D30&gt;=0,D30&lt;=2,E30&gt;=0,E30&lt;=2),"Perdido")</f>
        <v>Clientes que precisam de atenção</v>
      </c>
    </row>
    <row r="31" spans="1:14" x14ac:dyDescent="0.25">
      <c r="A31" s="21">
        <v>102</v>
      </c>
      <c r="B31">
        <f>transacoes!M41</f>
        <v>5</v>
      </c>
      <c r="C31">
        <f>transacoes!N41</f>
        <v>3</v>
      </c>
      <c r="D31">
        <f ca="1">transacoes!O41</f>
        <v>2</v>
      </c>
      <c r="E31">
        <f t="shared" ca="1" si="0"/>
        <v>2.5</v>
      </c>
      <c r="F31" t="str" cm="1">
        <f t="array" aca="1" ref="F31" ca="1">_xlfn.IFS(AND(D31&gt;=4,D31&lt;=5,E31&gt;=4,E31&lt;=5),"Campeões",AND(D31&gt;=2,D31&lt;=5,E31&gt;=3,E31&lt;=5),"Clientes fieis",AND(D31&gt;=3,D31&lt;=5,E31&gt;=1,E31&lt;=3),"Lealdade potencial",AND(D31&gt;=4,D31&lt;=5,E31&gt;=0,E31&lt;=1),"Clientes recentes",AND(D31&gt;=3,D31&lt;=4,E31&gt;=0,E31&lt;=1),"Promissor",AND(D31&gt;=2,D31&lt;=3,E31&gt;=2,E31&lt;=3),"Clientes que precisam de atenção",AND(D31&gt;=2,D31&lt;=3,E31&gt;=0,E31&lt;=2),"Prestes a hibernar",AND(D31&gt;=0,D31&lt;=2,E31&gt;=2,E31&lt;=5),"Em risco",AND(D31&gt;=0,D31&lt;=1,E31&gt;=4,E31&lt;=5),"Não posso perdê-los",AND(D31&gt;=1,D31&lt;=2,E31&gt;=1,E31&lt;=2),"Hibernando",AND(D31&gt;=0,D31&lt;=2,E31&gt;=0,E31&lt;=2),"Perdido")</f>
        <v>Clientes que precisam de atenção</v>
      </c>
    </row>
    <row r="32" spans="1:14" x14ac:dyDescent="0.25">
      <c r="A32" s="21">
        <v>174</v>
      </c>
      <c r="B32">
        <f>transacoes!M42</f>
        <v>5</v>
      </c>
      <c r="C32">
        <f>transacoes!N42</f>
        <v>3</v>
      </c>
      <c r="D32">
        <f ca="1">transacoes!O42</f>
        <v>2</v>
      </c>
      <c r="E32">
        <f t="shared" ca="1" si="0"/>
        <v>2.5</v>
      </c>
      <c r="F32" t="str" cm="1">
        <f t="array" aca="1" ref="F32" ca="1">_xlfn.IFS(AND(D32&gt;=4,D32&lt;=5,E32&gt;=4,E32&lt;=5),"Campeões",AND(D32&gt;=2,D32&lt;=5,E32&gt;=3,E32&lt;=5),"Clientes fieis",AND(D32&gt;=3,D32&lt;=5,E32&gt;=1,E32&lt;=3),"Lealdade potencial",AND(D32&gt;=4,D32&lt;=5,E32&gt;=0,E32&lt;=1),"Clientes recentes",AND(D32&gt;=3,D32&lt;=4,E32&gt;=0,E32&lt;=1),"Promissor",AND(D32&gt;=2,D32&lt;=3,E32&gt;=2,E32&lt;=3),"Clientes que precisam de atenção",AND(D32&gt;=2,D32&lt;=3,E32&gt;=0,E32&lt;=2),"Prestes a hibernar",AND(D32&gt;=0,D32&lt;=2,E32&gt;=2,E32&lt;=5),"Em risco",AND(D32&gt;=0,D32&lt;=1,E32&gt;=4,E32&lt;=5),"Não posso perdê-los",AND(D32&gt;=1,D32&lt;=2,E32&gt;=1,E32&lt;=2),"Hibernando",AND(D32&gt;=0,D32&lt;=2,E32&gt;=0,E32&lt;=2),"Perdido")</f>
        <v>Clientes que precisam de atenção</v>
      </c>
    </row>
    <row r="33" spans="1:6" x14ac:dyDescent="0.25">
      <c r="A33" s="21">
        <v>175</v>
      </c>
      <c r="B33">
        <f>transacoes!M43</f>
        <v>5</v>
      </c>
      <c r="C33">
        <f>transacoes!N43</f>
        <v>3</v>
      </c>
      <c r="D33">
        <f ca="1">transacoes!O43</f>
        <v>2</v>
      </c>
      <c r="E33">
        <f t="shared" ca="1" si="0"/>
        <v>2.5</v>
      </c>
      <c r="F33" t="str" cm="1">
        <f t="array" aca="1" ref="F33" ca="1">_xlfn.IFS(AND(D33&gt;=4,D33&lt;=5,E33&gt;=4,E33&lt;=5),"Campeões",AND(D33&gt;=2,D33&lt;=5,E33&gt;=3,E33&lt;=5),"Clientes fieis",AND(D33&gt;=3,D33&lt;=5,E33&gt;=1,E33&lt;=3),"Lealdade potencial",AND(D33&gt;=4,D33&lt;=5,E33&gt;=0,E33&lt;=1),"Clientes recentes",AND(D33&gt;=3,D33&lt;=4,E33&gt;=0,E33&lt;=1),"Promissor",AND(D33&gt;=2,D33&lt;=3,E33&gt;=2,E33&lt;=3),"Clientes que precisam de atenção",AND(D33&gt;=2,D33&lt;=3,E33&gt;=0,E33&lt;=2),"Prestes a hibernar",AND(D33&gt;=0,D33&lt;=2,E33&gt;=2,E33&lt;=5),"Em risco",AND(D33&gt;=0,D33&lt;=1,E33&gt;=4,E33&lt;=5),"Não posso perdê-los",AND(D33&gt;=1,D33&lt;=2,E33&gt;=1,E33&lt;=2),"Hibernando",AND(D33&gt;=0,D33&lt;=2,E33&gt;=0,E33&lt;=2),"Perdido")</f>
        <v>Clientes que precisam de atenção</v>
      </c>
    </row>
    <row r="34" spans="1:6" x14ac:dyDescent="0.25">
      <c r="A34" s="21">
        <v>92</v>
      </c>
      <c r="B34">
        <f>transacoes!M44</f>
        <v>5</v>
      </c>
      <c r="C34">
        <f>transacoes!N44</f>
        <v>3</v>
      </c>
      <c r="D34">
        <f ca="1">transacoes!O44</f>
        <v>2</v>
      </c>
      <c r="E34">
        <f t="shared" ca="1" si="0"/>
        <v>2.5</v>
      </c>
      <c r="F34" t="str" cm="1">
        <f t="array" aca="1" ref="F34" ca="1">_xlfn.IFS(AND(D34&gt;=4,D34&lt;=5,E34&gt;=4,E34&lt;=5),"Campeões",AND(D34&gt;=2,D34&lt;=5,E34&gt;=3,E34&lt;=5),"Clientes fieis",AND(D34&gt;=3,D34&lt;=5,E34&gt;=1,E34&lt;=3),"Lealdade potencial",AND(D34&gt;=4,D34&lt;=5,E34&gt;=0,E34&lt;=1),"Clientes recentes",AND(D34&gt;=3,D34&lt;=4,E34&gt;=0,E34&lt;=1),"Promissor",AND(D34&gt;=2,D34&lt;=3,E34&gt;=2,E34&lt;=3),"Clientes que precisam de atenção",AND(D34&gt;=2,D34&lt;=3,E34&gt;=0,E34&lt;=2),"Prestes a hibernar",AND(D34&gt;=0,D34&lt;=2,E34&gt;=2,E34&lt;=5),"Em risco",AND(D34&gt;=0,D34&lt;=1,E34&gt;=4,E34&lt;=5),"Não posso perdê-los",AND(D34&gt;=1,D34&lt;=2,E34&gt;=1,E34&lt;=2),"Hibernando",AND(D34&gt;=0,D34&lt;=2,E34&gt;=0,E34&lt;=2),"Perdido")</f>
        <v>Clientes que precisam de atenção</v>
      </c>
    </row>
    <row r="35" spans="1:6" x14ac:dyDescent="0.25">
      <c r="A35" s="21">
        <v>148</v>
      </c>
      <c r="B35">
        <f>transacoes!M69</f>
        <v>4</v>
      </c>
      <c r="C35">
        <f>transacoes!N69</f>
        <v>2</v>
      </c>
      <c r="D35">
        <f ca="1">transacoes!O69</f>
        <v>2</v>
      </c>
      <c r="E35">
        <f t="shared" ref="E35:E66" ca="1" si="1">(C35+D35)/2</f>
        <v>2</v>
      </c>
      <c r="F35" t="str" cm="1">
        <f t="array" aca="1" ref="F35" ca="1">_xlfn.IFS(AND(D35&gt;=4,D35&lt;=5,E35&gt;=4,E35&lt;=5),"Campeões",AND(D35&gt;=2,D35&lt;=5,E35&gt;=3,E35&lt;=5),"Clientes fieis",AND(D35&gt;=3,D35&lt;=5,E35&gt;=1,E35&lt;=3),"Lealdade potencial",AND(D35&gt;=4,D35&lt;=5,E35&gt;=0,E35&lt;=1),"Clientes recentes",AND(D35&gt;=3,D35&lt;=4,E35&gt;=0,E35&lt;=1),"Promissor",AND(D35&gt;=2,D35&lt;=3,E35&gt;=2,E35&lt;=3),"Clientes que precisam de atenção",AND(D35&gt;=2,D35&lt;=3,E35&gt;=0,E35&lt;=2),"Prestes a hibernar",AND(D35&gt;=0,D35&lt;=2,E35&gt;=2,E35&lt;=5),"Em risco",AND(D35&gt;=0,D35&lt;=1,E35&gt;=4,E35&lt;=5),"Não posso perdê-los",AND(D35&gt;=1,D35&lt;=2,E35&gt;=1,E35&lt;=2),"Hibernando",AND(D35&gt;=0,D35&lt;=2,E35&gt;=0,E35&lt;=2),"Perdido")</f>
        <v>Clientes que precisam de atenção</v>
      </c>
    </row>
    <row r="36" spans="1:6" x14ac:dyDescent="0.25">
      <c r="A36" s="21">
        <v>122</v>
      </c>
      <c r="B36">
        <f>transacoes!M70</f>
        <v>4</v>
      </c>
      <c r="C36">
        <f>transacoes!N70</f>
        <v>2</v>
      </c>
      <c r="D36">
        <f ca="1">transacoes!O70</f>
        <v>2</v>
      </c>
      <c r="E36">
        <f t="shared" ca="1" si="1"/>
        <v>2</v>
      </c>
      <c r="F36" t="str" cm="1">
        <f t="array" aca="1" ref="F36" ca="1">_xlfn.IFS(AND(D36&gt;=4,D36&lt;=5,E36&gt;=4,E36&lt;=5),"Campeões",AND(D36&gt;=2,D36&lt;=5,E36&gt;=3,E36&lt;=5),"Clientes fieis",AND(D36&gt;=3,D36&lt;=5,E36&gt;=1,E36&lt;=3),"Lealdade potencial",AND(D36&gt;=4,D36&lt;=5,E36&gt;=0,E36&lt;=1),"Clientes recentes",AND(D36&gt;=3,D36&lt;=4,E36&gt;=0,E36&lt;=1),"Promissor",AND(D36&gt;=2,D36&lt;=3,E36&gt;=2,E36&lt;=3),"Clientes que precisam de atenção",AND(D36&gt;=2,D36&lt;=3,E36&gt;=0,E36&lt;=2),"Prestes a hibernar",AND(D36&gt;=0,D36&lt;=2,E36&gt;=2,E36&lt;=5),"Em risco",AND(D36&gt;=0,D36&lt;=1,E36&gt;=4,E36&lt;=5),"Não posso perdê-los",AND(D36&gt;=1,D36&lt;=2,E36&gt;=1,E36&lt;=2),"Hibernando",AND(D36&gt;=0,D36&lt;=2,E36&gt;=0,E36&lt;=2),"Perdido")</f>
        <v>Clientes que precisam de atenção</v>
      </c>
    </row>
    <row r="37" spans="1:6" x14ac:dyDescent="0.25">
      <c r="A37" s="21">
        <v>137</v>
      </c>
      <c r="B37">
        <f>transacoes!M71</f>
        <v>4</v>
      </c>
      <c r="C37">
        <f>transacoes!N71</f>
        <v>2</v>
      </c>
      <c r="D37">
        <f ca="1">transacoes!O71</f>
        <v>2</v>
      </c>
      <c r="E37">
        <f t="shared" ca="1" si="1"/>
        <v>2</v>
      </c>
      <c r="F37" t="str" cm="1">
        <f t="array" aca="1" ref="F37" ca="1">_xlfn.IFS(AND(D37&gt;=4,D37&lt;=5,E37&gt;=4,E37&lt;=5),"Campeões",AND(D37&gt;=2,D37&lt;=5,E37&gt;=3,E37&lt;=5),"Clientes fieis",AND(D37&gt;=3,D37&lt;=5,E37&gt;=1,E37&lt;=3),"Lealdade potencial",AND(D37&gt;=4,D37&lt;=5,E37&gt;=0,E37&lt;=1),"Clientes recentes",AND(D37&gt;=3,D37&lt;=4,E37&gt;=0,E37&lt;=1),"Promissor",AND(D37&gt;=2,D37&lt;=3,E37&gt;=2,E37&lt;=3),"Clientes que precisam de atenção",AND(D37&gt;=2,D37&lt;=3,E37&gt;=0,E37&lt;=2),"Prestes a hibernar",AND(D37&gt;=0,D37&lt;=2,E37&gt;=2,E37&lt;=5),"Em risco",AND(D37&gt;=0,D37&lt;=1,E37&gt;=4,E37&lt;=5),"Não posso perdê-los",AND(D37&gt;=1,D37&lt;=2,E37&gt;=1,E37&lt;=2),"Hibernando",AND(D37&gt;=0,D37&lt;=2,E37&gt;=0,E37&lt;=2),"Perdido")</f>
        <v>Clientes que precisam de atenção</v>
      </c>
    </row>
    <row r="38" spans="1:6" x14ac:dyDescent="0.25">
      <c r="A38" s="21">
        <v>126</v>
      </c>
      <c r="B38">
        <f>transacoes!M72</f>
        <v>4</v>
      </c>
      <c r="C38">
        <f>transacoes!N72</f>
        <v>2</v>
      </c>
      <c r="D38">
        <f ca="1">transacoes!O72</f>
        <v>2</v>
      </c>
      <c r="E38">
        <f t="shared" ca="1" si="1"/>
        <v>2</v>
      </c>
      <c r="F38" t="str" cm="1">
        <f t="array" aca="1" ref="F38" ca="1">_xlfn.IFS(AND(D38&gt;=4,D38&lt;=5,E38&gt;=4,E38&lt;=5),"Campeões",AND(D38&gt;=2,D38&lt;=5,E38&gt;=3,E38&lt;=5),"Clientes fieis",AND(D38&gt;=3,D38&lt;=5,E38&gt;=1,E38&lt;=3),"Lealdade potencial",AND(D38&gt;=4,D38&lt;=5,E38&gt;=0,E38&lt;=1),"Clientes recentes",AND(D38&gt;=3,D38&lt;=4,E38&gt;=0,E38&lt;=1),"Promissor",AND(D38&gt;=2,D38&lt;=3,E38&gt;=2,E38&lt;=3),"Clientes que precisam de atenção",AND(D38&gt;=2,D38&lt;=3,E38&gt;=0,E38&lt;=2),"Prestes a hibernar",AND(D38&gt;=0,D38&lt;=2,E38&gt;=2,E38&lt;=5),"Em risco",AND(D38&gt;=0,D38&lt;=1,E38&gt;=4,E38&lt;=5),"Não posso perdê-los",AND(D38&gt;=1,D38&lt;=2,E38&gt;=1,E38&lt;=2),"Hibernando",AND(D38&gt;=0,D38&lt;=2,E38&gt;=0,E38&lt;=2),"Perdido")</f>
        <v>Clientes que precisam de atenção</v>
      </c>
    </row>
    <row r="39" spans="1:6" x14ac:dyDescent="0.25">
      <c r="A39" s="21">
        <v>8</v>
      </c>
      <c r="B39">
        <f>transacoes!M73</f>
        <v>4</v>
      </c>
      <c r="C39">
        <f>transacoes!N73</f>
        <v>2</v>
      </c>
      <c r="D39">
        <f ca="1">transacoes!O73</f>
        <v>2</v>
      </c>
      <c r="E39">
        <f t="shared" ca="1" si="1"/>
        <v>2</v>
      </c>
      <c r="F39" t="str" cm="1">
        <f t="array" aca="1" ref="F39" ca="1">_xlfn.IFS(AND(D39&gt;=4,D39&lt;=5,E39&gt;=4,E39&lt;=5),"Campeões",AND(D39&gt;=2,D39&lt;=5,E39&gt;=3,E39&lt;=5),"Clientes fieis",AND(D39&gt;=3,D39&lt;=5,E39&gt;=1,E39&lt;=3),"Lealdade potencial",AND(D39&gt;=4,D39&lt;=5,E39&gt;=0,E39&lt;=1),"Clientes recentes",AND(D39&gt;=3,D39&lt;=4,E39&gt;=0,E39&lt;=1),"Promissor",AND(D39&gt;=2,D39&lt;=3,E39&gt;=2,E39&lt;=3),"Clientes que precisam de atenção",AND(D39&gt;=2,D39&lt;=3,E39&gt;=0,E39&lt;=2),"Prestes a hibernar",AND(D39&gt;=0,D39&lt;=2,E39&gt;=2,E39&lt;=5),"Em risco",AND(D39&gt;=0,D39&lt;=1,E39&gt;=4,E39&lt;=5),"Não posso perdê-los",AND(D39&gt;=1,D39&lt;=2,E39&gt;=1,E39&lt;=2),"Hibernando",AND(D39&gt;=0,D39&lt;=2,E39&gt;=0,E39&lt;=2),"Perdido")</f>
        <v>Clientes que precisam de atenção</v>
      </c>
    </row>
    <row r="40" spans="1:6" x14ac:dyDescent="0.25">
      <c r="A40" s="21">
        <v>154</v>
      </c>
      <c r="B40">
        <f>transacoes!M74</f>
        <v>4</v>
      </c>
      <c r="C40">
        <f>transacoes!N74</f>
        <v>2</v>
      </c>
      <c r="D40">
        <f ca="1">transacoes!O74</f>
        <v>2</v>
      </c>
      <c r="E40">
        <f t="shared" ca="1" si="1"/>
        <v>2</v>
      </c>
      <c r="F40" t="str" cm="1">
        <f t="array" aca="1" ref="F40" ca="1">_xlfn.IFS(AND(D40&gt;=4,D40&lt;=5,E40&gt;=4,E40&lt;=5),"Campeões",AND(D40&gt;=2,D40&lt;=5,E40&gt;=3,E40&lt;=5),"Clientes fieis",AND(D40&gt;=3,D40&lt;=5,E40&gt;=1,E40&lt;=3),"Lealdade potencial",AND(D40&gt;=4,D40&lt;=5,E40&gt;=0,E40&lt;=1),"Clientes recentes",AND(D40&gt;=3,D40&lt;=4,E40&gt;=0,E40&lt;=1),"Promissor",AND(D40&gt;=2,D40&lt;=3,E40&gt;=2,E40&lt;=3),"Clientes que precisam de atenção",AND(D40&gt;=2,D40&lt;=3,E40&gt;=0,E40&lt;=2),"Prestes a hibernar",AND(D40&gt;=0,D40&lt;=2,E40&gt;=2,E40&lt;=5),"Em risco",AND(D40&gt;=0,D40&lt;=1,E40&gt;=4,E40&lt;=5),"Não posso perdê-los",AND(D40&gt;=1,D40&lt;=2,E40&gt;=1,E40&lt;=2),"Hibernando",AND(D40&gt;=0,D40&lt;=2,E40&gt;=0,E40&lt;=2),"Perdido")</f>
        <v>Clientes que precisam de atenção</v>
      </c>
    </row>
    <row r="41" spans="1:6" x14ac:dyDescent="0.25">
      <c r="A41" s="21">
        <v>82</v>
      </c>
      <c r="B41">
        <f>transacoes!M86</f>
        <v>3</v>
      </c>
      <c r="C41">
        <f>transacoes!N86</f>
        <v>3</v>
      </c>
      <c r="D41">
        <f ca="1">transacoes!O86</f>
        <v>2</v>
      </c>
      <c r="E41">
        <f t="shared" ca="1" si="1"/>
        <v>2.5</v>
      </c>
      <c r="F41" t="str" cm="1">
        <f t="array" aca="1" ref="F41" ca="1">_xlfn.IFS(AND(D41&gt;=4,D41&lt;=5,E41&gt;=4,E41&lt;=5),"Campeões",AND(D41&gt;=2,D41&lt;=5,E41&gt;=3,E41&lt;=5),"Clientes fieis",AND(D41&gt;=3,D41&lt;=5,E41&gt;=1,E41&lt;=3),"Lealdade potencial",AND(D41&gt;=4,D41&lt;=5,E41&gt;=0,E41&lt;=1),"Clientes recentes",AND(D41&gt;=3,D41&lt;=4,E41&gt;=0,E41&lt;=1),"Promissor",AND(D41&gt;=2,D41&lt;=3,E41&gt;=2,E41&lt;=3),"Clientes que precisam de atenção",AND(D41&gt;=2,D41&lt;=3,E41&gt;=0,E41&lt;=2),"Prestes a hibernar",AND(D41&gt;=0,D41&lt;=2,E41&gt;=2,E41&lt;=5),"Em risco",AND(D41&gt;=0,D41&lt;=1,E41&gt;=4,E41&lt;=5),"Não posso perdê-los",AND(D41&gt;=1,D41&lt;=2,E41&gt;=1,E41&lt;=2),"Hibernando",AND(D41&gt;=0,D41&lt;=2,E41&gt;=0,E41&lt;=2),"Perdido")</f>
        <v>Clientes que precisam de atenção</v>
      </c>
    </row>
    <row r="42" spans="1:6" x14ac:dyDescent="0.25">
      <c r="A42" s="21">
        <v>59</v>
      </c>
      <c r="B42">
        <f>transacoes!M87</f>
        <v>3</v>
      </c>
      <c r="C42">
        <f>transacoes!N87</f>
        <v>3</v>
      </c>
      <c r="D42">
        <f ca="1">transacoes!O87</f>
        <v>2</v>
      </c>
      <c r="E42">
        <f t="shared" ca="1" si="1"/>
        <v>2.5</v>
      </c>
      <c r="F42" t="str" cm="1">
        <f t="array" aca="1" ref="F42" ca="1">_xlfn.IFS(AND(D42&gt;=4,D42&lt;=5,E42&gt;=4,E42&lt;=5),"Campeões",AND(D42&gt;=2,D42&lt;=5,E42&gt;=3,E42&lt;=5),"Clientes fieis",AND(D42&gt;=3,D42&lt;=5,E42&gt;=1,E42&lt;=3),"Lealdade potencial",AND(D42&gt;=4,D42&lt;=5,E42&gt;=0,E42&lt;=1),"Clientes recentes",AND(D42&gt;=3,D42&lt;=4,E42&gt;=0,E42&lt;=1),"Promissor",AND(D42&gt;=2,D42&lt;=3,E42&gt;=2,E42&lt;=3),"Clientes que precisam de atenção",AND(D42&gt;=2,D42&lt;=3,E42&gt;=0,E42&lt;=2),"Prestes a hibernar",AND(D42&gt;=0,D42&lt;=2,E42&gt;=2,E42&lt;=5),"Em risco",AND(D42&gt;=0,D42&lt;=1,E42&gt;=4,E42&lt;=5),"Não posso perdê-los",AND(D42&gt;=1,D42&lt;=2,E42&gt;=1,E42&lt;=2),"Hibernando",AND(D42&gt;=0,D42&lt;=2,E42&gt;=0,E42&lt;=2),"Perdido")</f>
        <v>Clientes que precisam de atenção</v>
      </c>
    </row>
    <row r="43" spans="1:6" x14ac:dyDescent="0.25">
      <c r="A43" s="21">
        <v>160</v>
      </c>
      <c r="B43">
        <f>transacoes!M94</f>
        <v>3</v>
      </c>
      <c r="C43">
        <f>transacoes!N94</f>
        <v>2</v>
      </c>
      <c r="D43">
        <f ca="1">transacoes!O94</f>
        <v>2</v>
      </c>
      <c r="E43">
        <f t="shared" ca="1" si="1"/>
        <v>2</v>
      </c>
      <c r="F43" t="str" cm="1">
        <f t="array" aca="1" ref="F43" ca="1">_xlfn.IFS(AND(D43&gt;=4,D43&lt;=5,E43&gt;=4,E43&lt;=5),"Campeões",AND(D43&gt;=2,D43&lt;=5,E43&gt;=3,E43&lt;=5),"Clientes fieis",AND(D43&gt;=3,D43&lt;=5,E43&gt;=1,E43&lt;=3),"Lealdade potencial",AND(D43&gt;=4,D43&lt;=5,E43&gt;=0,E43&lt;=1),"Clientes recentes",AND(D43&gt;=3,D43&lt;=4,E43&gt;=0,E43&lt;=1),"Promissor",AND(D43&gt;=2,D43&lt;=3,E43&gt;=2,E43&lt;=3),"Clientes que precisam de atenção",AND(D43&gt;=2,D43&lt;=3,E43&gt;=0,E43&lt;=2),"Prestes a hibernar",AND(D43&gt;=0,D43&lt;=2,E43&gt;=2,E43&lt;=5),"Em risco",AND(D43&gt;=0,D43&lt;=1,E43&gt;=4,E43&lt;=5),"Não posso perdê-los",AND(D43&gt;=1,D43&lt;=2,E43&gt;=1,E43&lt;=2),"Hibernando",AND(D43&gt;=0,D43&lt;=2,E43&gt;=0,E43&lt;=2),"Perdido")</f>
        <v>Clientes que precisam de atenção</v>
      </c>
    </row>
    <row r="44" spans="1:6" x14ac:dyDescent="0.25">
      <c r="A44" s="21">
        <v>40</v>
      </c>
      <c r="B44">
        <f>transacoes!M95</f>
        <v>3</v>
      </c>
      <c r="C44">
        <f>transacoes!N95</f>
        <v>2</v>
      </c>
      <c r="D44">
        <f ca="1">transacoes!O95</f>
        <v>2</v>
      </c>
      <c r="E44">
        <f t="shared" ca="1" si="1"/>
        <v>2</v>
      </c>
      <c r="F44" t="str" cm="1">
        <f t="array" aca="1" ref="F44" ca="1">_xlfn.IFS(AND(D44&gt;=4,D44&lt;=5,E44&gt;=4,E44&lt;=5),"Campeões",AND(D44&gt;=2,D44&lt;=5,E44&gt;=3,E44&lt;=5),"Clientes fieis",AND(D44&gt;=3,D44&lt;=5,E44&gt;=1,E44&lt;=3),"Lealdade potencial",AND(D44&gt;=4,D44&lt;=5,E44&gt;=0,E44&lt;=1),"Clientes recentes",AND(D44&gt;=3,D44&lt;=4,E44&gt;=0,E44&lt;=1),"Promissor",AND(D44&gt;=2,D44&lt;=3,E44&gt;=2,E44&lt;=3),"Clientes que precisam de atenção",AND(D44&gt;=2,D44&lt;=3,E44&gt;=0,E44&lt;=2),"Prestes a hibernar",AND(D44&gt;=0,D44&lt;=2,E44&gt;=2,E44&lt;=5),"Em risco",AND(D44&gt;=0,D44&lt;=1,E44&gt;=4,E44&lt;=5),"Não posso perdê-los",AND(D44&gt;=1,D44&lt;=2,E44&gt;=1,E44&lt;=2),"Hibernando",AND(D44&gt;=0,D44&lt;=2,E44&gt;=0,E44&lt;=2),"Perdido")</f>
        <v>Clientes que precisam de atenção</v>
      </c>
    </row>
    <row r="45" spans="1:6" x14ac:dyDescent="0.25">
      <c r="A45" s="21">
        <v>112</v>
      </c>
      <c r="B45">
        <f>transacoes!M96</f>
        <v>3</v>
      </c>
      <c r="C45">
        <f>transacoes!N96</f>
        <v>2</v>
      </c>
      <c r="D45">
        <f ca="1">transacoes!O96</f>
        <v>2</v>
      </c>
      <c r="E45">
        <f t="shared" ca="1" si="1"/>
        <v>2</v>
      </c>
      <c r="F45" t="str" cm="1">
        <f t="array" aca="1" ref="F45" ca="1">_xlfn.IFS(AND(D45&gt;=4,D45&lt;=5,E45&gt;=4,E45&lt;=5),"Campeões",AND(D45&gt;=2,D45&lt;=5,E45&gt;=3,E45&lt;=5),"Clientes fieis",AND(D45&gt;=3,D45&lt;=5,E45&gt;=1,E45&lt;=3),"Lealdade potencial",AND(D45&gt;=4,D45&lt;=5,E45&gt;=0,E45&lt;=1),"Clientes recentes",AND(D45&gt;=3,D45&lt;=4,E45&gt;=0,E45&lt;=1),"Promissor",AND(D45&gt;=2,D45&lt;=3,E45&gt;=2,E45&lt;=3),"Clientes que precisam de atenção",AND(D45&gt;=2,D45&lt;=3,E45&gt;=0,E45&lt;=2),"Prestes a hibernar",AND(D45&gt;=0,D45&lt;=2,E45&gt;=2,E45&lt;=5),"Em risco",AND(D45&gt;=0,D45&lt;=1,E45&gt;=4,E45&lt;=5),"Não posso perdê-los",AND(D45&gt;=1,D45&lt;=2,E45&gt;=1,E45&lt;=2),"Hibernando",AND(D45&gt;=0,D45&lt;=2,E45&gt;=0,E45&lt;=2),"Perdido")</f>
        <v>Clientes que precisam de atenção</v>
      </c>
    </row>
    <row r="46" spans="1:6" x14ac:dyDescent="0.25">
      <c r="A46" s="21">
        <v>113</v>
      </c>
      <c r="B46">
        <f>transacoes!M97</f>
        <v>3</v>
      </c>
      <c r="C46">
        <f>transacoes!N97</f>
        <v>2</v>
      </c>
      <c r="D46">
        <f ca="1">transacoes!O97</f>
        <v>2</v>
      </c>
      <c r="E46">
        <f t="shared" ca="1" si="1"/>
        <v>2</v>
      </c>
      <c r="F46" t="str" cm="1">
        <f t="array" aca="1" ref="F46" ca="1">_xlfn.IFS(AND(D46&gt;=4,D46&lt;=5,E46&gt;=4,E46&lt;=5),"Campeões",AND(D46&gt;=2,D46&lt;=5,E46&gt;=3,E46&lt;=5),"Clientes fieis",AND(D46&gt;=3,D46&lt;=5,E46&gt;=1,E46&lt;=3),"Lealdade potencial",AND(D46&gt;=4,D46&lt;=5,E46&gt;=0,E46&lt;=1),"Clientes recentes",AND(D46&gt;=3,D46&lt;=4,E46&gt;=0,E46&lt;=1),"Promissor",AND(D46&gt;=2,D46&lt;=3,E46&gt;=2,E46&lt;=3),"Clientes que precisam de atenção",AND(D46&gt;=2,D46&lt;=3,E46&gt;=0,E46&lt;=2),"Prestes a hibernar",AND(D46&gt;=0,D46&lt;=2,E46&gt;=2,E46&lt;=5),"Em risco",AND(D46&gt;=0,D46&lt;=1,E46&gt;=4,E46&lt;=5),"Não posso perdê-los",AND(D46&gt;=1,D46&lt;=2,E46&gt;=1,E46&lt;=2),"Hibernando",AND(D46&gt;=0,D46&lt;=2,E46&gt;=0,E46&lt;=2),"Perdido")</f>
        <v>Clientes que precisam de atenção</v>
      </c>
    </row>
    <row r="47" spans="1:6" x14ac:dyDescent="0.25">
      <c r="A47" s="21">
        <v>57</v>
      </c>
      <c r="B47">
        <f>transacoes!M98</f>
        <v>3</v>
      </c>
      <c r="C47">
        <f>transacoes!N98</f>
        <v>2</v>
      </c>
      <c r="D47">
        <f ca="1">transacoes!O98</f>
        <v>2</v>
      </c>
      <c r="E47">
        <f t="shared" ca="1" si="1"/>
        <v>2</v>
      </c>
      <c r="F47" t="str" cm="1">
        <f t="array" aca="1" ref="F47" ca="1">_xlfn.IFS(AND(D47&gt;=4,D47&lt;=5,E47&gt;=4,E47&lt;=5),"Campeões",AND(D47&gt;=2,D47&lt;=5,E47&gt;=3,E47&lt;=5),"Clientes fieis",AND(D47&gt;=3,D47&lt;=5,E47&gt;=1,E47&lt;=3),"Lealdade potencial",AND(D47&gt;=4,D47&lt;=5,E47&gt;=0,E47&lt;=1),"Clientes recentes",AND(D47&gt;=3,D47&lt;=4,E47&gt;=0,E47&lt;=1),"Promissor",AND(D47&gt;=2,D47&lt;=3,E47&gt;=2,E47&lt;=3),"Clientes que precisam de atenção",AND(D47&gt;=2,D47&lt;=3,E47&gt;=0,E47&lt;=2),"Prestes a hibernar",AND(D47&gt;=0,D47&lt;=2,E47&gt;=2,E47&lt;=5),"Em risco",AND(D47&gt;=0,D47&lt;=1,E47&gt;=4,E47&lt;=5),"Não posso perdê-los",AND(D47&gt;=1,D47&lt;=2,E47&gt;=1,E47&lt;=2),"Hibernando",AND(D47&gt;=0,D47&lt;=2,E47&gt;=0,E47&lt;=2),"Perdido")</f>
        <v>Clientes que precisam de atenção</v>
      </c>
    </row>
    <row r="48" spans="1:6" x14ac:dyDescent="0.25">
      <c r="A48" s="21">
        <v>115</v>
      </c>
      <c r="B48">
        <f>transacoes!M99</f>
        <v>3</v>
      </c>
      <c r="C48">
        <f>transacoes!N99</f>
        <v>2</v>
      </c>
      <c r="D48">
        <f ca="1">transacoes!O99</f>
        <v>2</v>
      </c>
      <c r="E48">
        <f t="shared" ca="1" si="1"/>
        <v>2</v>
      </c>
      <c r="F48" t="str" cm="1">
        <f t="array" aca="1" ref="F48" ca="1">_xlfn.IFS(AND(D48&gt;=4,D48&lt;=5,E48&gt;=4,E48&lt;=5),"Campeões",AND(D48&gt;=2,D48&lt;=5,E48&gt;=3,E48&lt;=5),"Clientes fieis",AND(D48&gt;=3,D48&lt;=5,E48&gt;=1,E48&lt;=3),"Lealdade potencial",AND(D48&gt;=4,D48&lt;=5,E48&gt;=0,E48&lt;=1),"Clientes recentes",AND(D48&gt;=3,D48&lt;=4,E48&gt;=0,E48&lt;=1),"Promissor",AND(D48&gt;=2,D48&lt;=3,E48&gt;=2,E48&lt;=3),"Clientes que precisam de atenção",AND(D48&gt;=2,D48&lt;=3,E48&gt;=0,E48&lt;=2),"Prestes a hibernar",AND(D48&gt;=0,D48&lt;=2,E48&gt;=2,E48&lt;=5),"Em risco",AND(D48&gt;=0,D48&lt;=1,E48&gt;=4,E48&lt;=5),"Não posso perdê-los",AND(D48&gt;=1,D48&lt;=2,E48&gt;=1,E48&lt;=2),"Hibernando",AND(D48&gt;=0,D48&lt;=2,E48&gt;=0,E48&lt;=2),"Perdido")</f>
        <v>Clientes que precisam de atenção</v>
      </c>
    </row>
    <row r="49" spans="1:6" x14ac:dyDescent="0.25">
      <c r="A49" s="21">
        <v>10</v>
      </c>
      <c r="B49">
        <f>transacoes!M114</f>
        <v>2</v>
      </c>
      <c r="C49">
        <f>transacoes!N114</f>
        <v>3</v>
      </c>
      <c r="D49">
        <f ca="1">transacoes!O114</f>
        <v>2</v>
      </c>
      <c r="E49">
        <f t="shared" ca="1" si="1"/>
        <v>2.5</v>
      </c>
      <c r="F49" t="str" cm="1">
        <f t="array" aca="1" ref="F49" ca="1">_xlfn.IFS(AND(D49&gt;=4,D49&lt;=5,E49&gt;=4,E49&lt;=5),"Campeões",AND(D49&gt;=2,D49&lt;=5,E49&gt;=3,E49&lt;=5),"Clientes fieis",AND(D49&gt;=3,D49&lt;=5,E49&gt;=1,E49&lt;=3),"Lealdade potencial",AND(D49&gt;=4,D49&lt;=5,E49&gt;=0,E49&lt;=1),"Clientes recentes",AND(D49&gt;=3,D49&lt;=4,E49&gt;=0,E49&lt;=1),"Promissor",AND(D49&gt;=2,D49&lt;=3,E49&gt;=2,E49&lt;=3),"Clientes que precisam de atenção",AND(D49&gt;=2,D49&lt;=3,E49&gt;=0,E49&lt;=2),"Prestes a hibernar",AND(D49&gt;=0,D49&lt;=2,E49&gt;=2,E49&lt;=5),"Em risco",AND(D49&gt;=0,D49&lt;=1,E49&gt;=4,E49&lt;=5),"Não posso perdê-los",AND(D49&gt;=1,D49&lt;=2,E49&gt;=1,E49&lt;=2),"Hibernando",AND(D49&gt;=0,D49&lt;=2,E49&gt;=0,E49&lt;=2),"Perdido")</f>
        <v>Clientes que precisam de atenção</v>
      </c>
    </row>
    <row r="50" spans="1:6" x14ac:dyDescent="0.25">
      <c r="A50" s="21">
        <v>3</v>
      </c>
      <c r="B50">
        <f>transacoes!M115</f>
        <v>2</v>
      </c>
      <c r="C50">
        <f>transacoes!N115</f>
        <v>3</v>
      </c>
      <c r="D50">
        <f ca="1">transacoes!O115</f>
        <v>2</v>
      </c>
      <c r="E50">
        <f t="shared" ca="1" si="1"/>
        <v>2.5</v>
      </c>
      <c r="F50" t="str" cm="1">
        <f t="array" aca="1" ref="F50" ca="1">_xlfn.IFS(AND(D50&gt;=4,D50&lt;=5,E50&gt;=4,E50&lt;=5),"Campeões",AND(D50&gt;=2,D50&lt;=5,E50&gt;=3,E50&lt;=5),"Clientes fieis",AND(D50&gt;=3,D50&lt;=5,E50&gt;=1,E50&lt;=3),"Lealdade potencial",AND(D50&gt;=4,D50&lt;=5,E50&gt;=0,E50&lt;=1),"Clientes recentes",AND(D50&gt;=3,D50&lt;=4,E50&gt;=0,E50&lt;=1),"Promissor",AND(D50&gt;=2,D50&lt;=3,E50&gt;=2,E50&lt;=3),"Clientes que precisam de atenção",AND(D50&gt;=2,D50&lt;=3,E50&gt;=0,E50&lt;=2),"Prestes a hibernar",AND(D50&gt;=0,D50&lt;=2,E50&gt;=2,E50&lt;=5),"Em risco",AND(D50&gt;=0,D50&lt;=1,E50&gt;=4,E50&lt;=5),"Não posso perdê-los",AND(D50&gt;=1,D50&lt;=2,E50&gt;=1,E50&lt;=2),"Hibernando",AND(D50&gt;=0,D50&lt;=2,E50&gt;=0,E50&lt;=2),"Perdido")</f>
        <v>Clientes que precisam de atenção</v>
      </c>
    </row>
    <row r="51" spans="1:6" x14ac:dyDescent="0.25">
      <c r="A51" s="21">
        <v>145</v>
      </c>
      <c r="B51">
        <f>transacoes!M116</f>
        <v>2</v>
      </c>
      <c r="C51">
        <f>transacoes!N116</f>
        <v>3</v>
      </c>
      <c r="D51">
        <f ca="1">transacoes!O116</f>
        <v>2</v>
      </c>
      <c r="E51">
        <f t="shared" ca="1" si="1"/>
        <v>2.5</v>
      </c>
      <c r="F51" t="str" cm="1">
        <f t="array" aca="1" ref="F51" ca="1">_xlfn.IFS(AND(D51&gt;=4,D51&lt;=5,E51&gt;=4,E51&lt;=5),"Campeões",AND(D51&gt;=2,D51&lt;=5,E51&gt;=3,E51&lt;=5),"Clientes fieis",AND(D51&gt;=3,D51&lt;=5,E51&gt;=1,E51&lt;=3),"Lealdade potencial",AND(D51&gt;=4,D51&lt;=5,E51&gt;=0,E51&lt;=1),"Clientes recentes",AND(D51&gt;=3,D51&lt;=4,E51&gt;=0,E51&lt;=1),"Promissor",AND(D51&gt;=2,D51&lt;=3,E51&gt;=2,E51&lt;=3),"Clientes que precisam de atenção",AND(D51&gt;=2,D51&lt;=3,E51&gt;=0,E51&lt;=2),"Prestes a hibernar",AND(D51&gt;=0,D51&lt;=2,E51&gt;=2,E51&lt;=5),"Em risco",AND(D51&gt;=0,D51&lt;=1,E51&gt;=4,E51&lt;=5),"Não posso perdê-los",AND(D51&gt;=1,D51&lt;=2,E51&gt;=1,E51&lt;=2),"Hibernando",AND(D51&gt;=0,D51&lt;=2,E51&gt;=0,E51&lt;=2),"Perdido")</f>
        <v>Clientes que precisam de atenção</v>
      </c>
    </row>
    <row r="52" spans="1:6" x14ac:dyDescent="0.25">
      <c r="A52" s="21">
        <v>78</v>
      </c>
      <c r="B52">
        <f>transacoes!M120</f>
        <v>2</v>
      </c>
      <c r="C52">
        <f>transacoes!N120</f>
        <v>2</v>
      </c>
      <c r="D52">
        <f ca="1">transacoes!O120</f>
        <v>2</v>
      </c>
      <c r="E52">
        <f t="shared" ca="1" si="1"/>
        <v>2</v>
      </c>
      <c r="F52" t="str" cm="1">
        <f t="array" aca="1" ref="F52" ca="1">_xlfn.IFS(AND(D52&gt;=4,D52&lt;=5,E52&gt;=4,E52&lt;=5),"Campeões",AND(D52&gt;=2,D52&lt;=5,E52&gt;=3,E52&lt;=5),"Clientes fieis",AND(D52&gt;=3,D52&lt;=5,E52&gt;=1,E52&lt;=3),"Lealdade potencial",AND(D52&gt;=4,D52&lt;=5,E52&gt;=0,E52&lt;=1),"Clientes recentes",AND(D52&gt;=3,D52&lt;=4,E52&gt;=0,E52&lt;=1),"Promissor",AND(D52&gt;=2,D52&lt;=3,E52&gt;=2,E52&lt;=3),"Clientes que precisam de atenção",AND(D52&gt;=2,D52&lt;=3,E52&gt;=0,E52&lt;=2),"Prestes a hibernar",AND(D52&gt;=0,D52&lt;=2,E52&gt;=2,E52&lt;=5),"Em risco",AND(D52&gt;=0,D52&lt;=1,E52&gt;=4,E52&lt;=5),"Não posso perdê-los",AND(D52&gt;=1,D52&lt;=2,E52&gt;=1,E52&lt;=2),"Hibernando",AND(D52&gt;=0,D52&lt;=2,E52&gt;=0,E52&lt;=2),"Perdido")</f>
        <v>Clientes que precisam de atenção</v>
      </c>
    </row>
    <row r="53" spans="1:6" x14ac:dyDescent="0.25">
      <c r="A53" s="21">
        <v>13</v>
      </c>
      <c r="B53">
        <f>transacoes!M121</f>
        <v>2</v>
      </c>
      <c r="C53">
        <f>transacoes!N121</f>
        <v>2</v>
      </c>
      <c r="D53">
        <f ca="1">transacoes!O121</f>
        <v>2</v>
      </c>
      <c r="E53">
        <f t="shared" ca="1" si="1"/>
        <v>2</v>
      </c>
      <c r="F53" t="str" cm="1">
        <f t="array" aca="1" ref="F53" ca="1">_xlfn.IFS(AND(D53&gt;=4,D53&lt;=5,E53&gt;=4,E53&lt;=5),"Campeões",AND(D53&gt;=2,D53&lt;=5,E53&gt;=3,E53&lt;=5),"Clientes fieis",AND(D53&gt;=3,D53&lt;=5,E53&gt;=1,E53&lt;=3),"Lealdade potencial",AND(D53&gt;=4,D53&lt;=5,E53&gt;=0,E53&lt;=1),"Clientes recentes",AND(D53&gt;=3,D53&lt;=4,E53&gt;=0,E53&lt;=1),"Promissor",AND(D53&gt;=2,D53&lt;=3,E53&gt;=2,E53&lt;=3),"Clientes que precisam de atenção",AND(D53&gt;=2,D53&lt;=3,E53&gt;=0,E53&lt;=2),"Prestes a hibernar",AND(D53&gt;=0,D53&lt;=2,E53&gt;=2,E53&lt;=5),"Em risco",AND(D53&gt;=0,D53&lt;=1,E53&gt;=4,E53&lt;=5),"Não posso perdê-los",AND(D53&gt;=1,D53&lt;=2,E53&gt;=1,E53&lt;=2),"Hibernando",AND(D53&gt;=0,D53&lt;=2,E53&gt;=0,E53&lt;=2),"Perdido")</f>
        <v>Clientes que precisam de atenção</v>
      </c>
    </row>
    <row r="54" spans="1:6" x14ac:dyDescent="0.25">
      <c r="A54" s="21">
        <v>196</v>
      </c>
      <c r="B54">
        <f>transacoes!M122</f>
        <v>2</v>
      </c>
      <c r="C54">
        <f>transacoes!N122</f>
        <v>2</v>
      </c>
      <c r="D54">
        <f ca="1">transacoes!O122</f>
        <v>1</v>
      </c>
      <c r="E54">
        <f t="shared" ca="1" si="1"/>
        <v>1.5</v>
      </c>
      <c r="F54" t="str" cm="1">
        <f t="array" aca="1" ref="F54" ca="1">_xlfn.IFS(AND(D54&gt;=4,D54&lt;=5,E54&gt;=4,E54&lt;=5),"Campeões",AND(D54&gt;=2,D54&lt;=5,E54&gt;=3,E54&lt;=5),"Clientes fieis",AND(D54&gt;=3,D54&lt;=5,E54&gt;=1,E54&lt;=3),"Lealdade potencial",AND(D54&gt;=4,D54&lt;=5,E54&gt;=0,E54&lt;=1),"Clientes recentes",AND(D54&gt;=3,D54&lt;=4,E54&gt;=0,E54&lt;=1),"Promissor",AND(D54&gt;=2,D54&lt;=3,E54&gt;=2,E54&lt;=3),"Clientes que precisam de atenção",AND(D54&gt;=2,D54&lt;=3,E54&gt;=0,E54&lt;=2),"Prestes a hibernar",AND(D54&gt;=0,D54&lt;=2,E54&gt;=2,E54&lt;=5),"Em risco",AND(D54&gt;=0,D54&lt;=1,E54&gt;=4,E54&lt;=5),"Não posso perdê-los",AND(D54&gt;=1,D54&lt;=2,E54&gt;=1,E54&lt;=2),"Hibernando",AND(D54&gt;=0,D54&lt;=2,E54&gt;=0,E54&lt;=2),"Perdido")</f>
        <v>Hibernando</v>
      </c>
    </row>
    <row r="55" spans="1:6" x14ac:dyDescent="0.25">
      <c r="A55" s="21">
        <v>87</v>
      </c>
      <c r="B55">
        <f>transacoes!M123</f>
        <v>2</v>
      </c>
      <c r="C55">
        <f>transacoes!N123</f>
        <v>2</v>
      </c>
      <c r="D55">
        <f ca="1">transacoes!O123</f>
        <v>2</v>
      </c>
      <c r="E55">
        <f t="shared" ca="1" si="1"/>
        <v>2</v>
      </c>
      <c r="F55" t="str" cm="1">
        <f t="array" aca="1" ref="F55" ca="1">_xlfn.IFS(AND(D55&gt;=4,D55&lt;=5,E55&gt;=4,E55&lt;=5),"Campeões",AND(D55&gt;=2,D55&lt;=5,E55&gt;=3,E55&lt;=5),"Clientes fieis",AND(D55&gt;=3,D55&lt;=5,E55&gt;=1,E55&lt;=3),"Lealdade potencial",AND(D55&gt;=4,D55&lt;=5,E55&gt;=0,E55&lt;=1),"Clientes recentes",AND(D55&gt;=3,D55&lt;=4,E55&gt;=0,E55&lt;=1),"Promissor",AND(D55&gt;=2,D55&lt;=3,E55&gt;=2,E55&lt;=3),"Clientes que precisam de atenção",AND(D55&gt;=2,D55&lt;=3,E55&gt;=0,E55&lt;=2),"Prestes a hibernar",AND(D55&gt;=0,D55&lt;=2,E55&gt;=2,E55&lt;=5),"Em risco",AND(D55&gt;=0,D55&lt;=1,E55&gt;=4,E55&lt;=5),"Não posso perdê-los",AND(D55&gt;=1,D55&lt;=2,E55&gt;=1,E55&lt;=2),"Hibernando",AND(D55&gt;=0,D55&lt;=2,E55&gt;=0,E55&lt;=2),"Perdido")</f>
        <v>Clientes que precisam de atenção</v>
      </c>
    </row>
    <row r="56" spans="1:6" x14ac:dyDescent="0.25">
      <c r="A56" s="21">
        <v>107</v>
      </c>
      <c r="B56">
        <f>transacoes!M124</f>
        <v>2</v>
      </c>
      <c r="C56">
        <f>transacoes!N124</f>
        <v>2</v>
      </c>
      <c r="D56">
        <f ca="1">transacoes!O124</f>
        <v>2</v>
      </c>
      <c r="E56">
        <f t="shared" ca="1" si="1"/>
        <v>2</v>
      </c>
      <c r="F56" t="str" cm="1">
        <f t="array" aca="1" ref="F56" ca="1">_xlfn.IFS(AND(D56&gt;=4,D56&lt;=5,E56&gt;=4,E56&lt;=5),"Campeões",AND(D56&gt;=2,D56&lt;=5,E56&gt;=3,E56&lt;=5),"Clientes fieis",AND(D56&gt;=3,D56&lt;=5,E56&gt;=1,E56&lt;=3),"Lealdade potencial",AND(D56&gt;=4,D56&lt;=5,E56&gt;=0,E56&lt;=1),"Clientes recentes",AND(D56&gt;=3,D56&lt;=4,E56&gt;=0,E56&lt;=1),"Promissor",AND(D56&gt;=2,D56&lt;=3,E56&gt;=2,E56&lt;=3),"Clientes que precisam de atenção",AND(D56&gt;=2,D56&lt;=3,E56&gt;=0,E56&lt;=2),"Prestes a hibernar",AND(D56&gt;=0,D56&lt;=2,E56&gt;=2,E56&lt;=5),"Em risco",AND(D56&gt;=0,D56&lt;=1,E56&gt;=4,E56&lt;=5),"Não posso perdê-los",AND(D56&gt;=1,D56&lt;=2,E56&gt;=1,E56&lt;=2),"Hibernando",AND(D56&gt;=0,D56&lt;=2,E56&gt;=0,E56&lt;=2),"Perdido")</f>
        <v>Clientes que precisam de atenção</v>
      </c>
    </row>
    <row r="57" spans="1:6" x14ac:dyDescent="0.25">
      <c r="A57" s="21">
        <v>91</v>
      </c>
      <c r="B57">
        <f>transacoes!M143</f>
        <v>1</v>
      </c>
      <c r="C57">
        <f>transacoes!N143</f>
        <v>2</v>
      </c>
      <c r="D57">
        <f ca="1">transacoes!O143</f>
        <v>2</v>
      </c>
      <c r="E57">
        <f t="shared" ca="1" si="1"/>
        <v>2</v>
      </c>
      <c r="F57" t="str" cm="1">
        <f t="array" aca="1" ref="F57" ca="1">_xlfn.IFS(AND(D57&gt;=4,D57&lt;=5,E57&gt;=4,E57&lt;=5),"Campeões",AND(D57&gt;=2,D57&lt;=5,E57&gt;=3,E57&lt;=5),"Clientes fieis",AND(D57&gt;=3,D57&lt;=5,E57&gt;=1,E57&lt;=3),"Lealdade potencial",AND(D57&gt;=4,D57&lt;=5,E57&gt;=0,E57&lt;=1),"Clientes recentes",AND(D57&gt;=3,D57&lt;=4,E57&gt;=0,E57&lt;=1),"Promissor",AND(D57&gt;=2,D57&lt;=3,E57&gt;=2,E57&lt;=3),"Clientes que precisam de atenção",AND(D57&gt;=2,D57&lt;=3,E57&gt;=0,E57&lt;=2),"Prestes a hibernar",AND(D57&gt;=0,D57&lt;=2,E57&gt;=2,E57&lt;=5),"Em risco",AND(D57&gt;=0,D57&lt;=1,E57&gt;=4,E57&lt;=5),"Não posso perdê-los",AND(D57&gt;=1,D57&lt;=2,E57&gt;=1,E57&lt;=2),"Hibernando",AND(D57&gt;=0,D57&lt;=2,E57&gt;=0,E57&lt;=2),"Perdido")</f>
        <v>Clientes que precisam de atenção</v>
      </c>
    </row>
    <row r="58" spans="1:6" x14ac:dyDescent="0.25">
      <c r="A58" s="21">
        <v>139</v>
      </c>
      <c r="B58">
        <f>transacoes!M144</f>
        <v>1</v>
      </c>
      <c r="C58">
        <f>transacoes!N144</f>
        <v>2</v>
      </c>
      <c r="D58">
        <f ca="1">transacoes!O144</f>
        <v>2</v>
      </c>
      <c r="E58">
        <f t="shared" ca="1" si="1"/>
        <v>2</v>
      </c>
      <c r="F58" t="str" cm="1">
        <f t="array" aca="1" ref="F58" ca="1">_xlfn.IFS(AND(D58&gt;=4,D58&lt;=5,E58&gt;=4,E58&lt;=5),"Campeões",AND(D58&gt;=2,D58&lt;=5,E58&gt;=3,E58&lt;=5),"Clientes fieis",AND(D58&gt;=3,D58&lt;=5,E58&gt;=1,E58&lt;=3),"Lealdade potencial",AND(D58&gt;=4,D58&lt;=5,E58&gt;=0,E58&lt;=1),"Clientes recentes",AND(D58&gt;=3,D58&lt;=4,E58&gt;=0,E58&lt;=1),"Promissor",AND(D58&gt;=2,D58&lt;=3,E58&gt;=2,E58&lt;=3),"Clientes que precisam de atenção",AND(D58&gt;=2,D58&lt;=3,E58&gt;=0,E58&lt;=2),"Prestes a hibernar",AND(D58&gt;=0,D58&lt;=2,E58&gt;=2,E58&lt;=5),"Em risco",AND(D58&gt;=0,D58&lt;=1,E58&gt;=4,E58&lt;=5),"Não posso perdê-los",AND(D58&gt;=1,D58&lt;=2,E58&gt;=1,E58&lt;=2),"Hibernando",AND(D58&gt;=0,D58&lt;=2,E58&gt;=0,E58&lt;=2),"Perdido")</f>
        <v>Clientes que precisam de atenção</v>
      </c>
    </row>
    <row r="59" spans="1:6" x14ac:dyDescent="0.25">
      <c r="A59" s="21">
        <v>33</v>
      </c>
      <c r="B59">
        <f>transacoes!M145</f>
        <v>1</v>
      </c>
      <c r="C59">
        <f>transacoes!N145</f>
        <v>2</v>
      </c>
      <c r="D59">
        <f ca="1">transacoes!O145</f>
        <v>2</v>
      </c>
      <c r="E59">
        <f t="shared" ca="1" si="1"/>
        <v>2</v>
      </c>
      <c r="F59" t="str" cm="1">
        <f t="array" aca="1" ref="F59" ca="1">_xlfn.IFS(AND(D59&gt;=4,D59&lt;=5,E59&gt;=4,E59&lt;=5),"Campeões",AND(D59&gt;=2,D59&lt;=5,E59&gt;=3,E59&lt;=5),"Clientes fieis",AND(D59&gt;=3,D59&lt;=5,E59&gt;=1,E59&lt;=3),"Lealdade potencial",AND(D59&gt;=4,D59&lt;=5,E59&gt;=0,E59&lt;=1),"Clientes recentes",AND(D59&gt;=3,D59&lt;=4,E59&gt;=0,E59&lt;=1),"Promissor",AND(D59&gt;=2,D59&lt;=3,E59&gt;=2,E59&lt;=3),"Clientes que precisam de atenção",AND(D59&gt;=2,D59&lt;=3,E59&gt;=0,E59&lt;=2),"Prestes a hibernar",AND(D59&gt;=0,D59&lt;=2,E59&gt;=2,E59&lt;=5),"Em risco",AND(D59&gt;=0,D59&lt;=1,E59&gt;=4,E59&lt;=5),"Não posso perdê-los",AND(D59&gt;=1,D59&lt;=2,E59&gt;=1,E59&lt;=2),"Hibernando",AND(D59&gt;=0,D59&lt;=2,E59&gt;=0,E59&lt;=2),"Perdido")</f>
        <v>Clientes que precisam de atenção</v>
      </c>
    </row>
    <row r="60" spans="1:6" x14ac:dyDescent="0.25">
      <c r="A60" s="21">
        <v>131</v>
      </c>
      <c r="B60">
        <f>transacoes!M146</f>
        <v>1</v>
      </c>
      <c r="C60">
        <f>transacoes!N146</f>
        <v>2</v>
      </c>
      <c r="D60">
        <f ca="1">transacoes!O146</f>
        <v>2</v>
      </c>
      <c r="E60">
        <f t="shared" ca="1" si="1"/>
        <v>2</v>
      </c>
      <c r="F60" t="str" cm="1">
        <f t="array" aca="1" ref="F60" ca="1">_xlfn.IFS(AND(D60&gt;=4,D60&lt;=5,E60&gt;=4,E60&lt;=5),"Campeões",AND(D60&gt;=2,D60&lt;=5,E60&gt;=3,E60&lt;=5),"Clientes fieis",AND(D60&gt;=3,D60&lt;=5,E60&gt;=1,E60&lt;=3),"Lealdade potencial",AND(D60&gt;=4,D60&lt;=5,E60&gt;=0,E60&lt;=1),"Clientes recentes",AND(D60&gt;=3,D60&lt;=4,E60&gt;=0,E60&lt;=1),"Promissor",AND(D60&gt;=2,D60&lt;=3,E60&gt;=2,E60&lt;=3),"Clientes que precisam de atenção",AND(D60&gt;=2,D60&lt;=3,E60&gt;=0,E60&lt;=2),"Prestes a hibernar",AND(D60&gt;=0,D60&lt;=2,E60&gt;=2,E60&lt;=5),"Em risco",AND(D60&gt;=0,D60&lt;=1,E60&gt;=4,E60&lt;=5),"Não posso perdê-los",AND(D60&gt;=1,D60&lt;=2,E60&gt;=1,E60&lt;=2),"Hibernando",AND(D60&gt;=0,D60&lt;=2,E60&gt;=0,E60&lt;=2),"Perdido")</f>
        <v>Clientes que precisam de atenção</v>
      </c>
    </row>
    <row r="61" spans="1:6" x14ac:dyDescent="0.25">
      <c r="A61" s="21">
        <v>150</v>
      </c>
      <c r="B61">
        <f>transacoes!M147</f>
        <v>1</v>
      </c>
      <c r="C61">
        <f>transacoes!N147</f>
        <v>2</v>
      </c>
      <c r="D61">
        <f ca="1">transacoes!O147</f>
        <v>2</v>
      </c>
      <c r="E61">
        <f t="shared" ca="1" si="1"/>
        <v>2</v>
      </c>
      <c r="F61" t="str" cm="1">
        <f t="array" aca="1" ref="F61" ca="1">_xlfn.IFS(AND(D61&gt;=4,D61&lt;=5,E61&gt;=4,E61&lt;=5),"Campeões",AND(D61&gt;=2,D61&lt;=5,E61&gt;=3,E61&lt;=5),"Clientes fieis",AND(D61&gt;=3,D61&lt;=5,E61&gt;=1,E61&lt;=3),"Lealdade potencial",AND(D61&gt;=4,D61&lt;=5,E61&gt;=0,E61&lt;=1),"Clientes recentes",AND(D61&gt;=3,D61&lt;=4,E61&gt;=0,E61&lt;=1),"Promissor",AND(D61&gt;=2,D61&lt;=3,E61&gt;=2,E61&lt;=3),"Clientes que precisam de atenção",AND(D61&gt;=2,D61&lt;=3,E61&gt;=0,E61&lt;=2),"Prestes a hibernar",AND(D61&gt;=0,D61&lt;=2,E61&gt;=2,E61&lt;=5),"Em risco",AND(D61&gt;=0,D61&lt;=1,E61&gt;=4,E61&lt;=5),"Não posso perdê-los",AND(D61&gt;=1,D61&lt;=2,E61&gt;=1,E61&lt;=2),"Hibernando",AND(D61&gt;=0,D61&lt;=2,E61&gt;=0,E61&lt;=2),"Perdido")</f>
        <v>Clientes que precisam de atenção</v>
      </c>
    </row>
    <row r="62" spans="1:6" x14ac:dyDescent="0.25">
      <c r="A62" s="21">
        <v>111</v>
      </c>
      <c r="B62">
        <f>transacoes!M148</f>
        <v>1</v>
      </c>
      <c r="C62">
        <f>transacoes!N148</f>
        <v>2</v>
      </c>
      <c r="D62">
        <f ca="1">transacoes!O148</f>
        <v>2</v>
      </c>
      <c r="E62">
        <f t="shared" ca="1" si="1"/>
        <v>2</v>
      </c>
      <c r="F62" t="str" cm="1">
        <f t="array" aca="1" ref="F62" ca="1">_xlfn.IFS(AND(D62&gt;=4,D62&lt;=5,E62&gt;=4,E62&lt;=5),"Campeões",AND(D62&gt;=2,D62&lt;=5,E62&gt;=3,E62&lt;=5),"Clientes fieis",AND(D62&gt;=3,D62&lt;=5,E62&gt;=1,E62&lt;=3),"Lealdade potencial",AND(D62&gt;=4,D62&lt;=5,E62&gt;=0,E62&lt;=1),"Clientes recentes",AND(D62&gt;=3,D62&lt;=4,E62&gt;=0,E62&lt;=1),"Promissor",AND(D62&gt;=2,D62&lt;=3,E62&gt;=2,E62&lt;=3),"Clientes que precisam de atenção",AND(D62&gt;=2,D62&lt;=3,E62&gt;=0,E62&lt;=2),"Prestes a hibernar",AND(D62&gt;=0,D62&lt;=2,E62&gt;=2,E62&lt;=5),"Em risco",AND(D62&gt;=0,D62&lt;=1,E62&gt;=4,E62&lt;=5),"Não posso perdê-los",AND(D62&gt;=1,D62&lt;=2,E62&gt;=1,E62&lt;=2),"Hibernando",AND(D62&gt;=0,D62&lt;=2,E62&gt;=0,E62&lt;=2),"Perdido")</f>
        <v>Clientes que precisam de atenção</v>
      </c>
    </row>
    <row r="63" spans="1:6" x14ac:dyDescent="0.25">
      <c r="A63" s="21">
        <v>26</v>
      </c>
      <c r="B63">
        <f>transacoes!M25</f>
        <v>5</v>
      </c>
      <c r="C63">
        <f>transacoes!N25</f>
        <v>5</v>
      </c>
      <c r="D63">
        <f ca="1">transacoes!O25</f>
        <v>1</v>
      </c>
      <c r="E63">
        <f t="shared" ca="1" si="1"/>
        <v>3</v>
      </c>
      <c r="F63" t="str" cm="1">
        <f t="array" aca="1" ref="F63" ca="1">_xlfn.IFS(AND(D63&gt;=4,D63&lt;=5,E63&gt;=4,E63&lt;=5),"Campeões",AND(D63&gt;=2,D63&lt;=5,E63&gt;=3,E63&lt;=5),"Clientes fieis",AND(D63&gt;=3,D63&lt;=5,E63&gt;=1,E63&lt;=3),"Lealdade potencial",AND(D63&gt;=4,D63&lt;=5,E63&gt;=0,E63&lt;=1),"Clientes recentes",AND(D63&gt;=3,D63&lt;=4,E63&gt;=0,E63&lt;=1),"Promissor",AND(D63&gt;=2,D63&lt;=3,E63&gt;=2,E63&lt;=3),"Clientes que precisam de atenção",AND(D63&gt;=2,D63&lt;=3,E63&gt;=0,E63&lt;=2),"Prestes a hibernar",AND(D63&gt;=0,D63&lt;=2,E63&gt;=2,E63&lt;=5),"Em risco",AND(D63&gt;=0,D63&lt;=1,E63&gt;=4,E63&lt;=5),"Não posso perdê-los",AND(D63&gt;=1,D63&lt;=2,E63&gt;=1,E63&lt;=2),"Hibernando",AND(D63&gt;=0,D63&lt;=2,E63&gt;=0,E63&lt;=2),"Perdido")</f>
        <v>Em risco</v>
      </c>
    </row>
    <row r="64" spans="1:6" x14ac:dyDescent="0.25">
      <c r="A64" s="21">
        <v>99</v>
      </c>
      <c r="B64">
        <f>transacoes!M26</f>
        <v>5</v>
      </c>
      <c r="C64">
        <f>transacoes!N26</f>
        <v>5</v>
      </c>
      <c r="D64">
        <f ca="1">transacoes!O26</f>
        <v>1</v>
      </c>
      <c r="E64">
        <f t="shared" ca="1" si="1"/>
        <v>3</v>
      </c>
      <c r="F64" t="str" cm="1">
        <f t="array" aca="1" ref="F64" ca="1">_xlfn.IFS(AND(D64&gt;=4,D64&lt;=5,E64&gt;=4,E64&lt;=5),"Campeões",AND(D64&gt;=2,D64&lt;=5,E64&gt;=3,E64&lt;=5),"Clientes fieis",AND(D64&gt;=3,D64&lt;=5,E64&gt;=1,E64&lt;=3),"Lealdade potencial",AND(D64&gt;=4,D64&lt;=5,E64&gt;=0,E64&lt;=1),"Clientes recentes",AND(D64&gt;=3,D64&lt;=4,E64&gt;=0,E64&lt;=1),"Promissor",AND(D64&gt;=2,D64&lt;=3,E64&gt;=2,E64&lt;=3),"Clientes que precisam de atenção",AND(D64&gt;=2,D64&lt;=3,E64&gt;=0,E64&lt;=2),"Prestes a hibernar",AND(D64&gt;=0,D64&lt;=2,E64&gt;=2,E64&lt;=5),"Em risco",AND(D64&gt;=0,D64&lt;=1,E64&gt;=4,E64&lt;=5),"Não posso perdê-los",AND(D64&gt;=1,D64&lt;=2,E64&gt;=1,E64&lt;=2),"Hibernando",AND(D64&gt;=0,D64&lt;=2,E64&gt;=0,E64&lt;=2),"Perdido")</f>
        <v>Em risco</v>
      </c>
    </row>
    <row r="65" spans="1:6" x14ac:dyDescent="0.25">
      <c r="A65" s="21">
        <v>74</v>
      </c>
      <c r="B65">
        <f>transacoes!M33</f>
        <v>5</v>
      </c>
      <c r="C65">
        <f>transacoes!N33</f>
        <v>4</v>
      </c>
      <c r="D65">
        <f ca="1">transacoes!O33</f>
        <v>1</v>
      </c>
      <c r="E65">
        <f t="shared" ca="1" si="1"/>
        <v>2.5</v>
      </c>
      <c r="F65" t="str" cm="1">
        <f t="array" aca="1" ref="F65" ca="1">_xlfn.IFS(AND(D65&gt;=4,D65&lt;=5,E65&gt;=4,E65&lt;=5),"Campeões",AND(D65&gt;=2,D65&lt;=5,E65&gt;=3,E65&lt;=5),"Clientes fieis",AND(D65&gt;=3,D65&lt;=5,E65&gt;=1,E65&lt;=3),"Lealdade potencial",AND(D65&gt;=4,D65&lt;=5,E65&gt;=0,E65&lt;=1),"Clientes recentes",AND(D65&gt;=3,D65&lt;=4,E65&gt;=0,E65&lt;=1),"Promissor",AND(D65&gt;=2,D65&lt;=3,E65&gt;=2,E65&lt;=3),"Clientes que precisam de atenção",AND(D65&gt;=2,D65&lt;=3,E65&gt;=0,E65&lt;=2),"Prestes a hibernar",AND(D65&gt;=0,D65&lt;=2,E65&gt;=2,E65&lt;=5),"Em risco",AND(D65&gt;=0,D65&lt;=1,E65&gt;=4,E65&lt;=5),"Não posso perdê-los",AND(D65&gt;=1,D65&lt;=2,E65&gt;=1,E65&lt;=2),"Hibernando",AND(D65&gt;=0,D65&lt;=2,E65&gt;=0,E65&lt;=2),"Perdido")</f>
        <v>Em risco</v>
      </c>
    </row>
    <row r="66" spans="1:6" x14ac:dyDescent="0.25">
      <c r="A66" s="21">
        <v>18</v>
      </c>
      <c r="B66">
        <f>transacoes!M45</f>
        <v>5</v>
      </c>
      <c r="C66">
        <f>transacoes!N45</f>
        <v>3</v>
      </c>
      <c r="D66">
        <f ca="1">transacoes!O45</f>
        <v>1</v>
      </c>
      <c r="E66">
        <f t="shared" ca="1" si="1"/>
        <v>2</v>
      </c>
      <c r="F66" t="str" cm="1">
        <f t="array" aca="1" ref="F66" ca="1">_xlfn.IFS(AND(D66&gt;=4,D66&lt;=5,E66&gt;=4,E66&lt;=5),"Campeões",AND(D66&gt;=2,D66&lt;=5,E66&gt;=3,E66&lt;=5),"Clientes fieis",AND(D66&gt;=3,D66&lt;=5,E66&gt;=1,E66&lt;=3),"Lealdade potencial",AND(D66&gt;=4,D66&lt;=5,E66&gt;=0,E66&lt;=1),"Clientes recentes",AND(D66&gt;=3,D66&lt;=4,E66&gt;=0,E66&lt;=1),"Promissor",AND(D66&gt;=2,D66&lt;=3,E66&gt;=2,E66&lt;=3),"Clientes que precisam de atenção",AND(D66&gt;=2,D66&lt;=3,E66&gt;=0,E66&lt;=2),"Prestes a hibernar",AND(D66&gt;=0,D66&lt;=2,E66&gt;=2,E66&lt;=5),"Em risco",AND(D66&gt;=0,D66&lt;=1,E66&gt;=4,E66&lt;=5),"Não posso perdê-los",AND(D66&gt;=1,D66&lt;=2,E66&gt;=1,E66&lt;=2),"Hibernando",AND(D66&gt;=0,D66&lt;=2,E66&gt;=0,E66&lt;=2),"Perdido")</f>
        <v>Em risco</v>
      </c>
    </row>
    <row r="67" spans="1:6" x14ac:dyDescent="0.25">
      <c r="A67" s="21">
        <v>37</v>
      </c>
      <c r="B67">
        <f>transacoes!M46</f>
        <v>5</v>
      </c>
      <c r="C67">
        <f>transacoes!N46</f>
        <v>3</v>
      </c>
      <c r="D67">
        <f ca="1">transacoes!O46</f>
        <v>1</v>
      </c>
      <c r="E67">
        <f t="shared" ref="E67:E98" ca="1" si="2">(C67+D67)/2</f>
        <v>2</v>
      </c>
      <c r="F67" t="str" cm="1">
        <f t="array" aca="1" ref="F67" ca="1">_xlfn.IFS(AND(D67&gt;=4,D67&lt;=5,E67&gt;=4,E67&lt;=5),"Campeões",AND(D67&gt;=2,D67&lt;=5,E67&gt;=3,E67&lt;=5),"Clientes fieis",AND(D67&gt;=3,D67&lt;=5,E67&gt;=1,E67&lt;=3),"Lealdade potencial",AND(D67&gt;=4,D67&lt;=5,E67&gt;=0,E67&lt;=1),"Clientes recentes",AND(D67&gt;=3,D67&lt;=4,E67&gt;=0,E67&lt;=1),"Promissor",AND(D67&gt;=2,D67&lt;=3,E67&gt;=2,E67&lt;=3),"Clientes que precisam de atenção",AND(D67&gt;=2,D67&lt;=3,E67&gt;=0,E67&lt;=2),"Prestes a hibernar",AND(D67&gt;=0,D67&lt;=2,E67&gt;=2,E67&lt;=5),"Em risco",AND(D67&gt;=0,D67&lt;=1,E67&gt;=4,E67&lt;=5),"Não posso perdê-los",AND(D67&gt;=1,D67&lt;=2,E67&gt;=1,E67&lt;=2),"Hibernando",AND(D67&gt;=0,D67&lt;=2,E67&gt;=0,E67&lt;=2),"Perdido")</f>
        <v>Em risco</v>
      </c>
    </row>
    <row r="68" spans="1:6" x14ac:dyDescent="0.25">
      <c r="A68" s="21">
        <v>124</v>
      </c>
      <c r="B68">
        <f>transacoes!M47</f>
        <v>5</v>
      </c>
      <c r="C68">
        <f>transacoes!N47</f>
        <v>3</v>
      </c>
      <c r="D68">
        <f ca="1">transacoes!O47</f>
        <v>1</v>
      </c>
      <c r="E68">
        <f t="shared" ca="1" si="2"/>
        <v>2</v>
      </c>
      <c r="F68" t="str" cm="1">
        <f t="array" aca="1" ref="F68" ca="1">_xlfn.IFS(AND(D68&gt;=4,D68&lt;=5,E68&gt;=4,E68&lt;=5),"Campeões",AND(D68&gt;=2,D68&lt;=5,E68&gt;=3,E68&lt;=5),"Clientes fieis",AND(D68&gt;=3,D68&lt;=5,E68&gt;=1,E68&lt;=3),"Lealdade potencial",AND(D68&gt;=4,D68&lt;=5,E68&gt;=0,E68&lt;=1),"Clientes recentes",AND(D68&gt;=3,D68&lt;=4,E68&gt;=0,E68&lt;=1),"Promissor",AND(D68&gt;=2,D68&lt;=3,E68&gt;=2,E68&lt;=3),"Clientes que precisam de atenção",AND(D68&gt;=2,D68&lt;=3,E68&gt;=0,E68&lt;=2),"Prestes a hibernar",AND(D68&gt;=0,D68&lt;=2,E68&gt;=2,E68&lt;=5),"Em risco",AND(D68&gt;=0,D68&lt;=1,E68&gt;=4,E68&lt;=5),"Não posso perdê-los",AND(D68&gt;=1,D68&lt;=2,E68&gt;=1,E68&lt;=2),"Hibernando",AND(D68&gt;=0,D68&lt;=2,E68&gt;=0,E68&lt;=2),"Perdido")</f>
        <v>Em risco</v>
      </c>
    </row>
    <row r="69" spans="1:6" x14ac:dyDescent="0.25">
      <c r="A69" s="21">
        <v>140</v>
      </c>
      <c r="B69">
        <f>transacoes!M48</f>
        <v>5</v>
      </c>
      <c r="C69">
        <f>transacoes!N48</f>
        <v>3</v>
      </c>
      <c r="D69">
        <f ca="1">transacoes!O48</f>
        <v>1</v>
      </c>
      <c r="E69">
        <f t="shared" ca="1" si="2"/>
        <v>2</v>
      </c>
      <c r="F69" t="str" cm="1">
        <f t="array" aca="1" ref="F69" ca="1">_xlfn.IFS(AND(D69&gt;=4,D69&lt;=5,E69&gt;=4,E69&lt;=5),"Campeões",AND(D69&gt;=2,D69&lt;=5,E69&gt;=3,E69&lt;=5),"Clientes fieis",AND(D69&gt;=3,D69&lt;=5,E69&gt;=1,E69&lt;=3),"Lealdade potencial",AND(D69&gt;=4,D69&lt;=5,E69&gt;=0,E69&lt;=1),"Clientes recentes",AND(D69&gt;=3,D69&lt;=4,E69&gt;=0,E69&lt;=1),"Promissor",AND(D69&gt;=2,D69&lt;=3,E69&gt;=2,E69&lt;=3),"Clientes que precisam de atenção",AND(D69&gt;=2,D69&lt;=3,E69&gt;=0,E69&lt;=2),"Prestes a hibernar",AND(D69&gt;=0,D69&lt;=2,E69&gt;=2,E69&lt;=5),"Em risco",AND(D69&gt;=0,D69&lt;=1,E69&gt;=4,E69&lt;=5),"Não posso perdê-los",AND(D69&gt;=1,D69&lt;=2,E69&gt;=1,E69&lt;=2),"Hibernando",AND(D69&gt;=0,D69&lt;=2,E69&gt;=0,E69&lt;=2),"Perdido")</f>
        <v>Em risco</v>
      </c>
    </row>
    <row r="70" spans="1:6" x14ac:dyDescent="0.25">
      <c r="A70" s="21">
        <v>39</v>
      </c>
      <c r="B70">
        <f>transacoes!M49</f>
        <v>5</v>
      </c>
      <c r="C70">
        <f>transacoes!N49</f>
        <v>3</v>
      </c>
      <c r="D70">
        <f ca="1">transacoes!O49</f>
        <v>1</v>
      </c>
      <c r="E70">
        <f t="shared" ca="1" si="2"/>
        <v>2</v>
      </c>
      <c r="F70" t="str" cm="1">
        <f t="array" aca="1" ref="F70" ca="1">_xlfn.IFS(AND(D70&gt;=4,D70&lt;=5,E70&gt;=4,E70&lt;=5),"Campeões",AND(D70&gt;=2,D70&lt;=5,E70&gt;=3,E70&lt;=5),"Clientes fieis",AND(D70&gt;=3,D70&lt;=5,E70&gt;=1,E70&lt;=3),"Lealdade potencial",AND(D70&gt;=4,D70&lt;=5,E70&gt;=0,E70&lt;=1),"Clientes recentes",AND(D70&gt;=3,D70&lt;=4,E70&gt;=0,E70&lt;=1),"Promissor",AND(D70&gt;=2,D70&lt;=3,E70&gt;=2,E70&lt;=3),"Clientes que precisam de atenção",AND(D70&gt;=2,D70&lt;=3,E70&gt;=0,E70&lt;=2),"Prestes a hibernar",AND(D70&gt;=0,D70&lt;=2,E70&gt;=2,E70&lt;=5),"Em risco",AND(D70&gt;=0,D70&lt;=1,E70&gt;=4,E70&lt;=5),"Não posso perdê-los",AND(D70&gt;=1,D70&lt;=2,E70&gt;=1,E70&lt;=2),"Hibernando",AND(D70&gt;=0,D70&lt;=2,E70&gt;=0,E70&lt;=2),"Perdido")</f>
        <v>Em risco</v>
      </c>
    </row>
    <row r="71" spans="1:6" x14ac:dyDescent="0.25">
      <c r="A71" s="21">
        <v>60</v>
      </c>
      <c r="B71">
        <f>transacoes!M50</f>
        <v>5</v>
      </c>
      <c r="C71">
        <f>transacoes!N50</f>
        <v>3</v>
      </c>
      <c r="D71">
        <f ca="1">transacoes!O50</f>
        <v>1</v>
      </c>
      <c r="E71">
        <f t="shared" ca="1" si="2"/>
        <v>2</v>
      </c>
      <c r="F71" t="str" cm="1">
        <f t="array" aca="1" ref="F71" ca="1">_xlfn.IFS(AND(D71&gt;=4,D71&lt;=5,E71&gt;=4,E71&lt;=5),"Campeões",AND(D71&gt;=2,D71&lt;=5,E71&gt;=3,E71&lt;=5),"Clientes fieis",AND(D71&gt;=3,D71&lt;=5,E71&gt;=1,E71&lt;=3),"Lealdade potencial",AND(D71&gt;=4,D71&lt;=5,E71&gt;=0,E71&lt;=1),"Clientes recentes",AND(D71&gt;=3,D71&lt;=4,E71&gt;=0,E71&lt;=1),"Promissor",AND(D71&gt;=2,D71&lt;=3,E71&gt;=2,E71&lt;=3),"Clientes que precisam de atenção",AND(D71&gt;=2,D71&lt;=3,E71&gt;=0,E71&lt;=2),"Prestes a hibernar",AND(D71&gt;=0,D71&lt;=2,E71&gt;=2,E71&lt;=5),"Em risco",AND(D71&gt;=0,D71&lt;=1,E71&gt;=4,E71&lt;=5),"Não posso perdê-los",AND(D71&gt;=1,D71&lt;=2,E71&gt;=1,E71&lt;=2),"Hibernando",AND(D71&gt;=0,D71&lt;=2,E71&gt;=0,E71&lt;=2),"Perdido")</f>
        <v>Em risco</v>
      </c>
    </row>
    <row r="72" spans="1:6" x14ac:dyDescent="0.25">
      <c r="A72" s="21">
        <v>178</v>
      </c>
      <c r="B72">
        <f>transacoes!M51</f>
        <v>5</v>
      </c>
      <c r="C72">
        <f>transacoes!N51</f>
        <v>3</v>
      </c>
      <c r="D72">
        <f ca="1">transacoes!O51</f>
        <v>1</v>
      </c>
      <c r="E72">
        <f t="shared" ca="1" si="2"/>
        <v>2</v>
      </c>
      <c r="F72" t="str" cm="1">
        <f t="array" aca="1" ref="F72" ca="1">_xlfn.IFS(AND(D72&gt;=4,D72&lt;=5,E72&gt;=4,E72&lt;=5),"Campeões",AND(D72&gt;=2,D72&lt;=5,E72&gt;=3,E72&lt;=5),"Clientes fieis",AND(D72&gt;=3,D72&lt;=5,E72&gt;=1,E72&lt;=3),"Lealdade potencial",AND(D72&gt;=4,D72&lt;=5,E72&gt;=0,E72&lt;=1),"Clientes recentes",AND(D72&gt;=3,D72&lt;=4,E72&gt;=0,E72&lt;=1),"Promissor",AND(D72&gt;=2,D72&lt;=3,E72&gt;=2,E72&lt;=3),"Clientes que precisam de atenção",AND(D72&gt;=2,D72&lt;=3,E72&gt;=0,E72&lt;=2),"Prestes a hibernar",AND(D72&gt;=0,D72&lt;=2,E72&gt;=2,E72&lt;=5),"Em risco",AND(D72&gt;=0,D72&lt;=1,E72&gt;=4,E72&lt;=5),"Não posso perdê-los",AND(D72&gt;=1,D72&lt;=2,E72&gt;=1,E72&lt;=2),"Hibernando",AND(D72&gt;=0,D72&lt;=2,E72&gt;=0,E72&lt;=2),"Perdido")</f>
        <v>Em risco</v>
      </c>
    </row>
    <row r="73" spans="1:6" x14ac:dyDescent="0.25">
      <c r="A73" s="21">
        <v>156</v>
      </c>
      <c r="B73">
        <f>transacoes!M52</f>
        <v>5</v>
      </c>
      <c r="C73">
        <f>transacoes!N52</f>
        <v>3</v>
      </c>
      <c r="D73">
        <f ca="1">transacoes!O52</f>
        <v>1</v>
      </c>
      <c r="E73">
        <f t="shared" ca="1" si="2"/>
        <v>2</v>
      </c>
      <c r="F73" t="str" cm="1">
        <f t="array" aca="1" ref="F73" ca="1">_xlfn.IFS(AND(D73&gt;=4,D73&lt;=5,E73&gt;=4,E73&lt;=5),"Campeões",AND(D73&gt;=2,D73&lt;=5,E73&gt;=3,E73&lt;=5),"Clientes fieis",AND(D73&gt;=3,D73&lt;=5,E73&gt;=1,E73&lt;=3),"Lealdade potencial",AND(D73&gt;=4,D73&lt;=5,E73&gt;=0,E73&lt;=1),"Clientes recentes",AND(D73&gt;=3,D73&lt;=4,E73&gt;=0,E73&lt;=1),"Promissor",AND(D73&gt;=2,D73&lt;=3,E73&gt;=2,E73&lt;=3),"Clientes que precisam de atenção",AND(D73&gt;=2,D73&lt;=3,E73&gt;=0,E73&lt;=2),"Prestes a hibernar",AND(D73&gt;=0,D73&lt;=2,E73&gt;=2,E73&lt;=5),"Em risco",AND(D73&gt;=0,D73&lt;=1,E73&gt;=4,E73&lt;=5),"Não posso perdê-los",AND(D73&gt;=1,D73&lt;=2,E73&gt;=1,E73&lt;=2),"Hibernando",AND(D73&gt;=0,D73&lt;=2,E73&gt;=0,E73&lt;=2),"Perdido")</f>
        <v>Em risco</v>
      </c>
    </row>
    <row r="74" spans="1:6" x14ac:dyDescent="0.25">
      <c r="A74" s="21">
        <v>195</v>
      </c>
      <c r="B74">
        <f>transacoes!M53</f>
        <v>5</v>
      </c>
      <c r="C74">
        <f>transacoes!N53</f>
        <v>3</v>
      </c>
      <c r="D74">
        <f ca="1">transacoes!O53</f>
        <v>1</v>
      </c>
      <c r="E74">
        <f t="shared" ca="1" si="2"/>
        <v>2</v>
      </c>
      <c r="F74" t="str" cm="1">
        <f t="array" aca="1" ref="F74" ca="1">_xlfn.IFS(AND(D74&gt;=4,D74&lt;=5,E74&gt;=4,E74&lt;=5),"Campeões",AND(D74&gt;=2,D74&lt;=5,E74&gt;=3,E74&lt;=5),"Clientes fieis",AND(D74&gt;=3,D74&lt;=5,E74&gt;=1,E74&lt;=3),"Lealdade potencial",AND(D74&gt;=4,D74&lt;=5,E74&gt;=0,E74&lt;=1),"Clientes recentes",AND(D74&gt;=3,D74&lt;=4,E74&gt;=0,E74&lt;=1),"Promissor",AND(D74&gt;=2,D74&lt;=3,E74&gt;=2,E74&lt;=3),"Clientes que precisam de atenção",AND(D74&gt;=2,D74&lt;=3,E74&gt;=0,E74&lt;=2),"Prestes a hibernar",AND(D74&gt;=0,D74&lt;=2,E74&gt;=2,E74&lt;=5),"Em risco",AND(D74&gt;=0,D74&lt;=1,E74&gt;=4,E74&lt;=5),"Não posso perdê-los",AND(D74&gt;=1,D74&lt;=2,E74&gt;=1,E74&lt;=2),"Hibernando",AND(D74&gt;=0,D74&lt;=2,E74&gt;=0,E74&lt;=2),"Perdido")</f>
        <v>Em risco</v>
      </c>
    </row>
    <row r="75" spans="1:6" x14ac:dyDescent="0.25">
      <c r="A75" s="21">
        <v>85</v>
      </c>
      <c r="B75">
        <f>transacoes!M54</f>
        <v>5</v>
      </c>
      <c r="C75">
        <f>transacoes!N54</f>
        <v>3</v>
      </c>
      <c r="D75">
        <f ca="1">transacoes!O54</f>
        <v>1</v>
      </c>
      <c r="E75">
        <f t="shared" ca="1" si="2"/>
        <v>2</v>
      </c>
      <c r="F75" t="str" cm="1">
        <f t="array" aca="1" ref="F75" ca="1">_xlfn.IFS(AND(D75&gt;=4,D75&lt;=5,E75&gt;=4,E75&lt;=5),"Campeões",AND(D75&gt;=2,D75&lt;=5,E75&gt;=3,E75&lt;=5),"Clientes fieis",AND(D75&gt;=3,D75&lt;=5,E75&gt;=1,E75&lt;=3),"Lealdade potencial",AND(D75&gt;=4,D75&lt;=5,E75&gt;=0,E75&lt;=1),"Clientes recentes",AND(D75&gt;=3,D75&lt;=4,E75&gt;=0,E75&lt;=1),"Promissor",AND(D75&gt;=2,D75&lt;=3,E75&gt;=2,E75&lt;=3),"Clientes que precisam de atenção",AND(D75&gt;=2,D75&lt;=3,E75&gt;=0,E75&lt;=2),"Prestes a hibernar",AND(D75&gt;=0,D75&lt;=2,E75&gt;=2,E75&lt;=5),"Em risco",AND(D75&gt;=0,D75&lt;=1,E75&gt;=4,E75&lt;=5),"Não posso perdê-los",AND(D75&gt;=1,D75&lt;=2,E75&gt;=1,E75&lt;=2),"Hibernando",AND(D75&gt;=0,D75&lt;=2,E75&gt;=0,E75&lt;=2),"Perdido")</f>
        <v>Em risco</v>
      </c>
    </row>
    <row r="76" spans="1:6" x14ac:dyDescent="0.25">
      <c r="A76" s="21">
        <v>128</v>
      </c>
      <c r="B76">
        <f>transacoes!M55</f>
        <v>5</v>
      </c>
      <c r="C76">
        <f>transacoes!N55</f>
        <v>3</v>
      </c>
      <c r="D76">
        <f ca="1">transacoes!O55</f>
        <v>1</v>
      </c>
      <c r="E76">
        <f t="shared" ca="1" si="2"/>
        <v>2</v>
      </c>
      <c r="F76" t="str" cm="1">
        <f t="array" aca="1" ref="F76" ca="1">_xlfn.IFS(AND(D76&gt;=4,D76&lt;=5,E76&gt;=4,E76&lt;=5),"Campeões",AND(D76&gt;=2,D76&lt;=5,E76&gt;=3,E76&lt;=5),"Clientes fieis",AND(D76&gt;=3,D76&lt;=5,E76&gt;=1,E76&lt;=3),"Lealdade potencial",AND(D76&gt;=4,D76&lt;=5,E76&gt;=0,E76&lt;=1),"Clientes recentes",AND(D76&gt;=3,D76&lt;=4,E76&gt;=0,E76&lt;=1),"Promissor",AND(D76&gt;=2,D76&lt;=3,E76&gt;=2,E76&lt;=3),"Clientes que precisam de atenção",AND(D76&gt;=2,D76&lt;=3,E76&gt;=0,E76&lt;=2),"Prestes a hibernar",AND(D76&gt;=0,D76&lt;=2,E76&gt;=2,E76&lt;=5),"Em risco",AND(D76&gt;=0,D76&lt;=1,E76&gt;=4,E76&lt;=5),"Não posso perdê-los",AND(D76&gt;=1,D76&lt;=2,E76&gt;=1,E76&lt;=2),"Hibernando",AND(D76&gt;=0,D76&lt;=2,E76&gt;=0,E76&lt;=2),"Perdido")</f>
        <v>Em risco</v>
      </c>
    </row>
    <row r="77" spans="1:6" x14ac:dyDescent="0.25">
      <c r="A77" s="21">
        <v>65</v>
      </c>
      <c r="B77">
        <f>transacoes!M56</f>
        <v>5</v>
      </c>
      <c r="C77">
        <f>transacoes!N56</f>
        <v>3</v>
      </c>
      <c r="D77">
        <f ca="1">transacoes!O56</f>
        <v>1</v>
      </c>
      <c r="E77">
        <f t="shared" ca="1" si="2"/>
        <v>2</v>
      </c>
      <c r="F77" t="str" cm="1">
        <f t="array" aca="1" ref="F77" ca="1">_xlfn.IFS(AND(D77&gt;=4,D77&lt;=5,E77&gt;=4,E77&lt;=5),"Campeões",AND(D77&gt;=2,D77&lt;=5,E77&gt;=3,E77&lt;=5),"Clientes fieis",AND(D77&gt;=3,D77&lt;=5,E77&gt;=1,E77&lt;=3),"Lealdade potencial",AND(D77&gt;=4,D77&lt;=5,E77&gt;=0,E77&lt;=1),"Clientes recentes",AND(D77&gt;=3,D77&lt;=4,E77&gt;=0,E77&lt;=1),"Promissor",AND(D77&gt;=2,D77&lt;=3,E77&gt;=2,E77&lt;=3),"Clientes que precisam de atenção",AND(D77&gt;=2,D77&lt;=3,E77&gt;=0,E77&lt;=2),"Prestes a hibernar",AND(D77&gt;=0,D77&lt;=2,E77&gt;=2,E77&lt;=5),"Em risco",AND(D77&gt;=0,D77&lt;=1,E77&gt;=4,E77&lt;=5),"Não posso perdê-los",AND(D77&gt;=1,D77&lt;=2,E77&gt;=1,E77&lt;=2),"Hibernando",AND(D77&gt;=0,D77&lt;=2,E77&gt;=0,E77&lt;=2),"Perdido")</f>
        <v>Em risco</v>
      </c>
    </row>
    <row r="78" spans="1:6" x14ac:dyDescent="0.25">
      <c r="A78" s="21">
        <v>185</v>
      </c>
      <c r="B78">
        <f>transacoes!M59</f>
        <v>4</v>
      </c>
      <c r="C78">
        <f>transacoes!N59</f>
        <v>3</v>
      </c>
      <c r="D78">
        <f ca="1">transacoes!O59</f>
        <v>1</v>
      </c>
      <c r="E78">
        <f t="shared" ca="1" si="2"/>
        <v>2</v>
      </c>
      <c r="F78" t="str" cm="1">
        <f t="array" aca="1" ref="F78" ca="1">_xlfn.IFS(AND(D78&gt;=4,D78&lt;=5,E78&gt;=4,E78&lt;=5),"Campeões",AND(D78&gt;=2,D78&lt;=5,E78&gt;=3,E78&lt;=5),"Clientes fieis",AND(D78&gt;=3,D78&lt;=5,E78&gt;=1,E78&lt;=3),"Lealdade potencial",AND(D78&gt;=4,D78&lt;=5,E78&gt;=0,E78&lt;=1),"Clientes recentes",AND(D78&gt;=3,D78&lt;=4,E78&gt;=0,E78&lt;=1),"Promissor",AND(D78&gt;=2,D78&lt;=3,E78&gt;=2,E78&lt;=3),"Clientes que precisam de atenção",AND(D78&gt;=2,D78&lt;=3,E78&gt;=0,E78&lt;=2),"Prestes a hibernar",AND(D78&gt;=0,D78&lt;=2,E78&gt;=2,E78&lt;=5),"Em risco",AND(D78&gt;=0,D78&lt;=1,E78&gt;=4,E78&lt;=5),"Não posso perdê-los",AND(D78&gt;=1,D78&lt;=2,E78&gt;=1,E78&lt;=2),"Hibernando",AND(D78&gt;=0,D78&lt;=2,E78&gt;=0,E78&lt;=2),"Perdido")</f>
        <v>Em risco</v>
      </c>
    </row>
    <row r="79" spans="1:6" x14ac:dyDescent="0.25">
      <c r="A79" s="21">
        <v>142</v>
      </c>
      <c r="B79">
        <f>transacoes!M60</f>
        <v>4</v>
      </c>
      <c r="C79">
        <f>transacoes!N60</f>
        <v>3</v>
      </c>
      <c r="D79">
        <f ca="1">transacoes!O60</f>
        <v>1</v>
      </c>
      <c r="E79">
        <f t="shared" ca="1" si="2"/>
        <v>2</v>
      </c>
      <c r="F79" t="str" cm="1">
        <f t="array" aca="1" ref="F79" ca="1">_xlfn.IFS(AND(D79&gt;=4,D79&lt;=5,E79&gt;=4,E79&lt;=5),"Campeões",AND(D79&gt;=2,D79&lt;=5,E79&gt;=3,E79&lt;=5),"Clientes fieis",AND(D79&gt;=3,D79&lt;=5,E79&gt;=1,E79&lt;=3),"Lealdade potencial",AND(D79&gt;=4,D79&lt;=5,E79&gt;=0,E79&lt;=1),"Clientes recentes",AND(D79&gt;=3,D79&lt;=4,E79&gt;=0,E79&lt;=1),"Promissor",AND(D79&gt;=2,D79&lt;=3,E79&gt;=2,E79&lt;=3),"Clientes que precisam de atenção",AND(D79&gt;=2,D79&lt;=3,E79&gt;=0,E79&lt;=2),"Prestes a hibernar",AND(D79&gt;=0,D79&lt;=2,E79&gt;=2,E79&lt;=5),"Em risco",AND(D79&gt;=0,D79&lt;=1,E79&gt;=4,E79&lt;=5),"Não posso perdê-los",AND(D79&gt;=1,D79&lt;=2,E79&gt;=1,E79&lt;=2),"Hibernando",AND(D79&gt;=0,D79&lt;=2,E79&gt;=0,E79&lt;=2),"Perdido")</f>
        <v>Em risco</v>
      </c>
    </row>
    <row r="80" spans="1:6" x14ac:dyDescent="0.25">
      <c r="A80" s="21">
        <v>12</v>
      </c>
      <c r="B80">
        <f>transacoes!M61</f>
        <v>4</v>
      </c>
      <c r="C80">
        <f>transacoes!N61</f>
        <v>3</v>
      </c>
      <c r="D80">
        <f ca="1">transacoes!O61</f>
        <v>1</v>
      </c>
      <c r="E80">
        <f t="shared" ca="1" si="2"/>
        <v>2</v>
      </c>
      <c r="F80" t="str" cm="1">
        <f t="array" aca="1" ref="F80" ca="1">_xlfn.IFS(AND(D80&gt;=4,D80&lt;=5,E80&gt;=4,E80&lt;=5),"Campeões",AND(D80&gt;=2,D80&lt;=5,E80&gt;=3,E80&lt;=5),"Clientes fieis",AND(D80&gt;=3,D80&lt;=5,E80&gt;=1,E80&lt;=3),"Lealdade potencial",AND(D80&gt;=4,D80&lt;=5,E80&gt;=0,E80&lt;=1),"Clientes recentes",AND(D80&gt;=3,D80&lt;=4,E80&gt;=0,E80&lt;=1),"Promissor",AND(D80&gt;=2,D80&lt;=3,E80&gt;=2,E80&lt;=3),"Clientes que precisam de atenção",AND(D80&gt;=2,D80&lt;=3,E80&gt;=0,E80&lt;=2),"Prestes a hibernar",AND(D80&gt;=0,D80&lt;=2,E80&gt;=2,E80&lt;=5),"Em risco",AND(D80&gt;=0,D80&lt;=1,E80&gt;=4,E80&lt;=5),"Não posso perdê-los",AND(D80&gt;=1,D80&lt;=2,E80&gt;=1,E80&lt;=2),"Hibernando",AND(D80&gt;=0,D80&lt;=2,E80&gt;=0,E80&lt;=2),"Perdido")</f>
        <v>Em risco</v>
      </c>
    </row>
    <row r="81" spans="1:6" x14ac:dyDescent="0.25">
      <c r="A81" s="21">
        <v>61</v>
      </c>
      <c r="B81">
        <f>transacoes!M62</f>
        <v>4</v>
      </c>
      <c r="C81">
        <f>transacoes!N62</f>
        <v>3</v>
      </c>
      <c r="D81">
        <f ca="1">transacoes!O62</f>
        <v>1</v>
      </c>
      <c r="E81">
        <f t="shared" ca="1" si="2"/>
        <v>2</v>
      </c>
      <c r="F81" t="str" cm="1">
        <f t="array" aca="1" ref="F81" ca="1">_xlfn.IFS(AND(D81&gt;=4,D81&lt;=5,E81&gt;=4,E81&lt;=5),"Campeões",AND(D81&gt;=2,D81&lt;=5,E81&gt;=3,E81&lt;=5),"Clientes fieis",AND(D81&gt;=3,D81&lt;=5,E81&gt;=1,E81&lt;=3),"Lealdade potencial",AND(D81&gt;=4,D81&lt;=5,E81&gt;=0,E81&lt;=1),"Clientes recentes",AND(D81&gt;=3,D81&lt;=4,E81&gt;=0,E81&lt;=1),"Promissor",AND(D81&gt;=2,D81&lt;=3,E81&gt;=2,E81&lt;=3),"Clientes que precisam de atenção",AND(D81&gt;=2,D81&lt;=3,E81&gt;=0,E81&lt;=2),"Prestes a hibernar",AND(D81&gt;=0,D81&lt;=2,E81&gt;=2,E81&lt;=5),"Em risco",AND(D81&gt;=0,D81&lt;=1,E81&gt;=4,E81&lt;=5),"Não posso perdê-los",AND(D81&gt;=1,D81&lt;=2,E81&gt;=1,E81&lt;=2),"Hibernando",AND(D81&gt;=0,D81&lt;=2,E81&gt;=0,E81&lt;=2),"Perdido")</f>
        <v>Em risco</v>
      </c>
    </row>
    <row r="82" spans="1:6" x14ac:dyDescent="0.25">
      <c r="A82" s="21">
        <v>167</v>
      </c>
      <c r="B82">
        <f>transacoes!M63</f>
        <v>4</v>
      </c>
      <c r="C82">
        <f>transacoes!N63</f>
        <v>3</v>
      </c>
      <c r="D82">
        <f ca="1">transacoes!O63</f>
        <v>1</v>
      </c>
      <c r="E82">
        <f t="shared" ca="1" si="2"/>
        <v>2</v>
      </c>
      <c r="F82" t="str" cm="1">
        <f t="array" aca="1" ref="F82" ca="1">_xlfn.IFS(AND(D82&gt;=4,D82&lt;=5,E82&gt;=4,E82&lt;=5),"Campeões",AND(D82&gt;=2,D82&lt;=5,E82&gt;=3,E82&lt;=5),"Clientes fieis",AND(D82&gt;=3,D82&lt;=5,E82&gt;=1,E82&lt;=3),"Lealdade potencial",AND(D82&gt;=4,D82&lt;=5,E82&gt;=0,E82&lt;=1),"Clientes recentes",AND(D82&gt;=3,D82&lt;=4,E82&gt;=0,E82&lt;=1),"Promissor",AND(D82&gt;=2,D82&lt;=3,E82&gt;=2,E82&lt;=3),"Clientes que precisam de atenção",AND(D82&gt;=2,D82&lt;=3,E82&gt;=0,E82&lt;=2),"Prestes a hibernar",AND(D82&gt;=0,D82&lt;=2,E82&gt;=2,E82&lt;=5),"Em risco",AND(D82&gt;=0,D82&lt;=1,E82&gt;=4,E82&lt;=5),"Não posso perdê-los",AND(D82&gt;=1,D82&lt;=2,E82&gt;=1,E82&lt;=2),"Hibernando",AND(D82&gt;=0,D82&lt;=2,E82&gt;=0,E82&lt;=2),"Perdido")</f>
        <v>Em risco</v>
      </c>
    </row>
    <row r="83" spans="1:6" x14ac:dyDescent="0.25">
      <c r="A83" s="21">
        <v>71</v>
      </c>
      <c r="B83">
        <f>transacoes!M64</f>
        <v>4</v>
      </c>
      <c r="C83">
        <f>transacoes!N64</f>
        <v>3</v>
      </c>
      <c r="D83">
        <f ca="1">transacoes!O64</f>
        <v>1</v>
      </c>
      <c r="E83">
        <f t="shared" ca="1" si="2"/>
        <v>2</v>
      </c>
      <c r="F83" t="str" cm="1">
        <f t="array" aca="1" ref="F83" ca="1">_xlfn.IFS(AND(D83&gt;=4,D83&lt;=5,E83&gt;=4,E83&lt;=5),"Campeões",AND(D83&gt;=2,D83&lt;=5,E83&gt;=3,E83&lt;=5),"Clientes fieis",AND(D83&gt;=3,D83&lt;=5,E83&gt;=1,E83&lt;=3),"Lealdade potencial",AND(D83&gt;=4,D83&lt;=5,E83&gt;=0,E83&lt;=1),"Clientes recentes",AND(D83&gt;=3,D83&lt;=4,E83&gt;=0,E83&lt;=1),"Promissor",AND(D83&gt;=2,D83&lt;=3,E83&gt;=2,E83&lt;=3),"Clientes que precisam de atenção",AND(D83&gt;=2,D83&lt;=3,E83&gt;=0,E83&lt;=2),"Prestes a hibernar",AND(D83&gt;=0,D83&lt;=2,E83&gt;=2,E83&lt;=5),"Em risco",AND(D83&gt;=0,D83&lt;=1,E83&gt;=4,E83&lt;=5),"Não posso perdê-los",AND(D83&gt;=1,D83&lt;=2,E83&gt;=1,E83&lt;=2),"Hibernando",AND(D83&gt;=0,D83&lt;=2,E83&gt;=0,E83&lt;=2),"Perdido")</f>
        <v>Em risco</v>
      </c>
    </row>
    <row r="84" spans="1:6" x14ac:dyDescent="0.25">
      <c r="A84" s="21">
        <v>62</v>
      </c>
      <c r="B84">
        <f>transacoes!M65</f>
        <v>4</v>
      </c>
      <c r="C84">
        <f>transacoes!N65</f>
        <v>3</v>
      </c>
      <c r="D84">
        <f ca="1">transacoes!O65</f>
        <v>1</v>
      </c>
      <c r="E84">
        <f t="shared" ca="1" si="2"/>
        <v>2</v>
      </c>
      <c r="F84" t="str" cm="1">
        <f t="array" aca="1" ref="F84" ca="1">_xlfn.IFS(AND(D84&gt;=4,D84&lt;=5,E84&gt;=4,E84&lt;=5),"Campeões",AND(D84&gt;=2,D84&lt;=5,E84&gt;=3,E84&lt;=5),"Clientes fieis",AND(D84&gt;=3,D84&lt;=5,E84&gt;=1,E84&lt;=3),"Lealdade potencial",AND(D84&gt;=4,D84&lt;=5,E84&gt;=0,E84&lt;=1),"Clientes recentes",AND(D84&gt;=3,D84&lt;=4,E84&gt;=0,E84&lt;=1),"Promissor",AND(D84&gt;=2,D84&lt;=3,E84&gt;=2,E84&lt;=3),"Clientes que precisam de atenção",AND(D84&gt;=2,D84&lt;=3,E84&gt;=0,E84&lt;=2),"Prestes a hibernar",AND(D84&gt;=0,D84&lt;=2,E84&gt;=2,E84&lt;=5),"Em risco",AND(D84&gt;=0,D84&lt;=1,E84&gt;=4,E84&lt;=5),"Não posso perdê-los",AND(D84&gt;=1,D84&lt;=2,E84&gt;=1,E84&lt;=2),"Hibernando",AND(D84&gt;=0,D84&lt;=2,E84&gt;=0,E84&lt;=2),"Perdido")</f>
        <v>Em risco</v>
      </c>
    </row>
    <row r="85" spans="1:6" x14ac:dyDescent="0.25">
      <c r="A85" s="21">
        <v>21</v>
      </c>
      <c r="B85">
        <f>transacoes!M88</f>
        <v>3</v>
      </c>
      <c r="C85">
        <f>transacoes!N88</f>
        <v>3</v>
      </c>
      <c r="D85">
        <f ca="1">transacoes!O88</f>
        <v>1</v>
      </c>
      <c r="E85">
        <f t="shared" ca="1" si="2"/>
        <v>2</v>
      </c>
      <c r="F85" t="str" cm="1">
        <f t="array" aca="1" ref="F85" ca="1">_xlfn.IFS(AND(D85&gt;=4,D85&lt;=5,E85&gt;=4,E85&lt;=5),"Campeões",AND(D85&gt;=2,D85&lt;=5,E85&gt;=3,E85&lt;=5),"Clientes fieis",AND(D85&gt;=3,D85&lt;=5,E85&gt;=1,E85&lt;=3),"Lealdade potencial",AND(D85&gt;=4,D85&lt;=5,E85&gt;=0,E85&lt;=1),"Clientes recentes",AND(D85&gt;=3,D85&lt;=4,E85&gt;=0,E85&lt;=1),"Promissor",AND(D85&gt;=2,D85&lt;=3,E85&gt;=2,E85&lt;=3),"Clientes que precisam de atenção",AND(D85&gt;=2,D85&lt;=3,E85&gt;=0,E85&lt;=2),"Prestes a hibernar",AND(D85&gt;=0,D85&lt;=2,E85&gt;=2,E85&lt;=5),"Em risco",AND(D85&gt;=0,D85&lt;=1,E85&gt;=4,E85&lt;=5),"Não posso perdê-los",AND(D85&gt;=1,D85&lt;=2,E85&gt;=1,E85&lt;=2),"Hibernando",AND(D85&gt;=0,D85&lt;=2,E85&gt;=0,E85&lt;=2),"Perdido")</f>
        <v>Em risco</v>
      </c>
    </row>
    <row r="86" spans="1:6" x14ac:dyDescent="0.25">
      <c r="A86" s="21">
        <v>114</v>
      </c>
      <c r="B86">
        <f>transacoes!M89</f>
        <v>3</v>
      </c>
      <c r="C86">
        <f>transacoes!N89</f>
        <v>3</v>
      </c>
      <c r="D86">
        <f ca="1">transacoes!O89</f>
        <v>1</v>
      </c>
      <c r="E86">
        <f t="shared" ca="1" si="2"/>
        <v>2</v>
      </c>
      <c r="F86" t="str" cm="1">
        <f t="array" aca="1" ref="F86" ca="1">_xlfn.IFS(AND(D86&gt;=4,D86&lt;=5,E86&gt;=4,E86&lt;=5),"Campeões",AND(D86&gt;=2,D86&lt;=5,E86&gt;=3,E86&lt;=5),"Clientes fieis",AND(D86&gt;=3,D86&lt;=5,E86&gt;=1,E86&lt;=3),"Lealdade potencial",AND(D86&gt;=4,D86&lt;=5,E86&gt;=0,E86&lt;=1),"Clientes recentes",AND(D86&gt;=3,D86&lt;=4,E86&gt;=0,E86&lt;=1),"Promissor",AND(D86&gt;=2,D86&lt;=3,E86&gt;=2,E86&lt;=3),"Clientes que precisam de atenção",AND(D86&gt;=2,D86&lt;=3,E86&gt;=0,E86&lt;=2),"Prestes a hibernar",AND(D86&gt;=0,D86&lt;=2,E86&gt;=2,E86&lt;=5),"Em risco",AND(D86&gt;=0,D86&lt;=1,E86&gt;=4,E86&lt;=5),"Não posso perdê-los",AND(D86&gt;=1,D86&lt;=2,E86&gt;=1,E86&lt;=2),"Hibernando",AND(D86&gt;=0,D86&lt;=2,E86&gt;=0,E86&lt;=2),"Perdido")</f>
        <v>Em risco</v>
      </c>
    </row>
    <row r="87" spans="1:6" x14ac:dyDescent="0.25">
      <c r="A87" s="21">
        <v>106</v>
      </c>
      <c r="B87">
        <f>transacoes!M90</f>
        <v>3</v>
      </c>
      <c r="C87">
        <f>transacoes!N90</f>
        <v>3</v>
      </c>
      <c r="D87">
        <f ca="1">transacoes!O90</f>
        <v>1</v>
      </c>
      <c r="E87">
        <f t="shared" ca="1" si="2"/>
        <v>2</v>
      </c>
      <c r="F87" t="str" cm="1">
        <f t="array" aca="1" ref="F87" ca="1">_xlfn.IFS(AND(D87&gt;=4,D87&lt;=5,E87&gt;=4,E87&lt;=5),"Campeões",AND(D87&gt;=2,D87&lt;=5,E87&gt;=3,E87&lt;=5),"Clientes fieis",AND(D87&gt;=3,D87&lt;=5,E87&gt;=1,E87&lt;=3),"Lealdade potencial",AND(D87&gt;=4,D87&lt;=5,E87&gt;=0,E87&lt;=1),"Clientes recentes",AND(D87&gt;=3,D87&lt;=4,E87&gt;=0,E87&lt;=1),"Promissor",AND(D87&gt;=2,D87&lt;=3,E87&gt;=2,E87&lt;=3),"Clientes que precisam de atenção",AND(D87&gt;=2,D87&lt;=3,E87&gt;=0,E87&lt;=2),"Prestes a hibernar",AND(D87&gt;=0,D87&lt;=2,E87&gt;=2,E87&lt;=5),"Em risco",AND(D87&gt;=0,D87&lt;=1,E87&gt;=4,E87&lt;=5),"Não posso perdê-los",AND(D87&gt;=1,D87&lt;=2,E87&gt;=1,E87&lt;=2),"Hibernando",AND(D87&gt;=0,D87&lt;=2,E87&gt;=0,E87&lt;=2),"Perdido")</f>
        <v>Em risco</v>
      </c>
    </row>
    <row r="88" spans="1:6" x14ac:dyDescent="0.25">
      <c r="A88" s="21">
        <v>38</v>
      </c>
      <c r="B88">
        <f>transacoes!M91</f>
        <v>3</v>
      </c>
      <c r="C88">
        <f>transacoes!N91</f>
        <v>3</v>
      </c>
      <c r="D88">
        <f ca="1">transacoes!O91</f>
        <v>1</v>
      </c>
      <c r="E88">
        <f t="shared" ca="1" si="2"/>
        <v>2</v>
      </c>
      <c r="F88" t="str" cm="1">
        <f t="array" aca="1" ref="F88" ca="1">_xlfn.IFS(AND(D88&gt;=4,D88&lt;=5,E88&gt;=4,E88&lt;=5),"Campeões",AND(D88&gt;=2,D88&lt;=5,E88&gt;=3,E88&lt;=5),"Clientes fieis",AND(D88&gt;=3,D88&lt;=5,E88&gt;=1,E88&lt;=3),"Lealdade potencial",AND(D88&gt;=4,D88&lt;=5,E88&gt;=0,E88&lt;=1),"Clientes recentes",AND(D88&gt;=3,D88&lt;=4,E88&gt;=0,E88&lt;=1),"Promissor",AND(D88&gt;=2,D88&lt;=3,E88&gt;=2,E88&lt;=3),"Clientes que precisam de atenção",AND(D88&gt;=2,D88&lt;=3,E88&gt;=0,E88&lt;=2),"Prestes a hibernar",AND(D88&gt;=0,D88&lt;=2,E88&gt;=2,E88&lt;=5),"Em risco",AND(D88&gt;=0,D88&lt;=1,E88&gt;=4,E88&lt;=5),"Não posso perdê-los",AND(D88&gt;=1,D88&lt;=2,E88&gt;=1,E88&lt;=2),"Hibernando",AND(D88&gt;=0,D88&lt;=2,E88&gt;=0,E88&lt;=2),"Perdido")</f>
        <v>Em risco</v>
      </c>
    </row>
    <row r="89" spans="1:6" x14ac:dyDescent="0.25">
      <c r="A89" s="21">
        <v>164</v>
      </c>
      <c r="B89">
        <f>transacoes!M117</f>
        <v>2</v>
      </c>
      <c r="C89">
        <f>transacoes!N117</f>
        <v>3</v>
      </c>
      <c r="D89">
        <f ca="1">transacoes!O117</f>
        <v>1</v>
      </c>
      <c r="E89">
        <f t="shared" ca="1" si="2"/>
        <v>2</v>
      </c>
      <c r="F89" t="str" cm="1">
        <f t="array" aca="1" ref="F89" ca="1">_xlfn.IFS(AND(D89&gt;=4,D89&lt;=5,E89&gt;=4,E89&lt;=5),"Campeões",AND(D89&gt;=2,D89&lt;=5,E89&gt;=3,E89&lt;=5),"Clientes fieis",AND(D89&gt;=3,D89&lt;=5,E89&gt;=1,E89&lt;=3),"Lealdade potencial",AND(D89&gt;=4,D89&lt;=5,E89&gt;=0,E89&lt;=1),"Clientes recentes",AND(D89&gt;=3,D89&lt;=4,E89&gt;=0,E89&lt;=1),"Promissor",AND(D89&gt;=2,D89&lt;=3,E89&gt;=2,E89&lt;=3),"Clientes que precisam de atenção",AND(D89&gt;=2,D89&lt;=3,E89&gt;=0,E89&lt;=2),"Prestes a hibernar",AND(D89&gt;=0,D89&lt;=2,E89&gt;=2,E89&lt;=5),"Em risco",AND(D89&gt;=0,D89&lt;=1,E89&gt;=4,E89&lt;=5),"Não posso perdê-los",AND(D89&gt;=1,D89&lt;=2,E89&gt;=1,E89&lt;=2),"Hibernando",AND(D89&gt;=0,D89&lt;=2,E89&gt;=0,E89&lt;=2),"Perdido")</f>
        <v>Em risco</v>
      </c>
    </row>
    <row r="90" spans="1:6" x14ac:dyDescent="0.25">
      <c r="A90" s="21">
        <v>184</v>
      </c>
      <c r="B90">
        <f>transacoes!M75</f>
        <v>4</v>
      </c>
      <c r="C90">
        <f>transacoes!N75</f>
        <v>2</v>
      </c>
      <c r="D90">
        <f ca="1">transacoes!O75</f>
        <v>1</v>
      </c>
      <c r="E90">
        <f t="shared" ca="1" si="2"/>
        <v>1.5</v>
      </c>
      <c r="F90" t="str" cm="1">
        <f t="array" aca="1" ref="F90" ca="1">_xlfn.IFS(AND(D90&gt;=4,D90&lt;=5,E90&gt;=4,E90&lt;=5),"Campeões",AND(D90&gt;=2,D90&lt;=5,E90&gt;=3,E90&lt;=5),"Clientes fieis",AND(D90&gt;=3,D90&lt;=5,E90&gt;=1,E90&lt;=3),"Lealdade potencial",AND(D90&gt;=4,D90&lt;=5,E90&gt;=0,E90&lt;=1),"Clientes recentes",AND(D90&gt;=3,D90&lt;=4,E90&gt;=0,E90&lt;=1),"Promissor",AND(D90&gt;=2,D90&lt;=3,E90&gt;=2,E90&lt;=3),"Clientes que precisam de atenção",AND(D90&gt;=2,D90&lt;=3,E90&gt;=0,E90&lt;=2),"Prestes a hibernar",AND(D90&gt;=0,D90&lt;=2,E90&gt;=2,E90&lt;=5),"Em risco",AND(D90&gt;=0,D90&lt;=1,E90&gt;=4,E90&lt;=5),"Não posso perdê-los",AND(D90&gt;=1,D90&lt;=2,E90&gt;=1,E90&lt;=2),"Hibernando",AND(D90&gt;=0,D90&lt;=2,E90&gt;=0,E90&lt;=2),"Perdido")</f>
        <v>Hibernando</v>
      </c>
    </row>
    <row r="91" spans="1:6" x14ac:dyDescent="0.25">
      <c r="A91" s="21">
        <v>149</v>
      </c>
      <c r="B91">
        <f>transacoes!M76</f>
        <v>4</v>
      </c>
      <c r="C91">
        <f>transacoes!N76</f>
        <v>2</v>
      </c>
      <c r="D91">
        <f ca="1">transacoes!O76</f>
        <v>1</v>
      </c>
      <c r="E91">
        <f t="shared" ca="1" si="2"/>
        <v>1.5</v>
      </c>
      <c r="F91" t="str" cm="1">
        <f t="array" aca="1" ref="F91" ca="1">_xlfn.IFS(AND(D91&gt;=4,D91&lt;=5,E91&gt;=4,E91&lt;=5),"Campeões",AND(D91&gt;=2,D91&lt;=5,E91&gt;=3,E91&lt;=5),"Clientes fieis",AND(D91&gt;=3,D91&lt;=5,E91&gt;=1,E91&lt;=3),"Lealdade potencial",AND(D91&gt;=4,D91&lt;=5,E91&gt;=0,E91&lt;=1),"Clientes recentes",AND(D91&gt;=3,D91&lt;=4,E91&gt;=0,E91&lt;=1),"Promissor",AND(D91&gt;=2,D91&lt;=3,E91&gt;=2,E91&lt;=3),"Clientes que precisam de atenção",AND(D91&gt;=2,D91&lt;=3,E91&gt;=0,E91&lt;=2),"Prestes a hibernar",AND(D91&gt;=0,D91&lt;=2,E91&gt;=2,E91&lt;=5),"Em risco",AND(D91&gt;=0,D91&lt;=1,E91&gt;=4,E91&lt;=5),"Não posso perdê-los",AND(D91&gt;=1,D91&lt;=2,E91&gt;=1,E91&lt;=2),"Hibernando",AND(D91&gt;=0,D91&lt;=2,E91&gt;=0,E91&lt;=2),"Perdido")</f>
        <v>Hibernando</v>
      </c>
    </row>
    <row r="92" spans="1:6" x14ac:dyDescent="0.25">
      <c r="A92" s="21">
        <v>68</v>
      </c>
      <c r="B92">
        <f>transacoes!M77</f>
        <v>4</v>
      </c>
      <c r="C92">
        <f>transacoes!N77</f>
        <v>2</v>
      </c>
      <c r="D92">
        <f ca="1">transacoes!O77</f>
        <v>1</v>
      </c>
      <c r="E92">
        <f t="shared" ca="1" si="2"/>
        <v>1.5</v>
      </c>
      <c r="F92" t="str" cm="1">
        <f t="array" aca="1" ref="F92" ca="1">_xlfn.IFS(AND(D92&gt;=4,D92&lt;=5,E92&gt;=4,E92&lt;=5),"Campeões",AND(D92&gt;=2,D92&lt;=5,E92&gt;=3,E92&lt;=5),"Clientes fieis",AND(D92&gt;=3,D92&lt;=5,E92&gt;=1,E92&lt;=3),"Lealdade potencial",AND(D92&gt;=4,D92&lt;=5,E92&gt;=0,E92&lt;=1),"Clientes recentes",AND(D92&gt;=3,D92&lt;=4,E92&gt;=0,E92&lt;=1),"Promissor",AND(D92&gt;=2,D92&lt;=3,E92&gt;=2,E92&lt;=3),"Clientes que precisam de atenção",AND(D92&gt;=2,D92&lt;=3,E92&gt;=0,E92&lt;=2),"Prestes a hibernar",AND(D92&gt;=0,D92&lt;=2,E92&gt;=2,E92&lt;=5),"Em risco",AND(D92&gt;=0,D92&lt;=1,E92&gt;=4,E92&lt;=5),"Não posso perdê-los",AND(D92&gt;=1,D92&lt;=2,E92&gt;=1,E92&lt;=2),"Hibernando",AND(D92&gt;=0,D92&lt;=2,E92&gt;=0,E92&lt;=2),"Perdido")</f>
        <v>Hibernando</v>
      </c>
    </row>
    <row r="93" spans="1:6" x14ac:dyDescent="0.25">
      <c r="A93" s="21">
        <v>51</v>
      </c>
      <c r="B93">
        <f>transacoes!M78</f>
        <v>4</v>
      </c>
      <c r="C93">
        <f>transacoes!N78</f>
        <v>2</v>
      </c>
      <c r="D93">
        <f ca="1">transacoes!O78</f>
        <v>1</v>
      </c>
      <c r="E93">
        <f t="shared" ca="1" si="2"/>
        <v>1.5</v>
      </c>
      <c r="F93" t="str" cm="1">
        <f t="array" aca="1" ref="F93" ca="1">_xlfn.IFS(AND(D93&gt;=4,D93&lt;=5,E93&gt;=4,E93&lt;=5),"Campeões",AND(D93&gt;=2,D93&lt;=5,E93&gt;=3,E93&lt;=5),"Clientes fieis",AND(D93&gt;=3,D93&lt;=5,E93&gt;=1,E93&lt;=3),"Lealdade potencial",AND(D93&gt;=4,D93&lt;=5,E93&gt;=0,E93&lt;=1),"Clientes recentes",AND(D93&gt;=3,D93&lt;=4,E93&gt;=0,E93&lt;=1),"Promissor",AND(D93&gt;=2,D93&lt;=3,E93&gt;=2,E93&lt;=3),"Clientes que precisam de atenção",AND(D93&gt;=2,D93&lt;=3,E93&gt;=0,E93&lt;=2),"Prestes a hibernar",AND(D93&gt;=0,D93&lt;=2,E93&gt;=2,E93&lt;=5),"Em risco",AND(D93&gt;=0,D93&lt;=1,E93&gt;=4,E93&lt;=5),"Não posso perdê-los",AND(D93&gt;=1,D93&lt;=2,E93&gt;=1,E93&lt;=2),"Hibernando",AND(D93&gt;=0,D93&lt;=2,E93&gt;=0,E93&lt;=2),"Perdido")</f>
        <v>Hibernando</v>
      </c>
    </row>
    <row r="94" spans="1:6" x14ac:dyDescent="0.25">
      <c r="A94" s="21">
        <v>168</v>
      </c>
      <c r="B94">
        <f>transacoes!M79</f>
        <v>4</v>
      </c>
      <c r="C94">
        <f>transacoes!N79</f>
        <v>2</v>
      </c>
      <c r="D94">
        <f ca="1">transacoes!O79</f>
        <v>1</v>
      </c>
      <c r="E94">
        <f t="shared" ca="1" si="2"/>
        <v>1.5</v>
      </c>
      <c r="F94" t="str" cm="1">
        <f t="array" aca="1" ref="F94" ca="1">_xlfn.IFS(AND(D94&gt;=4,D94&lt;=5,E94&gt;=4,E94&lt;=5),"Campeões",AND(D94&gt;=2,D94&lt;=5,E94&gt;=3,E94&lt;=5),"Clientes fieis",AND(D94&gt;=3,D94&lt;=5,E94&gt;=1,E94&lt;=3),"Lealdade potencial",AND(D94&gt;=4,D94&lt;=5,E94&gt;=0,E94&lt;=1),"Clientes recentes",AND(D94&gt;=3,D94&lt;=4,E94&gt;=0,E94&lt;=1),"Promissor",AND(D94&gt;=2,D94&lt;=3,E94&gt;=2,E94&lt;=3),"Clientes que precisam de atenção",AND(D94&gt;=2,D94&lt;=3,E94&gt;=0,E94&lt;=2),"Prestes a hibernar",AND(D94&gt;=0,D94&lt;=2,E94&gt;=2,E94&lt;=5),"Em risco",AND(D94&gt;=0,D94&lt;=1,E94&gt;=4,E94&lt;=5),"Não posso perdê-los",AND(D94&gt;=1,D94&lt;=2,E94&gt;=1,E94&lt;=2),"Hibernando",AND(D94&gt;=0,D94&lt;=2,E94&gt;=0,E94&lt;=2),"Perdido")</f>
        <v>Hibernando</v>
      </c>
    </row>
    <row r="95" spans="1:6" x14ac:dyDescent="0.25">
      <c r="A95" s="21">
        <v>177</v>
      </c>
      <c r="B95">
        <f>transacoes!M80</f>
        <v>4</v>
      </c>
      <c r="C95">
        <f>transacoes!N80</f>
        <v>2</v>
      </c>
      <c r="D95">
        <f ca="1">transacoes!O80</f>
        <v>1</v>
      </c>
      <c r="E95">
        <f t="shared" ca="1" si="2"/>
        <v>1.5</v>
      </c>
      <c r="F95" t="str" cm="1">
        <f t="array" aca="1" ref="F95" ca="1">_xlfn.IFS(AND(D95&gt;=4,D95&lt;=5,E95&gt;=4,E95&lt;=5),"Campeões",AND(D95&gt;=2,D95&lt;=5,E95&gt;=3,E95&lt;=5),"Clientes fieis",AND(D95&gt;=3,D95&lt;=5,E95&gt;=1,E95&lt;=3),"Lealdade potencial",AND(D95&gt;=4,D95&lt;=5,E95&gt;=0,E95&lt;=1),"Clientes recentes",AND(D95&gt;=3,D95&lt;=4,E95&gt;=0,E95&lt;=1),"Promissor",AND(D95&gt;=2,D95&lt;=3,E95&gt;=2,E95&lt;=3),"Clientes que precisam de atenção",AND(D95&gt;=2,D95&lt;=3,E95&gt;=0,E95&lt;=2),"Prestes a hibernar",AND(D95&gt;=0,D95&lt;=2,E95&gt;=2,E95&lt;=5),"Em risco",AND(D95&gt;=0,D95&lt;=1,E95&gt;=4,E95&lt;=5),"Não posso perdê-los",AND(D95&gt;=1,D95&lt;=2,E95&gt;=1,E95&lt;=2),"Hibernando",AND(D95&gt;=0,D95&lt;=2,E95&gt;=0,E95&lt;=2),"Perdido")</f>
        <v>Hibernando</v>
      </c>
    </row>
    <row r="96" spans="1:6" x14ac:dyDescent="0.25">
      <c r="A96" s="21">
        <v>130</v>
      </c>
      <c r="B96">
        <f>transacoes!M81</f>
        <v>4</v>
      </c>
      <c r="C96">
        <f>transacoes!N81</f>
        <v>2</v>
      </c>
      <c r="D96">
        <f ca="1">transacoes!O81</f>
        <v>1</v>
      </c>
      <c r="E96">
        <f t="shared" ca="1" si="2"/>
        <v>1.5</v>
      </c>
      <c r="F96" t="str" cm="1">
        <f t="array" aca="1" ref="F96" ca="1">_xlfn.IFS(AND(D96&gt;=4,D96&lt;=5,E96&gt;=4,E96&lt;=5),"Campeões",AND(D96&gt;=2,D96&lt;=5,E96&gt;=3,E96&lt;=5),"Clientes fieis",AND(D96&gt;=3,D96&lt;=5,E96&gt;=1,E96&lt;=3),"Lealdade potencial",AND(D96&gt;=4,D96&lt;=5,E96&gt;=0,E96&lt;=1),"Clientes recentes",AND(D96&gt;=3,D96&lt;=4,E96&gt;=0,E96&lt;=1),"Promissor",AND(D96&gt;=2,D96&lt;=3,E96&gt;=2,E96&lt;=3),"Clientes que precisam de atenção",AND(D96&gt;=2,D96&lt;=3,E96&gt;=0,E96&lt;=2),"Prestes a hibernar",AND(D96&gt;=0,D96&lt;=2,E96&gt;=2,E96&lt;=5),"Em risco",AND(D96&gt;=0,D96&lt;=1,E96&gt;=4,E96&lt;=5),"Não posso perdê-los",AND(D96&gt;=1,D96&lt;=2,E96&gt;=1,E96&lt;=2),"Hibernando",AND(D96&gt;=0,D96&lt;=2,E96&gt;=0,E96&lt;=2),"Perdido")</f>
        <v>Hibernando</v>
      </c>
    </row>
    <row r="97" spans="1:6" x14ac:dyDescent="0.25">
      <c r="A97" s="21">
        <v>20</v>
      </c>
      <c r="B97">
        <f>transacoes!M82</f>
        <v>4</v>
      </c>
      <c r="C97">
        <f>transacoes!N82</f>
        <v>2</v>
      </c>
      <c r="D97">
        <f ca="1">transacoes!O82</f>
        <v>1</v>
      </c>
      <c r="E97">
        <f t="shared" ca="1" si="2"/>
        <v>1.5</v>
      </c>
      <c r="F97" t="str" cm="1">
        <f t="array" aca="1" ref="F97" ca="1">_xlfn.IFS(AND(D97&gt;=4,D97&lt;=5,E97&gt;=4,E97&lt;=5),"Campeões",AND(D97&gt;=2,D97&lt;=5,E97&gt;=3,E97&lt;=5),"Clientes fieis",AND(D97&gt;=3,D97&lt;=5,E97&gt;=1,E97&lt;=3),"Lealdade potencial",AND(D97&gt;=4,D97&lt;=5,E97&gt;=0,E97&lt;=1),"Clientes recentes",AND(D97&gt;=3,D97&lt;=4,E97&gt;=0,E97&lt;=1),"Promissor",AND(D97&gt;=2,D97&lt;=3,E97&gt;=2,E97&lt;=3),"Clientes que precisam de atenção",AND(D97&gt;=2,D97&lt;=3,E97&gt;=0,E97&lt;=2),"Prestes a hibernar",AND(D97&gt;=0,D97&lt;=2,E97&gt;=2,E97&lt;=5),"Em risco",AND(D97&gt;=0,D97&lt;=1,E97&gt;=4,E97&lt;=5),"Não posso perdê-los",AND(D97&gt;=1,D97&lt;=2,E97&gt;=1,E97&lt;=2),"Hibernando",AND(D97&gt;=0,D97&lt;=2,E97&gt;=0,E97&lt;=2),"Perdido")</f>
        <v>Hibernando</v>
      </c>
    </row>
    <row r="98" spans="1:6" x14ac:dyDescent="0.25">
      <c r="A98" s="21">
        <v>125</v>
      </c>
      <c r="B98">
        <f>transacoes!M83</f>
        <v>4</v>
      </c>
      <c r="C98">
        <f>transacoes!N83</f>
        <v>2</v>
      </c>
      <c r="D98">
        <f ca="1">transacoes!O83</f>
        <v>1</v>
      </c>
      <c r="E98">
        <f t="shared" ca="1" si="2"/>
        <v>1.5</v>
      </c>
      <c r="F98" t="str" cm="1">
        <f t="array" aca="1" ref="F98" ca="1">_xlfn.IFS(AND(D98&gt;=4,D98&lt;=5,E98&gt;=4,E98&lt;=5),"Campeões",AND(D98&gt;=2,D98&lt;=5,E98&gt;=3,E98&lt;=5),"Clientes fieis",AND(D98&gt;=3,D98&lt;=5,E98&gt;=1,E98&lt;=3),"Lealdade potencial",AND(D98&gt;=4,D98&lt;=5,E98&gt;=0,E98&lt;=1),"Clientes recentes",AND(D98&gt;=3,D98&lt;=4,E98&gt;=0,E98&lt;=1),"Promissor",AND(D98&gt;=2,D98&lt;=3,E98&gt;=2,E98&lt;=3),"Clientes que precisam de atenção",AND(D98&gt;=2,D98&lt;=3,E98&gt;=0,E98&lt;=2),"Prestes a hibernar",AND(D98&gt;=0,D98&lt;=2,E98&gt;=2,E98&lt;=5),"Em risco",AND(D98&gt;=0,D98&lt;=1,E98&gt;=4,E98&lt;=5),"Não posso perdê-los",AND(D98&gt;=1,D98&lt;=2,E98&gt;=1,E98&lt;=2),"Hibernando",AND(D98&gt;=0,D98&lt;=2,E98&gt;=0,E98&lt;=2),"Perdido")</f>
        <v>Hibernando</v>
      </c>
    </row>
    <row r="99" spans="1:6" x14ac:dyDescent="0.25">
      <c r="A99" s="21">
        <v>88</v>
      </c>
      <c r="B99">
        <f>transacoes!M84</f>
        <v>4</v>
      </c>
      <c r="C99">
        <f>transacoes!N84</f>
        <v>2</v>
      </c>
      <c r="D99">
        <f ca="1">transacoes!O84</f>
        <v>1</v>
      </c>
      <c r="E99">
        <f t="shared" ref="E99:E130" ca="1" si="3">(C99+D99)/2</f>
        <v>1.5</v>
      </c>
      <c r="F99" t="str" cm="1">
        <f t="array" aca="1" ref="F99" ca="1">_xlfn.IFS(AND(D99&gt;=4,D99&lt;=5,E99&gt;=4,E99&lt;=5),"Campeões",AND(D99&gt;=2,D99&lt;=5,E99&gt;=3,E99&lt;=5),"Clientes fieis",AND(D99&gt;=3,D99&lt;=5,E99&gt;=1,E99&lt;=3),"Lealdade potencial",AND(D99&gt;=4,D99&lt;=5,E99&gt;=0,E99&lt;=1),"Clientes recentes",AND(D99&gt;=3,D99&lt;=4,E99&gt;=0,E99&lt;=1),"Promissor",AND(D99&gt;=2,D99&lt;=3,E99&gt;=2,E99&lt;=3),"Clientes que precisam de atenção",AND(D99&gt;=2,D99&lt;=3,E99&gt;=0,E99&lt;=2),"Prestes a hibernar",AND(D99&gt;=0,D99&lt;=2,E99&gt;=2,E99&lt;=5),"Em risco",AND(D99&gt;=0,D99&lt;=1,E99&gt;=4,E99&lt;=5),"Não posso perdê-los",AND(D99&gt;=1,D99&lt;=2,E99&gt;=1,E99&lt;=2),"Hibernando",AND(D99&gt;=0,D99&lt;=2,E99&gt;=0,E99&lt;=2),"Perdido")</f>
        <v>Hibernando</v>
      </c>
    </row>
    <row r="100" spans="1:6" x14ac:dyDescent="0.25">
      <c r="A100" s="21">
        <v>105</v>
      </c>
      <c r="B100">
        <f>transacoes!M85</f>
        <v>4</v>
      </c>
      <c r="C100">
        <f>transacoes!N85</f>
        <v>2</v>
      </c>
      <c r="D100">
        <f ca="1">transacoes!O85</f>
        <v>1</v>
      </c>
      <c r="E100">
        <f t="shared" ca="1" si="3"/>
        <v>1.5</v>
      </c>
      <c r="F100" t="str" cm="1">
        <f t="array" aca="1" ref="F100" ca="1">_xlfn.IFS(AND(D100&gt;=4,D100&lt;=5,E100&gt;=4,E100&lt;=5),"Campeões",AND(D100&gt;=2,D100&lt;=5,E100&gt;=3,E100&lt;=5),"Clientes fieis",AND(D100&gt;=3,D100&lt;=5,E100&gt;=1,E100&lt;=3),"Lealdade potencial",AND(D100&gt;=4,D100&lt;=5,E100&gt;=0,E100&lt;=1),"Clientes recentes",AND(D100&gt;=3,D100&lt;=4,E100&gt;=0,E100&lt;=1),"Promissor",AND(D100&gt;=2,D100&lt;=3,E100&gt;=2,E100&lt;=3),"Clientes que precisam de atenção",AND(D100&gt;=2,D100&lt;=3,E100&gt;=0,E100&lt;=2),"Prestes a hibernar",AND(D100&gt;=0,D100&lt;=2,E100&gt;=2,E100&lt;=5),"Em risco",AND(D100&gt;=0,D100&lt;=1,E100&gt;=4,E100&lt;=5),"Não posso perdê-los",AND(D100&gt;=1,D100&lt;=2,E100&gt;=1,E100&lt;=2),"Hibernando",AND(D100&gt;=0,D100&lt;=2,E100&gt;=0,E100&lt;=2),"Perdido")</f>
        <v>Hibernando</v>
      </c>
    </row>
    <row r="101" spans="1:6" x14ac:dyDescent="0.25">
      <c r="A101" s="21">
        <v>4</v>
      </c>
      <c r="B101">
        <f>transacoes!M100</f>
        <v>3</v>
      </c>
      <c r="C101">
        <f>transacoes!N100</f>
        <v>2</v>
      </c>
      <c r="D101">
        <f ca="1">transacoes!O100</f>
        <v>1</v>
      </c>
      <c r="E101">
        <f t="shared" ca="1" si="3"/>
        <v>1.5</v>
      </c>
      <c r="F101" t="str" cm="1">
        <f t="array" aca="1" ref="F101" ca="1">_xlfn.IFS(AND(D101&gt;=4,D101&lt;=5,E101&gt;=4,E101&lt;=5),"Campeões",AND(D101&gt;=2,D101&lt;=5,E101&gt;=3,E101&lt;=5),"Clientes fieis",AND(D101&gt;=3,D101&lt;=5,E101&gt;=1,E101&lt;=3),"Lealdade potencial",AND(D101&gt;=4,D101&lt;=5,E101&gt;=0,E101&lt;=1),"Clientes recentes",AND(D101&gt;=3,D101&lt;=4,E101&gt;=0,E101&lt;=1),"Promissor",AND(D101&gt;=2,D101&lt;=3,E101&gt;=2,E101&lt;=3),"Clientes que precisam de atenção",AND(D101&gt;=2,D101&lt;=3,E101&gt;=0,E101&lt;=2),"Prestes a hibernar",AND(D101&gt;=0,D101&lt;=2,E101&gt;=2,E101&lt;=5),"Em risco",AND(D101&gt;=0,D101&lt;=1,E101&gt;=4,E101&lt;=5),"Não posso perdê-los",AND(D101&gt;=1,D101&lt;=2,E101&gt;=1,E101&lt;=2),"Hibernando",AND(D101&gt;=0,D101&lt;=2,E101&gt;=0,E101&lt;=2),"Perdido")</f>
        <v>Hibernando</v>
      </c>
    </row>
    <row r="102" spans="1:6" x14ac:dyDescent="0.25">
      <c r="A102" s="21">
        <v>86</v>
      </c>
      <c r="B102">
        <f>transacoes!M101</f>
        <v>3</v>
      </c>
      <c r="C102">
        <f>transacoes!N101</f>
        <v>2</v>
      </c>
      <c r="D102">
        <f ca="1">transacoes!O101</f>
        <v>1</v>
      </c>
      <c r="E102">
        <f t="shared" ca="1" si="3"/>
        <v>1.5</v>
      </c>
      <c r="F102" t="str" cm="1">
        <f t="array" aca="1" ref="F102" ca="1">_xlfn.IFS(AND(D102&gt;=4,D102&lt;=5,E102&gt;=4,E102&lt;=5),"Campeões",AND(D102&gt;=2,D102&lt;=5,E102&gt;=3,E102&lt;=5),"Clientes fieis",AND(D102&gt;=3,D102&lt;=5,E102&gt;=1,E102&lt;=3),"Lealdade potencial",AND(D102&gt;=4,D102&lt;=5,E102&gt;=0,E102&lt;=1),"Clientes recentes",AND(D102&gt;=3,D102&lt;=4,E102&gt;=0,E102&lt;=1),"Promissor",AND(D102&gt;=2,D102&lt;=3,E102&gt;=2,E102&lt;=3),"Clientes que precisam de atenção",AND(D102&gt;=2,D102&lt;=3,E102&gt;=0,E102&lt;=2),"Prestes a hibernar",AND(D102&gt;=0,D102&lt;=2,E102&gt;=2,E102&lt;=5),"Em risco",AND(D102&gt;=0,D102&lt;=1,E102&gt;=4,E102&lt;=5),"Não posso perdê-los",AND(D102&gt;=1,D102&lt;=2,E102&gt;=1,E102&lt;=2),"Hibernando",AND(D102&gt;=0,D102&lt;=2,E102&gt;=0,E102&lt;=2),"Perdido")</f>
        <v>Hibernando</v>
      </c>
    </row>
    <row r="103" spans="1:6" x14ac:dyDescent="0.25">
      <c r="A103" s="21">
        <v>109</v>
      </c>
      <c r="B103">
        <f>transacoes!M102</f>
        <v>3</v>
      </c>
      <c r="C103">
        <f>transacoes!N102</f>
        <v>2</v>
      </c>
      <c r="D103">
        <f ca="1">transacoes!O102</f>
        <v>1</v>
      </c>
      <c r="E103">
        <f t="shared" ca="1" si="3"/>
        <v>1.5</v>
      </c>
      <c r="F103" t="str" cm="1">
        <f t="array" aca="1" ref="F103" ca="1">_xlfn.IFS(AND(D103&gt;=4,D103&lt;=5,E103&gt;=4,E103&lt;=5),"Campeões",AND(D103&gt;=2,D103&lt;=5,E103&gt;=3,E103&lt;=5),"Clientes fieis",AND(D103&gt;=3,D103&lt;=5,E103&gt;=1,E103&lt;=3),"Lealdade potencial",AND(D103&gt;=4,D103&lt;=5,E103&gt;=0,E103&lt;=1),"Clientes recentes",AND(D103&gt;=3,D103&lt;=4,E103&gt;=0,E103&lt;=1),"Promissor",AND(D103&gt;=2,D103&lt;=3,E103&gt;=2,E103&lt;=3),"Clientes que precisam de atenção",AND(D103&gt;=2,D103&lt;=3,E103&gt;=0,E103&lt;=2),"Prestes a hibernar",AND(D103&gt;=0,D103&lt;=2,E103&gt;=2,E103&lt;=5),"Em risco",AND(D103&gt;=0,D103&lt;=1,E103&gt;=4,E103&lt;=5),"Não posso perdê-los",AND(D103&gt;=1,D103&lt;=2,E103&gt;=1,E103&lt;=2),"Hibernando",AND(D103&gt;=0,D103&lt;=2,E103&gt;=0,E103&lt;=2),"Perdido")</f>
        <v>Hibernando</v>
      </c>
    </row>
    <row r="104" spans="1:6" x14ac:dyDescent="0.25">
      <c r="A104" s="21">
        <v>127</v>
      </c>
      <c r="B104">
        <f>transacoes!M103</f>
        <v>3</v>
      </c>
      <c r="C104">
        <f>transacoes!N103</f>
        <v>2</v>
      </c>
      <c r="D104">
        <f ca="1">transacoes!O103</f>
        <v>1</v>
      </c>
      <c r="E104">
        <f t="shared" ca="1" si="3"/>
        <v>1.5</v>
      </c>
      <c r="F104" t="str" cm="1">
        <f t="array" aca="1" ref="F104" ca="1">_xlfn.IFS(AND(D104&gt;=4,D104&lt;=5,E104&gt;=4,E104&lt;=5),"Campeões",AND(D104&gt;=2,D104&lt;=5,E104&gt;=3,E104&lt;=5),"Clientes fieis",AND(D104&gt;=3,D104&lt;=5,E104&gt;=1,E104&lt;=3),"Lealdade potencial",AND(D104&gt;=4,D104&lt;=5,E104&gt;=0,E104&lt;=1),"Clientes recentes",AND(D104&gt;=3,D104&lt;=4,E104&gt;=0,E104&lt;=1),"Promissor",AND(D104&gt;=2,D104&lt;=3,E104&gt;=2,E104&lt;=3),"Clientes que precisam de atenção",AND(D104&gt;=2,D104&lt;=3,E104&gt;=0,E104&lt;=2),"Prestes a hibernar",AND(D104&gt;=0,D104&lt;=2,E104&gt;=2,E104&lt;=5),"Em risco",AND(D104&gt;=0,D104&lt;=1,E104&gt;=4,E104&lt;=5),"Não posso perdê-los",AND(D104&gt;=1,D104&lt;=2,E104&gt;=1,E104&lt;=2),"Hibernando",AND(D104&gt;=0,D104&lt;=2,E104&gt;=0,E104&lt;=2),"Perdido")</f>
        <v>Hibernando</v>
      </c>
    </row>
    <row r="105" spans="1:6" x14ac:dyDescent="0.25">
      <c r="A105" s="21">
        <v>170</v>
      </c>
      <c r="B105">
        <f>transacoes!M104</f>
        <v>3</v>
      </c>
      <c r="C105">
        <f>transacoes!N104</f>
        <v>2</v>
      </c>
      <c r="D105">
        <f ca="1">transacoes!O104</f>
        <v>1</v>
      </c>
      <c r="E105">
        <f t="shared" ca="1" si="3"/>
        <v>1.5</v>
      </c>
      <c r="F105" t="str" cm="1">
        <f t="array" aca="1" ref="F105" ca="1">_xlfn.IFS(AND(D105&gt;=4,D105&lt;=5,E105&gt;=4,E105&lt;=5),"Campeões",AND(D105&gt;=2,D105&lt;=5,E105&gt;=3,E105&lt;=5),"Clientes fieis",AND(D105&gt;=3,D105&lt;=5,E105&gt;=1,E105&lt;=3),"Lealdade potencial",AND(D105&gt;=4,D105&lt;=5,E105&gt;=0,E105&lt;=1),"Clientes recentes",AND(D105&gt;=3,D105&lt;=4,E105&gt;=0,E105&lt;=1),"Promissor",AND(D105&gt;=2,D105&lt;=3,E105&gt;=2,E105&lt;=3),"Clientes que precisam de atenção",AND(D105&gt;=2,D105&lt;=3,E105&gt;=0,E105&lt;=2),"Prestes a hibernar",AND(D105&gt;=0,D105&lt;=2,E105&gt;=2,E105&lt;=5),"Em risco",AND(D105&gt;=0,D105&lt;=1,E105&gt;=4,E105&lt;=5),"Não posso perdê-los",AND(D105&gt;=1,D105&lt;=2,E105&gt;=1,E105&lt;=2),"Hibernando",AND(D105&gt;=0,D105&lt;=2,E105&gt;=0,E105&lt;=2),"Perdido")</f>
        <v>Hibernando</v>
      </c>
    </row>
    <row r="106" spans="1:6" x14ac:dyDescent="0.25">
      <c r="A106" s="21">
        <v>121</v>
      </c>
      <c r="B106">
        <f>transacoes!M105</f>
        <v>3</v>
      </c>
      <c r="C106">
        <f>transacoes!N105</f>
        <v>2</v>
      </c>
      <c r="D106">
        <f ca="1">transacoes!O105</f>
        <v>1</v>
      </c>
      <c r="E106">
        <f t="shared" ca="1" si="3"/>
        <v>1.5</v>
      </c>
      <c r="F106" t="str" cm="1">
        <f t="array" aca="1" ref="F106" ca="1">_xlfn.IFS(AND(D106&gt;=4,D106&lt;=5,E106&gt;=4,E106&lt;=5),"Campeões",AND(D106&gt;=2,D106&lt;=5,E106&gt;=3,E106&lt;=5),"Clientes fieis",AND(D106&gt;=3,D106&lt;=5,E106&gt;=1,E106&lt;=3),"Lealdade potencial",AND(D106&gt;=4,D106&lt;=5,E106&gt;=0,E106&lt;=1),"Clientes recentes",AND(D106&gt;=3,D106&lt;=4,E106&gt;=0,E106&lt;=1),"Promissor",AND(D106&gt;=2,D106&lt;=3,E106&gt;=2,E106&lt;=3),"Clientes que precisam de atenção",AND(D106&gt;=2,D106&lt;=3,E106&gt;=0,E106&lt;=2),"Prestes a hibernar",AND(D106&gt;=0,D106&lt;=2,E106&gt;=2,E106&lt;=5),"Em risco",AND(D106&gt;=0,D106&lt;=1,E106&gt;=4,E106&lt;=5),"Não posso perdê-los",AND(D106&gt;=1,D106&lt;=2,E106&gt;=1,E106&lt;=2),"Hibernando",AND(D106&gt;=0,D106&lt;=2,E106&gt;=0,E106&lt;=2),"Perdido")</f>
        <v>Hibernando</v>
      </c>
    </row>
    <row r="107" spans="1:6" x14ac:dyDescent="0.25">
      <c r="A107" s="21">
        <v>157</v>
      </c>
      <c r="B107">
        <f>transacoes!M106</f>
        <v>3</v>
      </c>
      <c r="C107">
        <f>transacoes!N106</f>
        <v>2</v>
      </c>
      <c r="D107">
        <f ca="1">transacoes!O106</f>
        <v>1</v>
      </c>
      <c r="E107">
        <f t="shared" ca="1" si="3"/>
        <v>1.5</v>
      </c>
      <c r="F107" t="str" cm="1">
        <f t="array" aca="1" ref="F107" ca="1">_xlfn.IFS(AND(D107&gt;=4,D107&lt;=5,E107&gt;=4,E107&lt;=5),"Campeões",AND(D107&gt;=2,D107&lt;=5,E107&gt;=3,E107&lt;=5),"Clientes fieis",AND(D107&gt;=3,D107&lt;=5,E107&gt;=1,E107&lt;=3),"Lealdade potencial",AND(D107&gt;=4,D107&lt;=5,E107&gt;=0,E107&lt;=1),"Clientes recentes",AND(D107&gt;=3,D107&lt;=4,E107&gt;=0,E107&lt;=1),"Promissor",AND(D107&gt;=2,D107&lt;=3,E107&gt;=2,E107&lt;=3),"Clientes que precisam de atenção",AND(D107&gt;=2,D107&lt;=3,E107&gt;=0,E107&lt;=2),"Prestes a hibernar",AND(D107&gt;=0,D107&lt;=2,E107&gt;=2,E107&lt;=5),"Em risco",AND(D107&gt;=0,D107&lt;=1,E107&gt;=4,E107&lt;=5),"Não posso perdê-los",AND(D107&gt;=1,D107&lt;=2,E107&gt;=1,E107&lt;=2),"Hibernando",AND(D107&gt;=0,D107&lt;=2,E107&gt;=0,E107&lt;=2),"Perdido")</f>
        <v>Hibernando</v>
      </c>
    </row>
    <row r="108" spans="1:6" x14ac:dyDescent="0.25">
      <c r="A108" s="21">
        <v>19</v>
      </c>
      <c r="B108">
        <f>transacoes!M107</f>
        <v>3</v>
      </c>
      <c r="C108">
        <f>transacoes!N107</f>
        <v>2</v>
      </c>
      <c r="D108">
        <f ca="1">transacoes!O107</f>
        <v>1</v>
      </c>
      <c r="E108">
        <f t="shared" ca="1" si="3"/>
        <v>1.5</v>
      </c>
      <c r="F108" t="str" cm="1">
        <f t="array" aca="1" ref="F108" ca="1">_xlfn.IFS(AND(D108&gt;=4,D108&lt;=5,E108&gt;=4,E108&lt;=5),"Campeões",AND(D108&gt;=2,D108&lt;=5,E108&gt;=3,E108&lt;=5),"Clientes fieis",AND(D108&gt;=3,D108&lt;=5,E108&gt;=1,E108&lt;=3),"Lealdade potencial",AND(D108&gt;=4,D108&lt;=5,E108&gt;=0,E108&lt;=1),"Clientes recentes",AND(D108&gt;=3,D108&lt;=4,E108&gt;=0,E108&lt;=1),"Promissor",AND(D108&gt;=2,D108&lt;=3,E108&gt;=2,E108&lt;=3),"Clientes que precisam de atenção",AND(D108&gt;=2,D108&lt;=3,E108&gt;=0,E108&lt;=2),"Prestes a hibernar",AND(D108&gt;=0,D108&lt;=2,E108&gt;=2,E108&lt;=5),"Em risco",AND(D108&gt;=0,D108&lt;=1,E108&gt;=4,E108&lt;=5),"Não posso perdê-los",AND(D108&gt;=1,D108&lt;=2,E108&gt;=1,E108&lt;=2),"Hibernando",AND(D108&gt;=0,D108&lt;=2,E108&gt;=0,E108&lt;=2),"Perdido")</f>
        <v>Hibernando</v>
      </c>
    </row>
    <row r="109" spans="1:6" x14ac:dyDescent="0.25">
      <c r="A109" s="21">
        <v>44</v>
      </c>
      <c r="B109">
        <f>transacoes!M108</f>
        <v>3</v>
      </c>
      <c r="C109">
        <f>transacoes!N108</f>
        <v>2</v>
      </c>
      <c r="D109">
        <f ca="1">transacoes!O108</f>
        <v>1</v>
      </c>
      <c r="E109">
        <f t="shared" ca="1" si="3"/>
        <v>1.5</v>
      </c>
      <c r="F109" t="str" cm="1">
        <f t="array" aca="1" ref="F109" ca="1">_xlfn.IFS(AND(D109&gt;=4,D109&lt;=5,E109&gt;=4,E109&lt;=5),"Campeões",AND(D109&gt;=2,D109&lt;=5,E109&gt;=3,E109&lt;=5),"Clientes fieis",AND(D109&gt;=3,D109&lt;=5,E109&gt;=1,E109&lt;=3),"Lealdade potencial",AND(D109&gt;=4,D109&lt;=5,E109&gt;=0,E109&lt;=1),"Clientes recentes",AND(D109&gt;=3,D109&lt;=4,E109&gt;=0,E109&lt;=1),"Promissor",AND(D109&gt;=2,D109&lt;=3,E109&gt;=2,E109&lt;=3),"Clientes que precisam de atenção",AND(D109&gt;=2,D109&lt;=3,E109&gt;=0,E109&lt;=2),"Prestes a hibernar",AND(D109&gt;=0,D109&lt;=2,E109&gt;=2,E109&lt;=5),"Em risco",AND(D109&gt;=0,D109&lt;=1,E109&gt;=4,E109&lt;=5),"Não posso perdê-los",AND(D109&gt;=1,D109&lt;=2,E109&gt;=1,E109&lt;=2),"Hibernando",AND(D109&gt;=0,D109&lt;=2,E109&gt;=0,E109&lt;=2),"Perdido")</f>
        <v>Hibernando</v>
      </c>
    </row>
    <row r="110" spans="1:6" x14ac:dyDescent="0.25">
      <c r="A110" s="21">
        <v>96</v>
      </c>
      <c r="B110">
        <f>transacoes!M109</f>
        <v>3</v>
      </c>
      <c r="C110">
        <f>transacoes!N109</f>
        <v>2</v>
      </c>
      <c r="D110">
        <f ca="1">transacoes!O109</f>
        <v>1</v>
      </c>
      <c r="E110">
        <f t="shared" ca="1" si="3"/>
        <v>1.5</v>
      </c>
      <c r="F110" t="str" cm="1">
        <f t="array" aca="1" ref="F110" ca="1">_xlfn.IFS(AND(D110&gt;=4,D110&lt;=5,E110&gt;=4,E110&lt;=5),"Campeões",AND(D110&gt;=2,D110&lt;=5,E110&gt;=3,E110&lt;=5),"Clientes fieis",AND(D110&gt;=3,D110&lt;=5,E110&gt;=1,E110&lt;=3),"Lealdade potencial",AND(D110&gt;=4,D110&lt;=5,E110&gt;=0,E110&lt;=1),"Clientes recentes",AND(D110&gt;=3,D110&lt;=4,E110&gt;=0,E110&lt;=1),"Promissor",AND(D110&gt;=2,D110&lt;=3,E110&gt;=2,E110&lt;=3),"Clientes que precisam de atenção",AND(D110&gt;=2,D110&lt;=3,E110&gt;=0,E110&lt;=2),"Prestes a hibernar",AND(D110&gt;=0,D110&lt;=2,E110&gt;=2,E110&lt;=5),"Em risco",AND(D110&gt;=0,D110&lt;=1,E110&gt;=4,E110&lt;=5),"Não posso perdê-los",AND(D110&gt;=1,D110&lt;=2,E110&gt;=1,E110&lt;=2),"Hibernando",AND(D110&gt;=0,D110&lt;=2,E110&gt;=0,E110&lt;=2),"Perdido")</f>
        <v>Hibernando</v>
      </c>
    </row>
    <row r="111" spans="1:6" x14ac:dyDescent="0.25">
      <c r="A111" s="21">
        <v>200</v>
      </c>
      <c r="B111">
        <f>transacoes!M110</f>
        <v>3</v>
      </c>
      <c r="C111">
        <f>transacoes!N110</f>
        <v>2</v>
      </c>
      <c r="D111">
        <f ca="1">transacoes!O110</f>
        <v>1</v>
      </c>
      <c r="E111">
        <f t="shared" ca="1" si="3"/>
        <v>1.5</v>
      </c>
      <c r="F111" t="str" cm="1">
        <f t="array" aca="1" ref="F111" ca="1">_xlfn.IFS(AND(D111&gt;=4,D111&lt;=5,E111&gt;=4,E111&lt;=5),"Campeões",AND(D111&gt;=2,D111&lt;=5,E111&gt;=3,E111&lt;=5),"Clientes fieis",AND(D111&gt;=3,D111&lt;=5,E111&gt;=1,E111&lt;=3),"Lealdade potencial",AND(D111&gt;=4,D111&lt;=5,E111&gt;=0,E111&lt;=1),"Clientes recentes",AND(D111&gt;=3,D111&lt;=4,E111&gt;=0,E111&lt;=1),"Promissor",AND(D111&gt;=2,D111&lt;=3,E111&gt;=2,E111&lt;=3),"Clientes que precisam de atenção",AND(D111&gt;=2,D111&lt;=3,E111&gt;=0,E111&lt;=2),"Prestes a hibernar",AND(D111&gt;=0,D111&lt;=2,E111&gt;=2,E111&lt;=5),"Em risco",AND(D111&gt;=0,D111&lt;=1,E111&gt;=4,E111&lt;=5),"Não posso perdê-los",AND(D111&gt;=1,D111&lt;=2,E111&gt;=1,E111&lt;=2),"Hibernando",AND(D111&gt;=0,D111&lt;=2,E111&gt;=0,E111&lt;=2),"Perdido")</f>
        <v>Hibernando</v>
      </c>
    </row>
    <row r="112" spans="1:6" x14ac:dyDescent="0.25">
      <c r="A112" s="21">
        <v>24</v>
      </c>
      <c r="B112">
        <f>transacoes!M111</f>
        <v>3</v>
      </c>
      <c r="C112">
        <f>transacoes!N111</f>
        <v>2</v>
      </c>
      <c r="D112">
        <f ca="1">transacoes!O111</f>
        <v>1</v>
      </c>
      <c r="E112">
        <f t="shared" ca="1" si="3"/>
        <v>1.5</v>
      </c>
      <c r="F112" t="str" cm="1">
        <f t="array" aca="1" ref="F112" ca="1">_xlfn.IFS(AND(D112&gt;=4,D112&lt;=5,E112&gt;=4,E112&lt;=5),"Campeões",AND(D112&gt;=2,D112&lt;=5,E112&gt;=3,E112&lt;=5),"Clientes fieis",AND(D112&gt;=3,D112&lt;=5,E112&gt;=1,E112&lt;=3),"Lealdade potencial",AND(D112&gt;=4,D112&lt;=5,E112&gt;=0,E112&lt;=1),"Clientes recentes",AND(D112&gt;=3,D112&lt;=4,E112&gt;=0,E112&lt;=1),"Promissor",AND(D112&gt;=2,D112&lt;=3,E112&gt;=2,E112&lt;=3),"Clientes que precisam de atenção",AND(D112&gt;=2,D112&lt;=3,E112&gt;=0,E112&lt;=2),"Prestes a hibernar",AND(D112&gt;=0,D112&lt;=2,E112&gt;=2,E112&lt;=5),"Em risco",AND(D112&gt;=0,D112&lt;=1,E112&gt;=4,E112&lt;=5),"Não posso perdê-los",AND(D112&gt;=1,D112&lt;=2,E112&gt;=1,E112&lt;=2),"Hibernando",AND(D112&gt;=0,D112&lt;=2,E112&gt;=0,E112&lt;=2),"Perdido")</f>
        <v>Hibernando</v>
      </c>
    </row>
    <row r="113" spans="1:6" x14ac:dyDescent="0.25">
      <c r="A113" s="21">
        <v>180</v>
      </c>
      <c r="B113">
        <f>transacoes!M112</f>
        <v>3</v>
      </c>
      <c r="C113">
        <f>transacoes!N112</f>
        <v>2</v>
      </c>
      <c r="D113">
        <f ca="1">transacoes!O112</f>
        <v>1</v>
      </c>
      <c r="E113">
        <f t="shared" ca="1" si="3"/>
        <v>1.5</v>
      </c>
      <c r="F113" t="str" cm="1">
        <f t="array" aca="1" ref="F113" ca="1">_xlfn.IFS(AND(D113&gt;=4,D113&lt;=5,E113&gt;=4,E113&lt;=5),"Campeões",AND(D113&gt;=2,D113&lt;=5,E113&gt;=3,E113&lt;=5),"Clientes fieis",AND(D113&gt;=3,D113&lt;=5,E113&gt;=1,E113&lt;=3),"Lealdade potencial",AND(D113&gt;=4,D113&lt;=5,E113&gt;=0,E113&lt;=1),"Clientes recentes",AND(D113&gt;=3,D113&lt;=4,E113&gt;=0,E113&lt;=1),"Promissor",AND(D113&gt;=2,D113&lt;=3,E113&gt;=2,E113&lt;=3),"Clientes que precisam de atenção",AND(D113&gt;=2,D113&lt;=3,E113&gt;=0,E113&lt;=2),"Prestes a hibernar",AND(D113&gt;=0,D113&lt;=2,E113&gt;=2,E113&lt;=5),"Em risco",AND(D113&gt;=0,D113&lt;=1,E113&gt;=4,E113&lt;=5),"Não posso perdê-los",AND(D113&gt;=1,D113&lt;=2,E113&gt;=1,E113&lt;=2),"Hibernando",AND(D113&gt;=0,D113&lt;=2,E113&gt;=0,E113&lt;=2),"Perdido")</f>
        <v>Hibernando</v>
      </c>
    </row>
    <row r="114" spans="1:6" x14ac:dyDescent="0.25">
      <c r="A114" s="21">
        <v>45</v>
      </c>
      <c r="B114">
        <f>transacoes!M113</f>
        <v>3</v>
      </c>
      <c r="C114">
        <f>transacoes!N113</f>
        <v>2</v>
      </c>
      <c r="D114">
        <f ca="1">transacoes!O113</f>
        <v>1</v>
      </c>
      <c r="E114">
        <f t="shared" ca="1" si="3"/>
        <v>1.5</v>
      </c>
      <c r="F114" t="str" cm="1">
        <f t="array" aca="1" ref="F114" ca="1">_xlfn.IFS(AND(D114&gt;=4,D114&lt;=5,E114&gt;=4,E114&lt;=5),"Campeões",AND(D114&gt;=2,D114&lt;=5,E114&gt;=3,E114&lt;=5),"Clientes fieis",AND(D114&gt;=3,D114&lt;=5,E114&gt;=1,E114&lt;=3),"Lealdade potencial",AND(D114&gt;=4,D114&lt;=5,E114&gt;=0,E114&lt;=1),"Clientes recentes",AND(D114&gt;=3,D114&lt;=4,E114&gt;=0,E114&lt;=1),"Promissor",AND(D114&gt;=2,D114&lt;=3,E114&gt;=2,E114&lt;=3),"Clientes que precisam de atenção",AND(D114&gt;=2,D114&lt;=3,E114&gt;=0,E114&lt;=2),"Prestes a hibernar",AND(D114&gt;=0,D114&lt;=2,E114&gt;=2,E114&lt;=5),"Em risco",AND(D114&gt;=0,D114&lt;=1,E114&gt;=4,E114&lt;=5),"Não posso perdê-los",AND(D114&gt;=1,D114&lt;=2,E114&gt;=1,E114&lt;=2),"Hibernando",AND(D114&gt;=0,D114&lt;=2,E114&gt;=0,E114&lt;=2),"Perdido")</f>
        <v>Hibernando</v>
      </c>
    </row>
    <row r="115" spans="1:6" x14ac:dyDescent="0.25">
      <c r="A115" s="21">
        <v>118</v>
      </c>
      <c r="B115">
        <f>transacoes!M125</f>
        <v>2</v>
      </c>
      <c r="C115">
        <f>transacoes!N125</f>
        <v>2</v>
      </c>
      <c r="D115">
        <f ca="1">transacoes!O125</f>
        <v>1</v>
      </c>
      <c r="E115">
        <f t="shared" ca="1" si="3"/>
        <v>1.5</v>
      </c>
      <c r="F115" t="str" cm="1">
        <f t="array" aca="1" ref="F115" ca="1">_xlfn.IFS(AND(D115&gt;=4,D115&lt;=5,E115&gt;=4,E115&lt;=5),"Campeões",AND(D115&gt;=2,D115&lt;=5,E115&gt;=3,E115&lt;=5),"Clientes fieis",AND(D115&gt;=3,D115&lt;=5,E115&gt;=1,E115&lt;=3),"Lealdade potencial",AND(D115&gt;=4,D115&lt;=5,E115&gt;=0,E115&lt;=1),"Clientes recentes",AND(D115&gt;=3,D115&lt;=4,E115&gt;=0,E115&lt;=1),"Promissor",AND(D115&gt;=2,D115&lt;=3,E115&gt;=2,E115&lt;=3),"Clientes que precisam de atenção",AND(D115&gt;=2,D115&lt;=3,E115&gt;=0,E115&lt;=2),"Prestes a hibernar",AND(D115&gt;=0,D115&lt;=2,E115&gt;=2,E115&lt;=5),"Em risco",AND(D115&gt;=0,D115&lt;=1,E115&gt;=4,E115&lt;=5),"Não posso perdê-los",AND(D115&gt;=1,D115&lt;=2,E115&gt;=1,E115&lt;=2),"Hibernando",AND(D115&gt;=0,D115&lt;=2,E115&gt;=0,E115&lt;=2),"Perdido")</f>
        <v>Hibernando</v>
      </c>
    </row>
    <row r="116" spans="1:6" x14ac:dyDescent="0.25">
      <c r="A116" s="21">
        <v>119</v>
      </c>
      <c r="B116">
        <f>transacoes!M126</f>
        <v>2</v>
      </c>
      <c r="C116">
        <f>transacoes!N126</f>
        <v>2</v>
      </c>
      <c r="D116">
        <f ca="1">transacoes!O126</f>
        <v>1</v>
      </c>
      <c r="E116">
        <f t="shared" ca="1" si="3"/>
        <v>1.5</v>
      </c>
      <c r="F116" t="str" cm="1">
        <f t="array" aca="1" ref="F116" ca="1">_xlfn.IFS(AND(D116&gt;=4,D116&lt;=5,E116&gt;=4,E116&lt;=5),"Campeões",AND(D116&gt;=2,D116&lt;=5,E116&gt;=3,E116&lt;=5),"Clientes fieis",AND(D116&gt;=3,D116&lt;=5,E116&gt;=1,E116&lt;=3),"Lealdade potencial",AND(D116&gt;=4,D116&lt;=5,E116&gt;=0,E116&lt;=1),"Clientes recentes",AND(D116&gt;=3,D116&lt;=4,E116&gt;=0,E116&lt;=1),"Promissor",AND(D116&gt;=2,D116&lt;=3,E116&gt;=2,E116&lt;=3),"Clientes que precisam de atenção",AND(D116&gt;=2,D116&lt;=3,E116&gt;=0,E116&lt;=2),"Prestes a hibernar",AND(D116&gt;=0,D116&lt;=2,E116&gt;=2,E116&lt;=5),"Em risco",AND(D116&gt;=0,D116&lt;=1,E116&gt;=4,E116&lt;=5),"Não posso perdê-los",AND(D116&gt;=1,D116&lt;=2,E116&gt;=1,E116&lt;=2),"Hibernando",AND(D116&gt;=0,D116&lt;=2,E116&gt;=0,E116&lt;=2),"Perdido")</f>
        <v>Hibernando</v>
      </c>
    </row>
    <row r="117" spans="1:6" x14ac:dyDescent="0.25">
      <c r="A117" s="21">
        <v>136</v>
      </c>
      <c r="B117">
        <f>transacoes!M127</f>
        <v>2</v>
      </c>
      <c r="C117">
        <f>transacoes!N127</f>
        <v>2</v>
      </c>
      <c r="D117">
        <f ca="1">transacoes!O127</f>
        <v>1</v>
      </c>
      <c r="E117">
        <f t="shared" ca="1" si="3"/>
        <v>1.5</v>
      </c>
      <c r="F117" t="str" cm="1">
        <f t="array" aca="1" ref="F117" ca="1">_xlfn.IFS(AND(D117&gt;=4,D117&lt;=5,E117&gt;=4,E117&lt;=5),"Campeões",AND(D117&gt;=2,D117&lt;=5,E117&gt;=3,E117&lt;=5),"Clientes fieis",AND(D117&gt;=3,D117&lt;=5,E117&gt;=1,E117&lt;=3),"Lealdade potencial",AND(D117&gt;=4,D117&lt;=5,E117&gt;=0,E117&lt;=1),"Clientes recentes",AND(D117&gt;=3,D117&lt;=4,E117&gt;=0,E117&lt;=1),"Promissor",AND(D117&gt;=2,D117&lt;=3,E117&gt;=2,E117&lt;=3),"Clientes que precisam de atenção",AND(D117&gt;=2,D117&lt;=3,E117&gt;=0,E117&lt;=2),"Prestes a hibernar",AND(D117&gt;=0,D117&lt;=2,E117&gt;=2,E117&lt;=5),"Em risco",AND(D117&gt;=0,D117&lt;=1,E117&gt;=4,E117&lt;=5),"Não posso perdê-los",AND(D117&gt;=1,D117&lt;=2,E117&gt;=1,E117&lt;=2),"Hibernando",AND(D117&gt;=0,D117&lt;=2,E117&gt;=0,E117&lt;=2),"Perdido")</f>
        <v>Hibernando</v>
      </c>
    </row>
    <row r="118" spans="1:6" x14ac:dyDescent="0.25">
      <c r="A118" s="21">
        <v>198</v>
      </c>
      <c r="B118">
        <f>transacoes!M128</f>
        <v>2</v>
      </c>
      <c r="C118">
        <f>transacoes!N128</f>
        <v>2</v>
      </c>
      <c r="D118">
        <f ca="1">transacoes!O128</f>
        <v>1</v>
      </c>
      <c r="E118">
        <f t="shared" ca="1" si="3"/>
        <v>1.5</v>
      </c>
      <c r="F118" t="str" cm="1">
        <f t="array" aca="1" ref="F118" ca="1">_xlfn.IFS(AND(D118&gt;=4,D118&lt;=5,E118&gt;=4,E118&lt;=5),"Campeões",AND(D118&gt;=2,D118&lt;=5,E118&gt;=3,E118&lt;=5),"Clientes fieis",AND(D118&gt;=3,D118&lt;=5,E118&gt;=1,E118&lt;=3),"Lealdade potencial",AND(D118&gt;=4,D118&lt;=5,E118&gt;=0,E118&lt;=1),"Clientes recentes",AND(D118&gt;=3,D118&lt;=4,E118&gt;=0,E118&lt;=1),"Promissor",AND(D118&gt;=2,D118&lt;=3,E118&gt;=2,E118&lt;=3),"Clientes que precisam de atenção",AND(D118&gt;=2,D118&lt;=3,E118&gt;=0,E118&lt;=2),"Prestes a hibernar",AND(D118&gt;=0,D118&lt;=2,E118&gt;=2,E118&lt;=5),"Em risco",AND(D118&gt;=0,D118&lt;=1,E118&gt;=4,E118&lt;=5),"Não posso perdê-los",AND(D118&gt;=1,D118&lt;=2,E118&gt;=1,E118&lt;=2),"Hibernando",AND(D118&gt;=0,D118&lt;=2,E118&gt;=0,E118&lt;=2),"Perdido")</f>
        <v>Hibernando</v>
      </c>
    </row>
    <row r="119" spans="1:6" x14ac:dyDescent="0.25">
      <c r="A119" s="21">
        <v>83</v>
      </c>
      <c r="B119">
        <f>transacoes!M129</f>
        <v>2</v>
      </c>
      <c r="C119">
        <f>transacoes!N129</f>
        <v>2</v>
      </c>
      <c r="D119">
        <f ca="1">transacoes!O129</f>
        <v>1</v>
      </c>
      <c r="E119">
        <f t="shared" ca="1" si="3"/>
        <v>1.5</v>
      </c>
      <c r="F119" t="str" cm="1">
        <f t="array" aca="1" ref="F119" ca="1">_xlfn.IFS(AND(D119&gt;=4,D119&lt;=5,E119&gt;=4,E119&lt;=5),"Campeões",AND(D119&gt;=2,D119&lt;=5,E119&gt;=3,E119&lt;=5),"Clientes fieis",AND(D119&gt;=3,D119&lt;=5,E119&gt;=1,E119&lt;=3),"Lealdade potencial",AND(D119&gt;=4,D119&lt;=5,E119&gt;=0,E119&lt;=1),"Clientes recentes",AND(D119&gt;=3,D119&lt;=4,E119&gt;=0,E119&lt;=1),"Promissor",AND(D119&gt;=2,D119&lt;=3,E119&gt;=2,E119&lt;=3),"Clientes que precisam de atenção",AND(D119&gt;=2,D119&lt;=3,E119&gt;=0,E119&lt;=2),"Prestes a hibernar",AND(D119&gt;=0,D119&lt;=2,E119&gt;=2,E119&lt;=5),"Em risco",AND(D119&gt;=0,D119&lt;=1,E119&gt;=4,E119&lt;=5),"Não posso perdê-los",AND(D119&gt;=1,D119&lt;=2,E119&gt;=1,E119&lt;=2),"Hibernando",AND(D119&gt;=0,D119&lt;=2,E119&gt;=0,E119&lt;=2),"Perdido")</f>
        <v>Hibernando</v>
      </c>
    </row>
    <row r="120" spans="1:6" x14ac:dyDescent="0.25">
      <c r="A120" s="21">
        <v>41</v>
      </c>
      <c r="B120">
        <f>transacoes!M130</f>
        <v>2</v>
      </c>
      <c r="C120">
        <f>transacoes!N130</f>
        <v>2</v>
      </c>
      <c r="D120">
        <f ca="1">transacoes!O130</f>
        <v>1</v>
      </c>
      <c r="E120">
        <f t="shared" ca="1" si="3"/>
        <v>1.5</v>
      </c>
      <c r="F120" t="str" cm="1">
        <f t="array" aca="1" ref="F120" ca="1">_xlfn.IFS(AND(D120&gt;=4,D120&lt;=5,E120&gt;=4,E120&lt;=5),"Campeões",AND(D120&gt;=2,D120&lt;=5,E120&gt;=3,E120&lt;=5),"Clientes fieis",AND(D120&gt;=3,D120&lt;=5,E120&gt;=1,E120&lt;=3),"Lealdade potencial",AND(D120&gt;=4,D120&lt;=5,E120&gt;=0,E120&lt;=1),"Clientes recentes",AND(D120&gt;=3,D120&lt;=4,E120&gt;=0,E120&lt;=1),"Promissor",AND(D120&gt;=2,D120&lt;=3,E120&gt;=2,E120&lt;=3),"Clientes que precisam de atenção",AND(D120&gt;=2,D120&lt;=3,E120&gt;=0,E120&lt;=2),"Prestes a hibernar",AND(D120&gt;=0,D120&lt;=2,E120&gt;=2,E120&lt;=5),"Em risco",AND(D120&gt;=0,D120&lt;=1,E120&gt;=4,E120&lt;=5),"Não posso perdê-los",AND(D120&gt;=1,D120&lt;=2,E120&gt;=1,E120&lt;=2),"Hibernando",AND(D120&gt;=0,D120&lt;=2,E120&gt;=0,E120&lt;=2),"Perdido")</f>
        <v>Hibernando</v>
      </c>
    </row>
    <row r="121" spans="1:6" x14ac:dyDescent="0.25">
      <c r="A121" s="21">
        <v>173</v>
      </c>
      <c r="B121">
        <f>transacoes!M131</f>
        <v>2</v>
      </c>
      <c r="C121">
        <f>transacoes!N131</f>
        <v>2</v>
      </c>
      <c r="D121">
        <f ca="1">transacoes!O131</f>
        <v>1</v>
      </c>
      <c r="E121">
        <f t="shared" ca="1" si="3"/>
        <v>1.5</v>
      </c>
      <c r="F121" t="str" cm="1">
        <f t="array" aca="1" ref="F121" ca="1">_xlfn.IFS(AND(D121&gt;=4,D121&lt;=5,E121&gt;=4,E121&lt;=5),"Campeões",AND(D121&gt;=2,D121&lt;=5,E121&gt;=3,E121&lt;=5),"Clientes fieis",AND(D121&gt;=3,D121&lt;=5,E121&gt;=1,E121&lt;=3),"Lealdade potencial",AND(D121&gt;=4,D121&lt;=5,E121&gt;=0,E121&lt;=1),"Clientes recentes",AND(D121&gt;=3,D121&lt;=4,E121&gt;=0,E121&lt;=1),"Promissor",AND(D121&gt;=2,D121&lt;=3,E121&gt;=2,E121&lt;=3),"Clientes que precisam de atenção",AND(D121&gt;=2,D121&lt;=3,E121&gt;=0,E121&lt;=2),"Prestes a hibernar",AND(D121&gt;=0,D121&lt;=2,E121&gt;=2,E121&lt;=5),"Em risco",AND(D121&gt;=0,D121&lt;=1,E121&gt;=4,E121&lt;=5),"Não posso perdê-los",AND(D121&gt;=1,D121&lt;=2,E121&gt;=1,E121&lt;=2),"Hibernando",AND(D121&gt;=0,D121&lt;=2,E121&gt;=0,E121&lt;=2),"Perdido")</f>
        <v>Hibernando</v>
      </c>
    </row>
    <row r="122" spans="1:6" x14ac:dyDescent="0.25">
      <c r="A122" s="21">
        <v>69</v>
      </c>
      <c r="B122">
        <f>transacoes!M132</f>
        <v>2</v>
      </c>
      <c r="C122">
        <f>transacoes!N132</f>
        <v>2</v>
      </c>
      <c r="D122">
        <f ca="1">transacoes!O132</f>
        <v>1</v>
      </c>
      <c r="E122">
        <f t="shared" ca="1" si="3"/>
        <v>1.5</v>
      </c>
      <c r="F122" t="str" cm="1">
        <f t="array" aca="1" ref="F122" ca="1">_xlfn.IFS(AND(D122&gt;=4,D122&lt;=5,E122&gt;=4,E122&lt;=5),"Campeões",AND(D122&gt;=2,D122&lt;=5,E122&gt;=3,E122&lt;=5),"Clientes fieis",AND(D122&gt;=3,D122&lt;=5,E122&gt;=1,E122&lt;=3),"Lealdade potencial",AND(D122&gt;=4,D122&lt;=5,E122&gt;=0,E122&lt;=1),"Clientes recentes",AND(D122&gt;=3,D122&lt;=4,E122&gt;=0,E122&lt;=1),"Promissor",AND(D122&gt;=2,D122&lt;=3,E122&gt;=2,E122&lt;=3),"Clientes que precisam de atenção",AND(D122&gt;=2,D122&lt;=3,E122&gt;=0,E122&lt;=2),"Prestes a hibernar",AND(D122&gt;=0,D122&lt;=2,E122&gt;=2,E122&lt;=5),"Em risco",AND(D122&gt;=0,D122&lt;=1,E122&gt;=4,E122&lt;=5),"Não posso perdê-los",AND(D122&gt;=1,D122&lt;=2,E122&gt;=1,E122&lt;=2),"Hibernando",AND(D122&gt;=0,D122&lt;=2,E122&gt;=0,E122&lt;=2),"Perdido")</f>
        <v>Hibernando</v>
      </c>
    </row>
    <row r="123" spans="1:6" x14ac:dyDescent="0.25">
      <c r="A123" s="21">
        <v>47</v>
      </c>
      <c r="B123">
        <f>transacoes!M133</f>
        <v>2</v>
      </c>
      <c r="C123">
        <f>transacoes!N133</f>
        <v>2</v>
      </c>
      <c r="D123">
        <f ca="1">transacoes!O133</f>
        <v>1</v>
      </c>
      <c r="E123">
        <f t="shared" ca="1" si="3"/>
        <v>1.5</v>
      </c>
      <c r="F123" t="str" cm="1">
        <f t="array" aca="1" ref="F123" ca="1">_xlfn.IFS(AND(D123&gt;=4,D123&lt;=5,E123&gt;=4,E123&lt;=5),"Campeões",AND(D123&gt;=2,D123&lt;=5,E123&gt;=3,E123&lt;=5),"Clientes fieis",AND(D123&gt;=3,D123&lt;=5,E123&gt;=1,E123&lt;=3),"Lealdade potencial",AND(D123&gt;=4,D123&lt;=5,E123&gt;=0,E123&lt;=1),"Clientes recentes",AND(D123&gt;=3,D123&lt;=4,E123&gt;=0,E123&lt;=1),"Promissor",AND(D123&gt;=2,D123&lt;=3,E123&gt;=2,E123&lt;=3),"Clientes que precisam de atenção",AND(D123&gt;=2,D123&lt;=3,E123&gt;=0,E123&lt;=2),"Prestes a hibernar",AND(D123&gt;=0,D123&lt;=2,E123&gt;=2,E123&lt;=5),"Em risco",AND(D123&gt;=0,D123&lt;=1,E123&gt;=4,E123&lt;=5),"Não posso perdê-los",AND(D123&gt;=1,D123&lt;=2,E123&gt;=1,E123&lt;=2),"Hibernando",AND(D123&gt;=0,D123&lt;=2,E123&gt;=0,E123&lt;=2),"Perdido")</f>
        <v>Hibernando</v>
      </c>
    </row>
    <row r="124" spans="1:6" x14ac:dyDescent="0.25">
      <c r="A124" s="21">
        <v>162</v>
      </c>
      <c r="B124">
        <f>transacoes!M134</f>
        <v>2</v>
      </c>
      <c r="C124">
        <f>transacoes!N134</f>
        <v>2</v>
      </c>
      <c r="D124">
        <f ca="1">transacoes!O134</f>
        <v>1</v>
      </c>
      <c r="E124">
        <f t="shared" ca="1" si="3"/>
        <v>1.5</v>
      </c>
      <c r="F124" t="str" cm="1">
        <f t="array" aca="1" ref="F124" ca="1">_xlfn.IFS(AND(D124&gt;=4,D124&lt;=5,E124&gt;=4,E124&lt;=5),"Campeões",AND(D124&gt;=2,D124&lt;=5,E124&gt;=3,E124&lt;=5),"Clientes fieis",AND(D124&gt;=3,D124&lt;=5,E124&gt;=1,E124&lt;=3),"Lealdade potencial",AND(D124&gt;=4,D124&lt;=5,E124&gt;=0,E124&lt;=1),"Clientes recentes",AND(D124&gt;=3,D124&lt;=4,E124&gt;=0,E124&lt;=1),"Promissor",AND(D124&gt;=2,D124&lt;=3,E124&gt;=2,E124&lt;=3),"Clientes que precisam de atenção",AND(D124&gt;=2,D124&lt;=3,E124&gt;=0,E124&lt;=2),"Prestes a hibernar",AND(D124&gt;=0,D124&lt;=2,E124&gt;=2,E124&lt;=5),"Em risco",AND(D124&gt;=0,D124&lt;=1,E124&gt;=4,E124&lt;=5),"Não posso perdê-los",AND(D124&gt;=1,D124&lt;=2,E124&gt;=1,E124&lt;=2),"Hibernando",AND(D124&gt;=0,D124&lt;=2,E124&gt;=0,E124&lt;=2),"Perdido")</f>
        <v>Hibernando</v>
      </c>
    </row>
    <row r="125" spans="1:6" x14ac:dyDescent="0.25">
      <c r="A125" s="21">
        <v>171</v>
      </c>
      <c r="B125">
        <f>transacoes!M135</f>
        <v>2</v>
      </c>
      <c r="C125">
        <f>transacoes!N135</f>
        <v>2</v>
      </c>
      <c r="D125">
        <f ca="1">transacoes!O135</f>
        <v>1</v>
      </c>
      <c r="E125">
        <f t="shared" ca="1" si="3"/>
        <v>1.5</v>
      </c>
      <c r="F125" t="str" cm="1">
        <f t="array" aca="1" ref="F125" ca="1">_xlfn.IFS(AND(D125&gt;=4,D125&lt;=5,E125&gt;=4,E125&lt;=5),"Campeões",AND(D125&gt;=2,D125&lt;=5,E125&gt;=3,E125&lt;=5),"Clientes fieis",AND(D125&gt;=3,D125&lt;=5,E125&gt;=1,E125&lt;=3),"Lealdade potencial",AND(D125&gt;=4,D125&lt;=5,E125&gt;=0,E125&lt;=1),"Clientes recentes",AND(D125&gt;=3,D125&lt;=4,E125&gt;=0,E125&lt;=1),"Promissor",AND(D125&gt;=2,D125&lt;=3,E125&gt;=2,E125&lt;=3),"Clientes que precisam de atenção",AND(D125&gt;=2,D125&lt;=3,E125&gt;=0,E125&lt;=2),"Prestes a hibernar",AND(D125&gt;=0,D125&lt;=2,E125&gt;=2,E125&lt;=5),"Em risco",AND(D125&gt;=0,D125&lt;=1,E125&gt;=4,E125&lt;=5),"Não posso perdê-los",AND(D125&gt;=1,D125&lt;=2,E125&gt;=1,E125&lt;=2),"Hibernando",AND(D125&gt;=0,D125&lt;=2,E125&gt;=0,E125&lt;=2),"Perdido")</f>
        <v>Hibernando</v>
      </c>
    </row>
    <row r="126" spans="1:6" x14ac:dyDescent="0.25">
      <c r="A126" s="21">
        <v>161</v>
      </c>
      <c r="B126">
        <f>transacoes!M136</f>
        <v>2</v>
      </c>
      <c r="C126">
        <f>transacoes!N136</f>
        <v>2</v>
      </c>
      <c r="D126">
        <f ca="1">transacoes!O136</f>
        <v>1</v>
      </c>
      <c r="E126">
        <f t="shared" ca="1" si="3"/>
        <v>1.5</v>
      </c>
      <c r="F126" t="str" cm="1">
        <f t="array" aca="1" ref="F126" ca="1">_xlfn.IFS(AND(D126&gt;=4,D126&lt;=5,E126&gt;=4,E126&lt;=5),"Campeões",AND(D126&gt;=2,D126&lt;=5,E126&gt;=3,E126&lt;=5),"Clientes fieis",AND(D126&gt;=3,D126&lt;=5,E126&gt;=1,E126&lt;=3),"Lealdade potencial",AND(D126&gt;=4,D126&lt;=5,E126&gt;=0,E126&lt;=1),"Clientes recentes",AND(D126&gt;=3,D126&lt;=4,E126&gt;=0,E126&lt;=1),"Promissor",AND(D126&gt;=2,D126&lt;=3,E126&gt;=2,E126&lt;=3),"Clientes que precisam de atenção",AND(D126&gt;=2,D126&lt;=3,E126&gt;=0,E126&lt;=2),"Prestes a hibernar",AND(D126&gt;=0,D126&lt;=2,E126&gt;=2,E126&lt;=5),"Em risco",AND(D126&gt;=0,D126&lt;=1,E126&gt;=4,E126&lt;=5),"Não posso perdê-los",AND(D126&gt;=1,D126&lt;=2,E126&gt;=1,E126&lt;=2),"Hibernando",AND(D126&gt;=0,D126&lt;=2,E126&gt;=0,E126&lt;=2),"Perdido")</f>
        <v>Hibernando</v>
      </c>
    </row>
    <row r="127" spans="1:6" x14ac:dyDescent="0.25">
      <c r="A127" s="21">
        <v>73</v>
      </c>
      <c r="B127">
        <f>transacoes!M137</f>
        <v>2</v>
      </c>
      <c r="C127">
        <f>transacoes!N137</f>
        <v>2</v>
      </c>
      <c r="D127">
        <f ca="1">transacoes!O137</f>
        <v>1</v>
      </c>
      <c r="E127">
        <f t="shared" ca="1" si="3"/>
        <v>1.5</v>
      </c>
      <c r="F127" t="str" cm="1">
        <f t="array" aca="1" ref="F127" ca="1">_xlfn.IFS(AND(D127&gt;=4,D127&lt;=5,E127&gt;=4,E127&lt;=5),"Campeões",AND(D127&gt;=2,D127&lt;=5,E127&gt;=3,E127&lt;=5),"Clientes fieis",AND(D127&gt;=3,D127&lt;=5,E127&gt;=1,E127&lt;=3),"Lealdade potencial",AND(D127&gt;=4,D127&lt;=5,E127&gt;=0,E127&lt;=1),"Clientes recentes",AND(D127&gt;=3,D127&lt;=4,E127&gt;=0,E127&lt;=1),"Promissor",AND(D127&gt;=2,D127&lt;=3,E127&gt;=2,E127&lt;=3),"Clientes que precisam de atenção",AND(D127&gt;=2,D127&lt;=3,E127&gt;=0,E127&lt;=2),"Prestes a hibernar",AND(D127&gt;=0,D127&lt;=2,E127&gt;=2,E127&lt;=5),"Em risco",AND(D127&gt;=0,D127&lt;=1,E127&gt;=4,E127&lt;=5),"Não posso perdê-los",AND(D127&gt;=1,D127&lt;=2,E127&gt;=1,E127&lt;=2),"Hibernando",AND(D127&gt;=0,D127&lt;=2,E127&gt;=0,E127&lt;=2),"Perdido")</f>
        <v>Hibernando</v>
      </c>
    </row>
    <row r="128" spans="1:6" x14ac:dyDescent="0.25">
      <c r="A128" s="21">
        <v>197</v>
      </c>
      <c r="B128">
        <f>transacoes!M138</f>
        <v>2</v>
      </c>
      <c r="C128">
        <f>transacoes!N138</f>
        <v>2</v>
      </c>
      <c r="D128">
        <f ca="1">transacoes!O138</f>
        <v>1</v>
      </c>
      <c r="E128">
        <f t="shared" ca="1" si="3"/>
        <v>1.5</v>
      </c>
      <c r="F128" t="str" cm="1">
        <f t="array" aca="1" ref="F128" ca="1">_xlfn.IFS(AND(D128&gt;=4,D128&lt;=5,E128&gt;=4,E128&lt;=5),"Campeões",AND(D128&gt;=2,D128&lt;=5,E128&gt;=3,E128&lt;=5),"Clientes fieis",AND(D128&gt;=3,D128&lt;=5,E128&gt;=1,E128&lt;=3),"Lealdade potencial",AND(D128&gt;=4,D128&lt;=5,E128&gt;=0,E128&lt;=1),"Clientes recentes",AND(D128&gt;=3,D128&lt;=4,E128&gt;=0,E128&lt;=1),"Promissor",AND(D128&gt;=2,D128&lt;=3,E128&gt;=2,E128&lt;=3),"Clientes que precisam de atenção",AND(D128&gt;=2,D128&lt;=3,E128&gt;=0,E128&lt;=2),"Prestes a hibernar",AND(D128&gt;=0,D128&lt;=2,E128&gt;=2,E128&lt;=5),"Em risco",AND(D128&gt;=0,D128&lt;=1,E128&gt;=4,E128&lt;=5),"Não posso perdê-los",AND(D128&gt;=1,D128&lt;=2,E128&gt;=1,E128&lt;=2),"Hibernando",AND(D128&gt;=0,D128&lt;=2,E128&gt;=0,E128&lt;=2),"Perdido")</f>
        <v>Hibernando</v>
      </c>
    </row>
    <row r="129" spans="1:6" x14ac:dyDescent="0.25">
      <c r="A129" s="21">
        <v>186</v>
      </c>
      <c r="B129">
        <f>transacoes!M149</f>
        <v>1</v>
      </c>
      <c r="C129">
        <f>transacoes!N149</f>
        <v>2</v>
      </c>
      <c r="D129">
        <f ca="1">transacoes!O149</f>
        <v>1</v>
      </c>
      <c r="E129">
        <f t="shared" ca="1" si="3"/>
        <v>1.5</v>
      </c>
      <c r="F129" t="str" cm="1">
        <f t="array" aca="1" ref="F129" ca="1">_xlfn.IFS(AND(D129&gt;=4,D129&lt;=5,E129&gt;=4,E129&lt;=5),"Campeões",AND(D129&gt;=2,D129&lt;=5,E129&gt;=3,E129&lt;=5),"Clientes fieis",AND(D129&gt;=3,D129&lt;=5,E129&gt;=1,E129&lt;=3),"Lealdade potencial",AND(D129&gt;=4,D129&lt;=5,E129&gt;=0,E129&lt;=1),"Clientes recentes",AND(D129&gt;=3,D129&lt;=4,E129&gt;=0,E129&lt;=1),"Promissor",AND(D129&gt;=2,D129&lt;=3,E129&gt;=2,E129&lt;=3),"Clientes que precisam de atenção",AND(D129&gt;=2,D129&lt;=3,E129&gt;=0,E129&lt;=2),"Prestes a hibernar",AND(D129&gt;=0,D129&lt;=2,E129&gt;=2,E129&lt;=5),"Em risco",AND(D129&gt;=0,D129&lt;=1,E129&gt;=4,E129&lt;=5),"Não posso perdê-los",AND(D129&gt;=1,D129&lt;=2,E129&gt;=1,E129&lt;=2),"Hibernando",AND(D129&gt;=0,D129&lt;=2,E129&gt;=0,E129&lt;=2),"Perdido")</f>
        <v>Hibernando</v>
      </c>
    </row>
    <row r="130" spans="1:6" x14ac:dyDescent="0.25">
      <c r="A130" s="21">
        <v>15</v>
      </c>
      <c r="B130">
        <f>transacoes!M150</f>
        <v>1</v>
      </c>
      <c r="C130">
        <f>transacoes!N150</f>
        <v>2</v>
      </c>
      <c r="D130">
        <f ca="1">transacoes!O150</f>
        <v>1</v>
      </c>
      <c r="E130">
        <f t="shared" ca="1" si="3"/>
        <v>1.5</v>
      </c>
      <c r="F130" t="str" cm="1">
        <f t="array" aca="1" ref="F130" ca="1">_xlfn.IFS(AND(D130&gt;=4,D130&lt;=5,E130&gt;=4,E130&lt;=5),"Campeões",AND(D130&gt;=2,D130&lt;=5,E130&gt;=3,E130&lt;=5),"Clientes fieis",AND(D130&gt;=3,D130&lt;=5,E130&gt;=1,E130&lt;=3),"Lealdade potencial",AND(D130&gt;=4,D130&lt;=5,E130&gt;=0,E130&lt;=1),"Clientes recentes",AND(D130&gt;=3,D130&lt;=4,E130&gt;=0,E130&lt;=1),"Promissor",AND(D130&gt;=2,D130&lt;=3,E130&gt;=2,E130&lt;=3),"Clientes que precisam de atenção",AND(D130&gt;=2,D130&lt;=3,E130&gt;=0,E130&lt;=2),"Prestes a hibernar",AND(D130&gt;=0,D130&lt;=2,E130&gt;=2,E130&lt;=5),"Em risco",AND(D130&gt;=0,D130&lt;=1,E130&gt;=4,E130&lt;=5),"Não posso perdê-los",AND(D130&gt;=1,D130&lt;=2,E130&gt;=1,E130&lt;=2),"Hibernando",AND(D130&gt;=0,D130&lt;=2,E130&gt;=0,E130&lt;=2),"Perdido")</f>
        <v>Hibernando</v>
      </c>
    </row>
    <row r="131" spans="1:6" x14ac:dyDescent="0.25">
      <c r="A131" s="21">
        <v>35</v>
      </c>
      <c r="B131">
        <f>transacoes!M151</f>
        <v>1</v>
      </c>
      <c r="C131">
        <f>transacoes!N151</f>
        <v>2</v>
      </c>
      <c r="D131">
        <f ca="1">transacoes!O151</f>
        <v>1</v>
      </c>
      <c r="E131">
        <f t="shared" ref="E131:E134" ca="1" si="4">(C131+D131)/2</f>
        <v>1.5</v>
      </c>
      <c r="F131" t="str" cm="1">
        <f t="array" aca="1" ref="F131" ca="1">_xlfn.IFS(AND(D131&gt;=4,D131&lt;=5,E131&gt;=4,E131&lt;=5),"Campeões",AND(D131&gt;=2,D131&lt;=5,E131&gt;=3,E131&lt;=5),"Clientes fieis",AND(D131&gt;=3,D131&lt;=5,E131&gt;=1,E131&lt;=3),"Lealdade potencial",AND(D131&gt;=4,D131&lt;=5,E131&gt;=0,E131&lt;=1),"Clientes recentes",AND(D131&gt;=3,D131&lt;=4,E131&gt;=0,E131&lt;=1),"Promissor",AND(D131&gt;=2,D131&lt;=3,E131&gt;=2,E131&lt;=3),"Clientes que precisam de atenção",AND(D131&gt;=2,D131&lt;=3,E131&gt;=0,E131&lt;=2),"Prestes a hibernar",AND(D131&gt;=0,D131&lt;=2,E131&gt;=2,E131&lt;=5),"Em risco",AND(D131&gt;=0,D131&lt;=1,E131&gt;=4,E131&lt;=5),"Não posso perdê-los",AND(D131&gt;=1,D131&lt;=2,E131&gt;=1,E131&lt;=2),"Hibernando",AND(D131&gt;=0,D131&lt;=2,E131&gt;=0,E131&lt;=2),"Perdido")</f>
        <v>Hibernando</v>
      </c>
    </row>
    <row r="132" spans="1:6" x14ac:dyDescent="0.25">
      <c r="A132" s="21">
        <v>63</v>
      </c>
      <c r="B132">
        <f>transacoes!M152</f>
        <v>1</v>
      </c>
      <c r="C132">
        <f>transacoes!N152</f>
        <v>2</v>
      </c>
      <c r="D132">
        <f ca="1">transacoes!O152</f>
        <v>1</v>
      </c>
      <c r="E132">
        <f t="shared" ca="1" si="4"/>
        <v>1.5</v>
      </c>
      <c r="F132" t="str" cm="1">
        <f t="array" aca="1" ref="F132" ca="1">_xlfn.IFS(AND(D132&gt;=4,D132&lt;=5,E132&gt;=4,E132&lt;=5),"Campeões",AND(D132&gt;=2,D132&lt;=5,E132&gt;=3,E132&lt;=5),"Clientes fieis",AND(D132&gt;=3,D132&lt;=5,E132&gt;=1,E132&lt;=3),"Lealdade potencial",AND(D132&gt;=4,D132&lt;=5,E132&gt;=0,E132&lt;=1),"Clientes recentes",AND(D132&gt;=3,D132&lt;=4,E132&gt;=0,E132&lt;=1),"Promissor",AND(D132&gt;=2,D132&lt;=3,E132&gt;=2,E132&lt;=3),"Clientes que precisam de atenção",AND(D132&gt;=2,D132&lt;=3,E132&gt;=0,E132&lt;=2),"Prestes a hibernar",AND(D132&gt;=0,D132&lt;=2,E132&gt;=2,E132&lt;=5),"Em risco",AND(D132&gt;=0,D132&lt;=1,E132&gt;=4,E132&lt;=5),"Não posso perdê-los",AND(D132&gt;=1,D132&lt;=2,E132&gt;=1,E132&lt;=2),"Hibernando",AND(D132&gt;=0,D132&lt;=2,E132&gt;=0,E132&lt;=2),"Perdido")</f>
        <v>Hibernando</v>
      </c>
    </row>
    <row r="133" spans="1:6" x14ac:dyDescent="0.25">
      <c r="A133" s="21">
        <v>120</v>
      </c>
      <c r="B133">
        <f>transacoes!M153</f>
        <v>1</v>
      </c>
      <c r="C133">
        <f>transacoes!N153</f>
        <v>2</v>
      </c>
      <c r="D133">
        <f ca="1">transacoes!O153</f>
        <v>1</v>
      </c>
      <c r="E133">
        <f t="shared" ca="1" si="4"/>
        <v>1.5</v>
      </c>
      <c r="F133" t="str" cm="1">
        <f t="array" aca="1" ref="F133" ca="1">_xlfn.IFS(AND(D133&gt;=4,D133&lt;=5,E133&gt;=4,E133&lt;=5),"Campeões",AND(D133&gt;=2,D133&lt;=5,E133&gt;=3,E133&lt;=5),"Clientes fieis",AND(D133&gt;=3,D133&lt;=5,E133&gt;=1,E133&lt;=3),"Lealdade potencial",AND(D133&gt;=4,D133&lt;=5,E133&gt;=0,E133&lt;=1),"Clientes recentes",AND(D133&gt;=3,D133&lt;=4,E133&gt;=0,E133&lt;=1),"Promissor",AND(D133&gt;=2,D133&lt;=3,E133&gt;=2,E133&lt;=3),"Clientes que precisam de atenção",AND(D133&gt;=2,D133&lt;=3,E133&gt;=0,E133&lt;=2),"Prestes a hibernar",AND(D133&gt;=0,D133&lt;=2,E133&gt;=2,E133&lt;=5),"Em risco",AND(D133&gt;=0,D133&lt;=1,E133&gt;=4,E133&lt;=5),"Não posso perdê-los",AND(D133&gt;=1,D133&lt;=2,E133&gt;=1,E133&lt;=2),"Hibernando",AND(D133&gt;=0,D133&lt;=2,E133&gt;=0,E133&lt;=2),"Perdido")</f>
        <v>Hibernando</v>
      </c>
    </row>
    <row r="134" spans="1:6" x14ac:dyDescent="0.25">
      <c r="A134" s="21">
        <v>179</v>
      </c>
      <c r="B134">
        <f>transacoes!M154</f>
        <v>1</v>
      </c>
      <c r="C134">
        <f>transacoes!N154</f>
        <v>2</v>
      </c>
      <c r="D134">
        <f ca="1">transacoes!O154</f>
        <v>1</v>
      </c>
      <c r="E134">
        <f t="shared" ca="1" si="4"/>
        <v>1.5</v>
      </c>
      <c r="F134" t="str" cm="1">
        <f t="array" aca="1" ref="F134" ca="1">_xlfn.IFS(AND(D134&gt;=4,D134&lt;=5,E134&gt;=4,E134&lt;=5),"Campeões",AND(D134&gt;=2,D134&lt;=5,E134&gt;=3,E134&lt;=5),"Clientes fieis",AND(D134&gt;=3,D134&lt;=5,E134&gt;=1,E134&lt;=3),"Lealdade potencial",AND(D134&gt;=4,D134&lt;=5,E134&gt;=0,E134&lt;=1),"Clientes recentes",AND(D134&gt;=3,D134&lt;=4,E134&gt;=0,E134&lt;=1),"Promissor",AND(D134&gt;=2,D134&lt;=3,E134&gt;=2,E134&lt;=3),"Clientes que precisam de atenção",AND(D134&gt;=2,D134&lt;=3,E134&gt;=0,E134&lt;=2),"Prestes a hibernar",AND(D134&gt;=0,D134&lt;=2,E134&gt;=2,E134&lt;=5),"Em risco",AND(D134&gt;=0,D134&lt;=1,E134&gt;=4,E134&lt;=5),"Não posso perdê-los",AND(D134&gt;=1,D134&lt;=2,E134&gt;=1,E134&lt;=2),"Hibernando",AND(D134&gt;=0,D134&lt;=2,E134&gt;=0,E134&lt;=2),"Perdido")</f>
        <v>Hibernando</v>
      </c>
    </row>
  </sheetData>
  <sortState xmlns:xlrd2="http://schemas.microsoft.com/office/spreadsheetml/2017/richdata2" ref="A3:F134">
    <sortCondition ref="F3:F134" customList="Campeões,Clientes fieis,Lealdade potencial,Clientes Recentes,Promissor,Clientes que precisam de atenção,Prestes a “hibernar”,Em risco,Não posso perdê-los,Hibernando,Perdido"/>
  </sortState>
  <mergeCells count="5">
    <mergeCell ref="L19:N19"/>
    <mergeCell ref="A1:D1"/>
    <mergeCell ref="H1:J1"/>
    <mergeCell ref="L1:N1"/>
    <mergeCell ref="L10:N10"/>
  </mergeCells>
  <conditionalFormatting sqref="B3:F1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E678-FD58-45E3-B197-BC1896E0E39A}">
  <dimension ref="A3:B9"/>
  <sheetViews>
    <sheetView workbookViewId="0">
      <selection activeCell="A3" sqref="A3"/>
    </sheetView>
  </sheetViews>
  <sheetFormatPr defaultRowHeight="15" x14ac:dyDescent="0.25"/>
  <cols>
    <col min="1" max="1" width="31.42578125" bestFit="1" customWidth="1"/>
    <col min="2" max="2" width="17.7109375" bestFit="1" customWidth="1"/>
  </cols>
  <sheetData>
    <row r="3" spans="1:2" x14ac:dyDescent="0.25">
      <c r="A3" s="26" t="s">
        <v>312</v>
      </c>
      <c r="B3" t="s">
        <v>336</v>
      </c>
    </row>
    <row r="4" spans="1:2" x14ac:dyDescent="0.25">
      <c r="A4" t="s">
        <v>313</v>
      </c>
      <c r="B4" s="27">
        <v>2</v>
      </c>
    </row>
    <row r="5" spans="1:2" x14ac:dyDescent="0.25">
      <c r="A5" t="s">
        <v>315</v>
      </c>
      <c r="B5" s="27">
        <v>14</v>
      </c>
    </row>
    <row r="6" spans="1:2" x14ac:dyDescent="0.25">
      <c r="A6" t="s">
        <v>337</v>
      </c>
      <c r="B6" s="27">
        <v>8</v>
      </c>
    </row>
    <row r="7" spans="1:2" x14ac:dyDescent="0.25">
      <c r="A7" t="s">
        <v>324</v>
      </c>
      <c r="B7" s="27">
        <v>36</v>
      </c>
    </row>
    <row r="8" spans="1:2" x14ac:dyDescent="0.25">
      <c r="A8" t="s">
        <v>328</v>
      </c>
      <c r="B8" s="27">
        <v>27</v>
      </c>
    </row>
    <row r="9" spans="1:2" x14ac:dyDescent="0.25">
      <c r="A9" t="s">
        <v>330</v>
      </c>
      <c r="B9" s="27">
        <v>45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8782-230D-4AB9-848B-5AD27716D9BE}">
  <dimension ref="A2:Q202"/>
  <sheetViews>
    <sheetView workbookViewId="0">
      <selection activeCell="A2" sqref="A2:H202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6" style="11" bestFit="1" customWidth="1"/>
    <col min="4" max="4" width="7.28515625" bestFit="1" customWidth="1"/>
    <col min="5" max="5" width="14.28515625" bestFit="1" customWidth="1"/>
    <col min="6" max="6" width="18.140625" bestFit="1" customWidth="1"/>
    <col min="7" max="7" width="18.7109375" bestFit="1" customWidth="1"/>
    <col min="8" max="8" width="31.42578125" bestFit="1" customWidth="1"/>
    <col min="11" max="11" width="9.42578125" style="5" bestFit="1" customWidth="1"/>
    <col min="12" max="12" width="10.85546875" bestFit="1" customWidth="1"/>
    <col min="14" max="14" width="14.28515625" bestFit="1" customWidth="1"/>
    <col min="17" max="17" width="10.85546875" bestFit="1" customWidth="1"/>
  </cols>
  <sheetData>
    <row r="2" spans="1:17" x14ac:dyDescent="0.25">
      <c r="A2" s="1" t="s">
        <v>0</v>
      </c>
      <c r="B2" s="1" t="s">
        <v>1</v>
      </c>
      <c r="C2" s="10" t="s">
        <v>2</v>
      </c>
      <c r="D2" s="1" t="s">
        <v>3</v>
      </c>
      <c r="E2" s="1" t="s">
        <v>4</v>
      </c>
      <c r="F2" s="1" t="s">
        <v>347</v>
      </c>
      <c r="G2" s="1" t="s">
        <v>359</v>
      </c>
      <c r="H2" s="1" t="s">
        <v>365</v>
      </c>
      <c r="J2" s="32" t="s">
        <v>297</v>
      </c>
      <c r="K2" s="32"/>
      <c r="L2" s="32"/>
      <c r="N2" s="32" t="s">
        <v>297</v>
      </c>
      <c r="O2" s="32"/>
      <c r="P2" s="32"/>
      <c r="Q2" s="32"/>
    </row>
    <row r="3" spans="1:17" x14ac:dyDescent="0.25">
      <c r="A3">
        <v>1</v>
      </c>
      <c r="B3" t="s">
        <v>7</v>
      </c>
      <c r="C3" s="11">
        <v>58</v>
      </c>
      <c r="D3" t="s">
        <v>207</v>
      </c>
      <c r="E3" t="s">
        <v>209</v>
      </c>
      <c r="F3" t="str">
        <f t="shared" ref="F3:F12" si="0">VLOOKUP(C3,$J$3:$K$9,2,TRUE)</f>
        <v>51-60</v>
      </c>
      <c r="G3" t="str">
        <f>VLOOKUP(E3,$N$3:$Q$8,2,FALSE)</f>
        <v>Sudeste</v>
      </c>
      <c r="H3" t="str">
        <f ca="1">IFERROR(VLOOKUP(A3,'Clientes alto valor'!$A:$F,6,FALSE),"Não classificado")</f>
        <v>Lealdade potencial</v>
      </c>
      <c r="J3" s="30" t="s">
        <v>338</v>
      </c>
      <c r="K3" s="29" t="s">
        <v>340</v>
      </c>
      <c r="L3" s="23" t="s">
        <v>339</v>
      </c>
      <c r="N3" s="29" t="s">
        <v>358</v>
      </c>
      <c r="O3" s="29" t="s">
        <v>357</v>
      </c>
      <c r="P3" s="29" t="s">
        <v>356</v>
      </c>
      <c r="Q3" s="23" t="s">
        <v>339</v>
      </c>
    </row>
    <row r="4" spans="1:17" x14ac:dyDescent="0.25">
      <c r="A4">
        <v>2</v>
      </c>
      <c r="B4" t="s">
        <v>8</v>
      </c>
      <c r="C4" s="11">
        <v>25</v>
      </c>
      <c r="D4" t="s">
        <v>207</v>
      </c>
      <c r="E4" t="s">
        <v>210</v>
      </c>
      <c r="F4" t="str">
        <f t="shared" si="0"/>
        <v>21-30</v>
      </c>
      <c r="G4" t="str">
        <f t="shared" ref="G4:G67" si="1">VLOOKUP(E4,$N$3:$Q$8,2,FALSE)</f>
        <v>Nordeste</v>
      </c>
      <c r="H4" t="str">
        <f>IFERROR(VLOOKUP(A4,'Clientes alto valor'!$A:$F,6,FALSE),"Não classificado")</f>
        <v>Não classificado</v>
      </c>
      <c r="J4" s="21">
        <v>0</v>
      </c>
      <c r="K4" s="28" t="s">
        <v>345</v>
      </c>
      <c r="L4" cm="1">
        <f t="array" ref="L4:L9">FREQUENCY(C$3:C$202,J5:J9)</f>
        <v>14</v>
      </c>
      <c r="N4" t="s">
        <v>209</v>
      </c>
      <c r="O4" t="s">
        <v>348</v>
      </c>
      <c r="P4" t="s">
        <v>349</v>
      </c>
      <c r="Q4">
        <f>COUNTIF(E:E,N4)</f>
        <v>30</v>
      </c>
    </row>
    <row r="5" spans="1:17" x14ac:dyDescent="0.25">
      <c r="A5">
        <v>3</v>
      </c>
      <c r="B5" t="s">
        <v>9</v>
      </c>
      <c r="C5" s="11">
        <v>19</v>
      </c>
      <c r="D5" t="s">
        <v>207</v>
      </c>
      <c r="E5" t="s">
        <v>209</v>
      </c>
      <c r="F5" t="str">
        <f t="shared" si="0"/>
        <v>até 20</v>
      </c>
      <c r="G5" t="str">
        <f t="shared" si="1"/>
        <v>Sudeste</v>
      </c>
      <c r="H5" t="str">
        <f ca="1">IFERROR(VLOOKUP(A5,'Clientes alto valor'!$A:$F,6,FALSE),"Não classificado")</f>
        <v>Clientes que precisam de atenção</v>
      </c>
      <c r="J5" s="21">
        <v>21</v>
      </c>
      <c r="K5" s="28" t="s">
        <v>346</v>
      </c>
      <c r="L5">
        <v>44</v>
      </c>
      <c r="N5" t="s">
        <v>210</v>
      </c>
      <c r="O5" t="s">
        <v>350</v>
      </c>
      <c r="P5" t="s">
        <v>351</v>
      </c>
      <c r="Q5">
        <f t="shared" ref="Q5:Q8" si="2">COUNTIF(E:E,N5)</f>
        <v>54</v>
      </c>
    </row>
    <row r="6" spans="1:17" x14ac:dyDescent="0.25">
      <c r="A6">
        <v>4</v>
      </c>
      <c r="B6" t="s">
        <v>10</v>
      </c>
      <c r="C6" s="11">
        <v>65</v>
      </c>
      <c r="D6" t="s">
        <v>207</v>
      </c>
      <c r="E6" t="s">
        <v>210</v>
      </c>
      <c r="F6" t="str">
        <f t="shared" si="0"/>
        <v>+60</v>
      </c>
      <c r="G6" t="str">
        <f t="shared" si="1"/>
        <v>Nordeste</v>
      </c>
      <c r="H6" t="str">
        <f ca="1">IFERROR(VLOOKUP(A6,'Clientes alto valor'!$A:$F,6,FALSE),"Não classificado")</f>
        <v>Hibernando</v>
      </c>
      <c r="J6" s="21">
        <v>31</v>
      </c>
      <c r="K6" s="28" t="s">
        <v>341</v>
      </c>
      <c r="L6">
        <v>46</v>
      </c>
      <c r="N6" t="s">
        <v>211</v>
      </c>
      <c r="O6" t="s">
        <v>348</v>
      </c>
      <c r="P6" t="s">
        <v>352</v>
      </c>
      <c r="Q6">
        <f t="shared" si="2"/>
        <v>39</v>
      </c>
    </row>
    <row r="7" spans="1:17" x14ac:dyDescent="0.25">
      <c r="A7">
        <v>5</v>
      </c>
      <c r="B7" t="s">
        <v>11</v>
      </c>
      <c r="C7" s="11">
        <v>35</v>
      </c>
      <c r="D7" t="s">
        <v>208</v>
      </c>
      <c r="E7" t="s">
        <v>211</v>
      </c>
      <c r="F7" t="str">
        <f t="shared" si="0"/>
        <v>31-40</v>
      </c>
      <c r="G7" t="str">
        <f t="shared" si="1"/>
        <v>Sudeste</v>
      </c>
      <c r="H7" t="str">
        <f>IFERROR(VLOOKUP(A7,'Clientes alto valor'!$A:$F,6,FALSE),"Não classificado")</f>
        <v>Não classificado</v>
      </c>
      <c r="J7" s="21">
        <v>41</v>
      </c>
      <c r="K7" s="28" t="s">
        <v>342</v>
      </c>
      <c r="L7">
        <v>32</v>
      </c>
      <c r="N7" t="s">
        <v>212</v>
      </c>
      <c r="O7" t="s">
        <v>348</v>
      </c>
      <c r="P7" t="s">
        <v>353</v>
      </c>
      <c r="Q7">
        <f t="shared" si="2"/>
        <v>39</v>
      </c>
    </row>
    <row r="8" spans="1:17" x14ac:dyDescent="0.25">
      <c r="A8">
        <v>6</v>
      </c>
      <c r="B8" t="s">
        <v>12</v>
      </c>
      <c r="C8" s="11">
        <v>33</v>
      </c>
      <c r="D8" t="s">
        <v>207</v>
      </c>
      <c r="E8" t="s">
        <v>211</v>
      </c>
      <c r="F8" t="str">
        <f t="shared" si="0"/>
        <v>31-40</v>
      </c>
      <c r="G8" t="str">
        <f t="shared" si="1"/>
        <v>Sudeste</v>
      </c>
      <c r="H8" t="str">
        <f ca="1">IFERROR(VLOOKUP(A8,'Clientes alto valor'!$A:$F,6,FALSE),"Não classificado")</f>
        <v>Lealdade potencial</v>
      </c>
      <c r="J8" s="21">
        <v>51</v>
      </c>
      <c r="K8" s="28" t="s">
        <v>343</v>
      </c>
      <c r="L8">
        <v>47</v>
      </c>
      <c r="N8" t="s">
        <v>213</v>
      </c>
      <c r="O8" t="s">
        <v>354</v>
      </c>
      <c r="P8" t="s">
        <v>355</v>
      </c>
      <c r="Q8">
        <f t="shared" si="2"/>
        <v>38</v>
      </c>
    </row>
    <row r="9" spans="1:17" x14ac:dyDescent="0.25">
      <c r="A9">
        <v>7</v>
      </c>
      <c r="B9" t="s">
        <v>13</v>
      </c>
      <c r="C9" s="11">
        <v>32</v>
      </c>
      <c r="D9" t="s">
        <v>207</v>
      </c>
      <c r="E9" t="s">
        <v>210</v>
      </c>
      <c r="F9" t="str">
        <f t="shared" si="0"/>
        <v>31-40</v>
      </c>
      <c r="G9" t="str">
        <f t="shared" si="1"/>
        <v>Nordeste</v>
      </c>
      <c r="H9" t="str">
        <f>IFERROR(VLOOKUP(A9,'Clientes alto valor'!$A:$F,6,FALSE),"Não classificado")</f>
        <v>Não classificado</v>
      </c>
      <c r="J9" s="21">
        <v>61</v>
      </c>
      <c r="K9" s="28" t="s">
        <v>344</v>
      </c>
      <c r="L9">
        <v>17</v>
      </c>
    </row>
    <row r="10" spans="1:17" x14ac:dyDescent="0.25">
      <c r="A10">
        <v>8</v>
      </c>
      <c r="B10" t="s">
        <v>14</v>
      </c>
      <c r="C10" s="11">
        <v>26</v>
      </c>
      <c r="D10" t="s">
        <v>207</v>
      </c>
      <c r="E10" t="s">
        <v>212</v>
      </c>
      <c r="F10" t="str">
        <f t="shared" si="0"/>
        <v>21-30</v>
      </c>
      <c r="G10" t="str">
        <f t="shared" si="1"/>
        <v>Sudeste</v>
      </c>
      <c r="H10" t="str">
        <f ca="1">IFERROR(VLOOKUP(A10,'Clientes alto valor'!$A:$F,6,FALSE),"Não classificado")</f>
        <v>Clientes que precisam de atenção</v>
      </c>
      <c r="J10" s="21"/>
    </row>
    <row r="11" spans="1:17" x14ac:dyDescent="0.25">
      <c r="A11">
        <v>9</v>
      </c>
      <c r="B11" t="s">
        <v>15</v>
      </c>
      <c r="C11" s="11">
        <v>65</v>
      </c>
      <c r="D11" t="s">
        <v>208</v>
      </c>
      <c r="E11" t="s">
        <v>212</v>
      </c>
      <c r="F11" t="str">
        <f t="shared" si="0"/>
        <v>+60</v>
      </c>
      <c r="G11" t="str">
        <f t="shared" si="1"/>
        <v>Sudeste</v>
      </c>
      <c r="H11" t="str">
        <f>IFERROR(VLOOKUP(A11,'Clientes alto valor'!$A:$F,6,FALSE),"Não classificado")</f>
        <v>Não classificado</v>
      </c>
    </row>
    <row r="12" spans="1:17" x14ac:dyDescent="0.25">
      <c r="A12">
        <v>10</v>
      </c>
      <c r="B12" t="s">
        <v>16</v>
      </c>
      <c r="C12" s="11">
        <v>24</v>
      </c>
      <c r="D12" t="s">
        <v>207</v>
      </c>
      <c r="E12" t="s">
        <v>211</v>
      </c>
      <c r="F12" t="str">
        <f t="shared" si="0"/>
        <v>21-30</v>
      </c>
      <c r="G12" t="str">
        <f t="shared" si="1"/>
        <v>Sudeste</v>
      </c>
      <c r="H12" t="str">
        <f ca="1">IFERROR(VLOOKUP(A12,'Clientes alto valor'!$A:$F,6,FALSE),"Não classificado")</f>
        <v>Clientes que precisam de atenção</v>
      </c>
    </row>
    <row r="13" spans="1:17" x14ac:dyDescent="0.25">
      <c r="A13">
        <v>11</v>
      </c>
      <c r="B13" t="s">
        <v>17</v>
      </c>
      <c r="C13" s="11">
        <v>61</v>
      </c>
      <c r="D13" t="s">
        <v>208</v>
      </c>
      <c r="E13" t="s">
        <v>211</v>
      </c>
      <c r="F13" t="str">
        <f t="shared" ref="F13:F76" si="3">VLOOKUP(C13,$J$3:$K$9,2,TRUE)</f>
        <v>+60</v>
      </c>
      <c r="G13" t="str">
        <f t="shared" si="1"/>
        <v>Sudeste</v>
      </c>
      <c r="H13" t="str">
        <f>IFERROR(VLOOKUP(A13,'Clientes alto valor'!$A:$F,6,FALSE),"Não classificado")</f>
        <v>Não classificado</v>
      </c>
    </row>
    <row r="14" spans="1:17" x14ac:dyDescent="0.25">
      <c r="A14">
        <v>12</v>
      </c>
      <c r="B14" t="s">
        <v>18</v>
      </c>
      <c r="C14" s="11">
        <v>65</v>
      </c>
      <c r="D14" t="s">
        <v>208</v>
      </c>
      <c r="E14" t="s">
        <v>209</v>
      </c>
      <c r="F14" t="str">
        <f t="shared" si="3"/>
        <v>+60</v>
      </c>
      <c r="G14" t="str">
        <f t="shared" si="1"/>
        <v>Sudeste</v>
      </c>
      <c r="H14" t="str">
        <f ca="1">IFERROR(VLOOKUP(A14,'Clientes alto valor'!$A:$F,6,FALSE),"Não classificado")</f>
        <v>Em risco</v>
      </c>
    </row>
    <row r="15" spans="1:17" x14ac:dyDescent="0.25">
      <c r="A15">
        <v>13</v>
      </c>
      <c r="B15" t="s">
        <v>19</v>
      </c>
      <c r="C15" s="11">
        <v>52</v>
      </c>
      <c r="D15" t="s">
        <v>207</v>
      </c>
      <c r="E15" t="s">
        <v>211</v>
      </c>
      <c r="F15" t="str">
        <f t="shared" si="3"/>
        <v>51-60</v>
      </c>
      <c r="G15" t="str">
        <f t="shared" si="1"/>
        <v>Sudeste</v>
      </c>
      <c r="H15" t="str">
        <f ca="1">IFERROR(VLOOKUP(A15,'Clientes alto valor'!$A:$F,6,FALSE),"Não classificado")</f>
        <v>Clientes que precisam de atenção</v>
      </c>
    </row>
    <row r="16" spans="1:17" x14ac:dyDescent="0.25">
      <c r="A16">
        <v>14</v>
      </c>
      <c r="B16" t="s">
        <v>20</v>
      </c>
      <c r="C16" s="11">
        <v>23</v>
      </c>
      <c r="D16" t="s">
        <v>207</v>
      </c>
      <c r="E16" t="s">
        <v>210</v>
      </c>
      <c r="F16" t="str">
        <f t="shared" si="3"/>
        <v>21-30</v>
      </c>
      <c r="G16" t="str">
        <f t="shared" si="1"/>
        <v>Nordeste</v>
      </c>
      <c r="H16" t="str">
        <f>IFERROR(VLOOKUP(A16,'Clientes alto valor'!$A:$F,6,FALSE),"Não classificado")</f>
        <v>Não classificado</v>
      </c>
    </row>
    <row r="17" spans="1:8" x14ac:dyDescent="0.25">
      <c r="A17">
        <v>15</v>
      </c>
      <c r="B17" t="s">
        <v>21</v>
      </c>
      <c r="C17" s="11">
        <v>55</v>
      </c>
      <c r="D17" t="s">
        <v>208</v>
      </c>
      <c r="E17" t="s">
        <v>212</v>
      </c>
      <c r="F17" t="str">
        <f t="shared" si="3"/>
        <v>51-60</v>
      </c>
      <c r="G17" t="str">
        <f t="shared" si="1"/>
        <v>Sudeste</v>
      </c>
      <c r="H17" t="str">
        <f ca="1">IFERROR(VLOOKUP(A17,'Clientes alto valor'!$A:$F,6,FALSE),"Não classificado")</f>
        <v>Hibernando</v>
      </c>
    </row>
    <row r="18" spans="1:8" x14ac:dyDescent="0.25">
      <c r="A18">
        <v>16</v>
      </c>
      <c r="B18" t="s">
        <v>22</v>
      </c>
      <c r="C18" s="11">
        <v>45</v>
      </c>
      <c r="D18" t="s">
        <v>208</v>
      </c>
      <c r="E18" t="s">
        <v>212</v>
      </c>
      <c r="F18" t="str">
        <f t="shared" si="3"/>
        <v>41-50</v>
      </c>
      <c r="G18" t="str">
        <f t="shared" si="1"/>
        <v>Sudeste</v>
      </c>
      <c r="H18" t="str">
        <f>IFERROR(VLOOKUP(A18,'Clientes alto valor'!$A:$F,6,FALSE),"Não classificado")</f>
        <v>Não classificado</v>
      </c>
    </row>
    <row r="19" spans="1:8" x14ac:dyDescent="0.25">
      <c r="A19">
        <v>17</v>
      </c>
      <c r="B19" t="s">
        <v>23</v>
      </c>
      <c r="C19" s="11">
        <v>20</v>
      </c>
      <c r="D19" t="s">
        <v>208</v>
      </c>
      <c r="E19" t="s">
        <v>209</v>
      </c>
      <c r="F19" t="str">
        <f t="shared" si="3"/>
        <v>até 20</v>
      </c>
      <c r="G19" t="str">
        <f t="shared" si="1"/>
        <v>Sudeste</v>
      </c>
      <c r="H19" t="str">
        <f>IFERROR(VLOOKUP(A19,'Clientes alto valor'!$A:$F,6,FALSE),"Não classificado")</f>
        <v>Não classificado</v>
      </c>
    </row>
    <row r="20" spans="1:8" x14ac:dyDescent="0.25">
      <c r="A20">
        <v>18</v>
      </c>
      <c r="B20" t="s">
        <v>24</v>
      </c>
      <c r="C20" s="11">
        <v>19</v>
      </c>
      <c r="D20" t="s">
        <v>208</v>
      </c>
      <c r="E20" t="s">
        <v>212</v>
      </c>
      <c r="F20" t="str">
        <f t="shared" si="3"/>
        <v>até 20</v>
      </c>
      <c r="G20" t="str">
        <f t="shared" si="1"/>
        <v>Sudeste</v>
      </c>
      <c r="H20" t="str">
        <f ca="1">IFERROR(VLOOKUP(A20,'Clientes alto valor'!$A:$F,6,FALSE),"Não classificado")</f>
        <v>Em risco</v>
      </c>
    </row>
    <row r="21" spans="1:8" x14ac:dyDescent="0.25">
      <c r="A21">
        <v>19</v>
      </c>
      <c r="B21" t="s">
        <v>25</v>
      </c>
      <c r="C21" s="11">
        <v>23</v>
      </c>
      <c r="D21" t="s">
        <v>208</v>
      </c>
      <c r="E21" t="s">
        <v>212</v>
      </c>
      <c r="F21" t="str">
        <f t="shared" si="3"/>
        <v>21-30</v>
      </c>
      <c r="G21" t="str">
        <f t="shared" si="1"/>
        <v>Sudeste</v>
      </c>
      <c r="H21" t="str">
        <f ca="1">IFERROR(VLOOKUP(A21,'Clientes alto valor'!$A:$F,6,FALSE),"Não classificado")</f>
        <v>Hibernando</v>
      </c>
    </row>
    <row r="22" spans="1:8" x14ac:dyDescent="0.25">
      <c r="A22">
        <v>20</v>
      </c>
      <c r="B22" t="s">
        <v>26</v>
      </c>
      <c r="C22" s="11">
        <v>31</v>
      </c>
      <c r="D22" t="s">
        <v>207</v>
      </c>
      <c r="E22" t="s">
        <v>213</v>
      </c>
      <c r="F22" t="str">
        <f t="shared" si="3"/>
        <v>31-40</v>
      </c>
      <c r="G22" t="str">
        <f t="shared" si="1"/>
        <v>Sul</v>
      </c>
      <c r="H22" t="str">
        <f ca="1">IFERROR(VLOOKUP(A22,'Clientes alto valor'!$A:$F,6,FALSE),"Não classificado")</f>
        <v>Hibernando</v>
      </c>
    </row>
    <row r="23" spans="1:8" x14ac:dyDescent="0.25">
      <c r="A23">
        <v>21</v>
      </c>
      <c r="B23" t="s">
        <v>27</v>
      </c>
      <c r="C23" s="11">
        <v>32</v>
      </c>
      <c r="D23" t="s">
        <v>207</v>
      </c>
      <c r="E23" t="s">
        <v>210</v>
      </c>
      <c r="F23" t="str">
        <f t="shared" si="3"/>
        <v>31-40</v>
      </c>
      <c r="G23" t="str">
        <f t="shared" si="1"/>
        <v>Nordeste</v>
      </c>
      <c r="H23" t="str">
        <f ca="1">IFERROR(VLOOKUP(A23,'Clientes alto valor'!$A:$F,6,FALSE),"Não classificado")</f>
        <v>Em risco</v>
      </c>
    </row>
    <row r="24" spans="1:8" x14ac:dyDescent="0.25">
      <c r="A24">
        <v>22</v>
      </c>
      <c r="B24" t="s">
        <v>28</v>
      </c>
      <c r="C24" s="11">
        <v>50</v>
      </c>
      <c r="D24" t="s">
        <v>207</v>
      </c>
      <c r="E24" t="s">
        <v>213</v>
      </c>
      <c r="F24" t="str">
        <f t="shared" si="3"/>
        <v>41-50</v>
      </c>
      <c r="G24" t="str">
        <f t="shared" si="1"/>
        <v>Sul</v>
      </c>
      <c r="H24" t="str">
        <f>IFERROR(VLOOKUP(A24,'Clientes alto valor'!$A:$F,6,FALSE),"Não classificado")</f>
        <v>Não classificado</v>
      </c>
    </row>
    <row r="25" spans="1:8" x14ac:dyDescent="0.25">
      <c r="A25">
        <v>23</v>
      </c>
      <c r="B25" t="s">
        <v>29</v>
      </c>
      <c r="C25" s="11">
        <v>56</v>
      </c>
      <c r="D25" t="s">
        <v>207</v>
      </c>
      <c r="E25" t="s">
        <v>212</v>
      </c>
      <c r="F25" t="str">
        <f t="shared" si="3"/>
        <v>51-60</v>
      </c>
      <c r="G25" t="str">
        <f t="shared" si="1"/>
        <v>Sudeste</v>
      </c>
      <c r="H25" t="str">
        <f>IFERROR(VLOOKUP(A25,'Clientes alto valor'!$A:$F,6,FALSE),"Não classificado")</f>
        <v>Não classificado</v>
      </c>
    </row>
    <row r="26" spans="1:8" x14ac:dyDescent="0.25">
      <c r="A26">
        <v>24</v>
      </c>
      <c r="B26" t="s">
        <v>30</v>
      </c>
      <c r="C26" s="11">
        <v>19</v>
      </c>
      <c r="D26" t="s">
        <v>208</v>
      </c>
      <c r="E26" t="s">
        <v>209</v>
      </c>
      <c r="F26" t="str">
        <f t="shared" si="3"/>
        <v>até 20</v>
      </c>
      <c r="G26" t="str">
        <f t="shared" si="1"/>
        <v>Sudeste</v>
      </c>
      <c r="H26" t="str">
        <f ca="1">IFERROR(VLOOKUP(A26,'Clientes alto valor'!$A:$F,6,FALSE),"Não classificado")</f>
        <v>Hibernando</v>
      </c>
    </row>
    <row r="27" spans="1:8" x14ac:dyDescent="0.25">
      <c r="A27">
        <v>25</v>
      </c>
      <c r="B27" t="s">
        <v>31</v>
      </c>
      <c r="C27" s="11">
        <v>53</v>
      </c>
      <c r="D27" t="s">
        <v>207</v>
      </c>
      <c r="E27" t="s">
        <v>209</v>
      </c>
      <c r="F27" t="str">
        <f t="shared" si="3"/>
        <v>51-60</v>
      </c>
      <c r="G27" t="str">
        <f t="shared" si="1"/>
        <v>Sudeste</v>
      </c>
      <c r="H27" t="str">
        <f>IFERROR(VLOOKUP(A27,'Clientes alto valor'!$A:$F,6,FALSE),"Não classificado")</f>
        <v>Não classificado</v>
      </c>
    </row>
    <row r="28" spans="1:8" x14ac:dyDescent="0.25">
      <c r="A28">
        <v>26</v>
      </c>
      <c r="B28" t="s">
        <v>32</v>
      </c>
      <c r="C28" s="11">
        <v>30</v>
      </c>
      <c r="D28" t="s">
        <v>207</v>
      </c>
      <c r="E28" t="s">
        <v>212</v>
      </c>
      <c r="F28" t="str">
        <f t="shared" si="3"/>
        <v>21-30</v>
      </c>
      <c r="G28" t="str">
        <f t="shared" si="1"/>
        <v>Sudeste</v>
      </c>
      <c r="H28" t="str">
        <f ca="1">IFERROR(VLOOKUP(A28,'Clientes alto valor'!$A:$F,6,FALSE),"Não classificado")</f>
        <v>Em risco</v>
      </c>
    </row>
    <row r="29" spans="1:8" x14ac:dyDescent="0.25">
      <c r="A29">
        <v>27</v>
      </c>
      <c r="B29" t="s">
        <v>33</v>
      </c>
      <c r="C29" s="11">
        <v>63</v>
      </c>
      <c r="D29" t="s">
        <v>207</v>
      </c>
      <c r="E29" t="s">
        <v>211</v>
      </c>
      <c r="F29" t="str">
        <f t="shared" si="3"/>
        <v>+60</v>
      </c>
      <c r="G29" t="str">
        <f t="shared" si="1"/>
        <v>Sudeste</v>
      </c>
      <c r="H29" t="str">
        <f>IFERROR(VLOOKUP(A29,'Clientes alto valor'!$A:$F,6,FALSE),"Não classificado")</f>
        <v>Não classificado</v>
      </c>
    </row>
    <row r="30" spans="1:8" x14ac:dyDescent="0.25">
      <c r="A30">
        <v>28</v>
      </c>
      <c r="B30" t="s">
        <v>34</v>
      </c>
      <c r="C30" s="11">
        <v>59</v>
      </c>
      <c r="D30" t="s">
        <v>207</v>
      </c>
      <c r="E30" t="s">
        <v>213</v>
      </c>
      <c r="F30" t="str">
        <f t="shared" si="3"/>
        <v>51-60</v>
      </c>
      <c r="G30" t="str">
        <f t="shared" si="1"/>
        <v>Sul</v>
      </c>
      <c r="H30" t="str">
        <f ca="1">IFERROR(VLOOKUP(A30,'Clientes alto valor'!$A:$F,6,FALSE),"Não classificado")</f>
        <v>Lealdade potencial</v>
      </c>
    </row>
    <row r="31" spans="1:8" x14ac:dyDescent="0.25">
      <c r="A31">
        <v>29</v>
      </c>
      <c r="B31" t="s">
        <v>35</v>
      </c>
      <c r="C31" s="11">
        <v>62</v>
      </c>
      <c r="D31" t="s">
        <v>207</v>
      </c>
      <c r="E31" t="s">
        <v>212</v>
      </c>
      <c r="F31" t="str">
        <f t="shared" si="3"/>
        <v>+60</v>
      </c>
      <c r="G31" t="str">
        <f t="shared" si="1"/>
        <v>Sudeste</v>
      </c>
      <c r="H31" t="str">
        <f>IFERROR(VLOOKUP(A31,'Clientes alto valor'!$A:$F,6,FALSE),"Não classificado")</f>
        <v>Não classificado</v>
      </c>
    </row>
    <row r="32" spans="1:8" x14ac:dyDescent="0.25">
      <c r="A32">
        <v>30</v>
      </c>
      <c r="B32" t="s">
        <v>36</v>
      </c>
      <c r="C32" s="11">
        <v>52</v>
      </c>
      <c r="D32" t="s">
        <v>207</v>
      </c>
      <c r="E32" t="s">
        <v>209</v>
      </c>
      <c r="F32" t="str">
        <f t="shared" si="3"/>
        <v>51-60</v>
      </c>
      <c r="G32" t="str">
        <f t="shared" si="1"/>
        <v>Sudeste</v>
      </c>
      <c r="H32" t="str">
        <f>IFERROR(VLOOKUP(A32,'Clientes alto valor'!$A:$F,6,FALSE),"Não classificado")</f>
        <v>Não classificado</v>
      </c>
    </row>
    <row r="33" spans="1:8" x14ac:dyDescent="0.25">
      <c r="A33">
        <v>31</v>
      </c>
      <c r="B33" t="s">
        <v>37</v>
      </c>
      <c r="C33" s="11">
        <v>44</v>
      </c>
      <c r="D33" t="s">
        <v>207</v>
      </c>
      <c r="E33" t="s">
        <v>209</v>
      </c>
      <c r="F33" t="str">
        <f t="shared" si="3"/>
        <v>41-50</v>
      </c>
      <c r="G33" t="str">
        <f t="shared" si="1"/>
        <v>Sudeste</v>
      </c>
      <c r="H33" t="str">
        <f>IFERROR(VLOOKUP(A33,'Clientes alto valor'!$A:$F,6,FALSE),"Não classificado")</f>
        <v>Não classificado</v>
      </c>
    </row>
    <row r="34" spans="1:8" x14ac:dyDescent="0.25">
      <c r="A34">
        <v>32</v>
      </c>
      <c r="B34" t="s">
        <v>38</v>
      </c>
      <c r="C34" s="11">
        <v>32</v>
      </c>
      <c r="D34" t="s">
        <v>207</v>
      </c>
      <c r="E34" t="s">
        <v>213</v>
      </c>
      <c r="F34" t="str">
        <f t="shared" si="3"/>
        <v>31-40</v>
      </c>
      <c r="G34" t="str">
        <f t="shared" si="1"/>
        <v>Sul</v>
      </c>
      <c r="H34" t="str">
        <f>IFERROR(VLOOKUP(A34,'Clientes alto valor'!$A:$F,6,FALSE),"Não classificado")</f>
        <v>Não classificado</v>
      </c>
    </row>
    <row r="35" spans="1:8" x14ac:dyDescent="0.25">
      <c r="A35">
        <v>33</v>
      </c>
      <c r="B35" t="s">
        <v>39</v>
      </c>
      <c r="C35" s="11">
        <v>46</v>
      </c>
      <c r="D35" t="s">
        <v>207</v>
      </c>
      <c r="E35" t="s">
        <v>210</v>
      </c>
      <c r="F35" t="str">
        <f t="shared" si="3"/>
        <v>41-50</v>
      </c>
      <c r="G35" t="str">
        <f t="shared" si="1"/>
        <v>Nordeste</v>
      </c>
      <c r="H35" t="str">
        <f ca="1">IFERROR(VLOOKUP(A35,'Clientes alto valor'!$A:$F,6,FALSE),"Não classificado")</f>
        <v>Clientes que precisam de atenção</v>
      </c>
    </row>
    <row r="36" spans="1:8" x14ac:dyDescent="0.25">
      <c r="A36">
        <v>34</v>
      </c>
      <c r="B36" t="s">
        <v>40</v>
      </c>
      <c r="C36" s="11">
        <v>55</v>
      </c>
      <c r="D36" t="s">
        <v>208</v>
      </c>
      <c r="E36" t="s">
        <v>212</v>
      </c>
      <c r="F36" t="str">
        <f t="shared" si="3"/>
        <v>51-60</v>
      </c>
      <c r="G36" t="str">
        <f t="shared" si="1"/>
        <v>Sudeste</v>
      </c>
      <c r="H36" t="str">
        <f>IFERROR(VLOOKUP(A36,'Clientes alto valor'!$A:$F,6,FALSE),"Não classificado")</f>
        <v>Não classificado</v>
      </c>
    </row>
    <row r="37" spans="1:8" x14ac:dyDescent="0.25">
      <c r="A37">
        <v>35</v>
      </c>
      <c r="B37" t="s">
        <v>41</v>
      </c>
      <c r="C37" s="11">
        <v>35</v>
      </c>
      <c r="D37" t="s">
        <v>207</v>
      </c>
      <c r="E37" t="s">
        <v>212</v>
      </c>
      <c r="F37" t="str">
        <f t="shared" si="3"/>
        <v>31-40</v>
      </c>
      <c r="G37" t="str">
        <f t="shared" si="1"/>
        <v>Sudeste</v>
      </c>
      <c r="H37" t="str">
        <f ca="1">IFERROR(VLOOKUP(A37,'Clientes alto valor'!$A:$F,6,FALSE),"Não classificado")</f>
        <v>Hibernando</v>
      </c>
    </row>
    <row r="38" spans="1:8" x14ac:dyDescent="0.25">
      <c r="A38">
        <v>36</v>
      </c>
      <c r="B38" t="s">
        <v>42</v>
      </c>
      <c r="C38" s="11">
        <v>18</v>
      </c>
      <c r="D38" t="s">
        <v>207</v>
      </c>
      <c r="E38" t="s">
        <v>210</v>
      </c>
      <c r="F38" t="str">
        <f t="shared" si="3"/>
        <v>até 20</v>
      </c>
      <c r="G38" t="str">
        <f t="shared" si="1"/>
        <v>Nordeste</v>
      </c>
      <c r="H38" t="str">
        <f>IFERROR(VLOOKUP(A38,'Clientes alto valor'!$A:$F,6,FALSE),"Não classificado")</f>
        <v>Não classificado</v>
      </c>
    </row>
    <row r="39" spans="1:8" x14ac:dyDescent="0.25">
      <c r="A39">
        <v>37</v>
      </c>
      <c r="B39" t="s">
        <v>43</v>
      </c>
      <c r="C39" s="11">
        <v>28</v>
      </c>
      <c r="D39" t="s">
        <v>208</v>
      </c>
      <c r="E39" t="s">
        <v>213</v>
      </c>
      <c r="F39" t="str">
        <f t="shared" si="3"/>
        <v>21-30</v>
      </c>
      <c r="G39" t="str">
        <f t="shared" si="1"/>
        <v>Sul</v>
      </c>
      <c r="H39" t="str">
        <f ca="1">IFERROR(VLOOKUP(A39,'Clientes alto valor'!$A:$F,6,FALSE),"Não classificado")</f>
        <v>Em risco</v>
      </c>
    </row>
    <row r="40" spans="1:8" x14ac:dyDescent="0.25">
      <c r="A40">
        <v>38</v>
      </c>
      <c r="B40" t="s">
        <v>44</v>
      </c>
      <c r="C40" s="11">
        <v>62</v>
      </c>
      <c r="D40" t="s">
        <v>208</v>
      </c>
      <c r="E40" t="s">
        <v>213</v>
      </c>
      <c r="F40" t="str">
        <f t="shared" si="3"/>
        <v>+60</v>
      </c>
      <c r="G40" t="str">
        <f t="shared" si="1"/>
        <v>Sul</v>
      </c>
      <c r="H40" t="str">
        <f ca="1">IFERROR(VLOOKUP(A40,'Clientes alto valor'!$A:$F,6,FALSE),"Não classificado")</f>
        <v>Em risco</v>
      </c>
    </row>
    <row r="41" spans="1:8" x14ac:dyDescent="0.25">
      <c r="A41">
        <v>39</v>
      </c>
      <c r="B41" t="s">
        <v>45</v>
      </c>
      <c r="C41" s="11">
        <v>45</v>
      </c>
      <c r="D41" t="s">
        <v>207</v>
      </c>
      <c r="E41" t="s">
        <v>209</v>
      </c>
      <c r="F41" t="str">
        <f t="shared" si="3"/>
        <v>41-50</v>
      </c>
      <c r="G41" t="str">
        <f t="shared" si="1"/>
        <v>Sudeste</v>
      </c>
      <c r="H41" t="str">
        <f ca="1">IFERROR(VLOOKUP(A41,'Clientes alto valor'!$A:$F,6,FALSE),"Não classificado")</f>
        <v>Em risco</v>
      </c>
    </row>
    <row r="42" spans="1:8" x14ac:dyDescent="0.25">
      <c r="A42">
        <v>40</v>
      </c>
      <c r="B42" t="s">
        <v>46</v>
      </c>
      <c r="C42" s="11">
        <v>39</v>
      </c>
      <c r="D42" t="s">
        <v>207</v>
      </c>
      <c r="E42" t="s">
        <v>210</v>
      </c>
      <c r="F42" t="str">
        <f t="shared" si="3"/>
        <v>31-40</v>
      </c>
      <c r="G42" t="str">
        <f t="shared" si="1"/>
        <v>Nordeste</v>
      </c>
      <c r="H42" t="str">
        <f ca="1">IFERROR(VLOOKUP(A42,'Clientes alto valor'!$A:$F,6,FALSE),"Não classificado")</f>
        <v>Clientes que precisam de atenção</v>
      </c>
    </row>
    <row r="43" spans="1:8" x14ac:dyDescent="0.25">
      <c r="A43">
        <v>41</v>
      </c>
      <c r="B43" t="s">
        <v>47</v>
      </c>
      <c r="C43" s="11">
        <v>35</v>
      </c>
      <c r="D43" t="s">
        <v>208</v>
      </c>
      <c r="E43" t="s">
        <v>213</v>
      </c>
      <c r="F43" t="str">
        <f t="shared" si="3"/>
        <v>31-40</v>
      </c>
      <c r="G43" t="str">
        <f t="shared" si="1"/>
        <v>Sul</v>
      </c>
      <c r="H43" t="str">
        <f ca="1">IFERROR(VLOOKUP(A43,'Clientes alto valor'!$A:$F,6,FALSE),"Não classificado")</f>
        <v>Hibernando</v>
      </c>
    </row>
    <row r="44" spans="1:8" x14ac:dyDescent="0.25">
      <c r="A44">
        <v>42</v>
      </c>
      <c r="B44" t="s">
        <v>48</v>
      </c>
      <c r="C44" s="11">
        <v>27</v>
      </c>
      <c r="D44" t="s">
        <v>207</v>
      </c>
      <c r="E44" t="s">
        <v>211</v>
      </c>
      <c r="F44" t="str">
        <f t="shared" si="3"/>
        <v>21-30</v>
      </c>
      <c r="G44" t="str">
        <f t="shared" si="1"/>
        <v>Sudeste</v>
      </c>
      <c r="H44" t="str">
        <f>IFERROR(VLOOKUP(A44,'Clientes alto valor'!$A:$F,6,FALSE),"Não classificado")</f>
        <v>Não classificado</v>
      </c>
    </row>
    <row r="45" spans="1:8" x14ac:dyDescent="0.25">
      <c r="A45">
        <v>43</v>
      </c>
      <c r="B45" t="s">
        <v>49</v>
      </c>
      <c r="C45" s="11">
        <v>31</v>
      </c>
      <c r="D45" t="s">
        <v>208</v>
      </c>
      <c r="E45" t="s">
        <v>212</v>
      </c>
      <c r="F45" t="str">
        <f t="shared" si="3"/>
        <v>31-40</v>
      </c>
      <c r="G45" t="str">
        <f t="shared" si="1"/>
        <v>Sudeste</v>
      </c>
      <c r="H45" t="str">
        <f ca="1">IFERROR(VLOOKUP(A45,'Clientes alto valor'!$A:$F,6,FALSE),"Não classificado")</f>
        <v>Clientes fieis</v>
      </c>
    </row>
    <row r="46" spans="1:8" x14ac:dyDescent="0.25">
      <c r="A46">
        <v>44</v>
      </c>
      <c r="B46" t="s">
        <v>50</v>
      </c>
      <c r="C46" s="11">
        <v>39</v>
      </c>
      <c r="D46" t="s">
        <v>208</v>
      </c>
      <c r="E46" t="s">
        <v>209</v>
      </c>
      <c r="F46" t="str">
        <f t="shared" si="3"/>
        <v>31-40</v>
      </c>
      <c r="G46" t="str">
        <f t="shared" si="1"/>
        <v>Sudeste</v>
      </c>
      <c r="H46" t="str">
        <f ca="1">IFERROR(VLOOKUP(A46,'Clientes alto valor'!$A:$F,6,FALSE),"Não classificado")</f>
        <v>Hibernando</v>
      </c>
    </row>
    <row r="47" spans="1:8" x14ac:dyDescent="0.25">
      <c r="A47">
        <v>45</v>
      </c>
      <c r="B47" t="s">
        <v>51</v>
      </c>
      <c r="C47" s="11">
        <v>24</v>
      </c>
      <c r="D47" t="s">
        <v>207</v>
      </c>
      <c r="E47" t="s">
        <v>210</v>
      </c>
      <c r="F47" t="str">
        <f t="shared" si="3"/>
        <v>21-30</v>
      </c>
      <c r="G47" t="str">
        <f t="shared" si="1"/>
        <v>Nordeste</v>
      </c>
      <c r="H47" t="str">
        <f ca="1">IFERROR(VLOOKUP(A47,'Clientes alto valor'!$A:$F,6,FALSE),"Não classificado")</f>
        <v>Hibernando</v>
      </c>
    </row>
    <row r="48" spans="1:8" x14ac:dyDescent="0.25">
      <c r="A48">
        <v>46</v>
      </c>
      <c r="B48" t="s">
        <v>52</v>
      </c>
      <c r="C48" s="11">
        <v>23</v>
      </c>
      <c r="D48" t="s">
        <v>207</v>
      </c>
      <c r="E48" t="s">
        <v>209</v>
      </c>
      <c r="F48" t="str">
        <f t="shared" si="3"/>
        <v>21-30</v>
      </c>
      <c r="G48" t="str">
        <f t="shared" si="1"/>
        <v>Sudeste</v>
      </c>
      <c r="H48" t="str">
        <f>IFERROR(VLOOKUP(A48,'Clientes alto valor'!$A:$F,6,FALSE),"Não classificado")</f>
        <v>Não classificado</v>
      </c>
    </row>
    <row r="49" spans="1:8" x14ac:dyDescent="0.25">
      <c r="A49">
        <v>47</v>
      </c>
      <c r="B49" t="s">
        <v>53</v>
      </c>
      <c r="C49" s="11">
        <v>42</v>
      </c>
      <c r="D49" t="s">
        <v>207</v>
      </c>
      <c r="E49" t="s">
        <v>213</v>
      </c>
      <c r="F49" t="str">
        <f t="shared" si="3"/>
        <v>41-50</v>
      </c>
      <c r="G49" t="str">
        <f t="shared" si="1"/>
        <v>Sul</v>
      </c>
      <c r="H49" t="str">
        <f ca="1">IFERROR(VLOOKUP(A49,'Clientes alto valor'!$A:$F,6,FALSE),"Não classificado")</f>
        <v>Hibernando</v>
      </c>
    </row>
    <row r="50" spans="1:8" x14ac:dyDescent="0.25">
      <c r="A50">
        <v>48</v>
      </c>
      <c r="B50" t="s">
        <v>54</v>
      </c>
      <c r="C50" s="11">
        <v>24</v>
      </c>
      <c r="D50" t="s">
        <v>208</v>
      </c>
      <c r="E50" t="s">
        <v>213</v>
      </c>
      <c r="F50" t="str">
        <f t="shared" si="3"/>
        <v>21-30</v>
      </c>
      <c r="G50" t="str">
        <f t="shared" si="1"/>
        <v>Sul</v>
      </c>
      <c r="H50" t="str">
        <f>IFERROR(VLOOKUP(A50,'Clientes alto valor'!$A:$F,6,FALSE),"Não classificado")</f>
        <v>Não classificado</v>
      </c>
    </row>
    <row r="51" spans="1:8" x14ac:dyDescent="0.25">
      <c r="A51">
        <v>49</v>
      </c>
      <c r="B51" t="s">
        <v>55</v>
      </c>
      <c r="C51" s="11">
        <v>40</v>
      </c>
      <c r="D51" t="s">
        <v>208</v>
      </c>
      <c r="E51" t="s">
        <v>211</v>
      </c>
      <c r="F51" t="str">
        <f t="shared" si="3"/>
        <v>31-40</v>
      </c>
      <c r="G51" t="str">
        <f t="shared" si="1"/>
        <v>Sudeste</v>
      </c>
      <c r="H51" t="str">
        <f ca="1">IFERROR(VLOOKUP(A51,'Clientes alto valor'!$A:$F,6,FALSE),"Não classificado")</f>
        <v>Campeões</v>
      </c>
    </row>
    <row r="52" spans="1:8" x14ac:dyDescent="0.25">
      <c r="A52">
        <v>50</v>
      </c>
      <c r="B52" t="s">
        <v>56</v>
      </c>
      <c r="C52" s="11">
        <v>40</v>
      </c>
      <c r="D52" t="s">
        <v>208</v>
      </c>
      <c r="E52" t="s">
        <v>212</v>
      </c>
      <c r="F52" t="str">
        <f t="shared" si="3"/>
        <v>31-40</v>
      </c>
      <c r="G52" t="str">
        <f t="shared" si="1"/>
        <v>Sudeste</v>
      </c>
      <c r="H52" t="str">
        <f>IFERROR(VLOOKUP(A52,'Clientes alto valor'!$A:$F,6,FALSE),"Não classificado")</f>
        <v>Não classificado</v>
      </c>
    </row>
    <row r="53" spans="1:8" x14ac:dyDescent="0.25">
      <c r="A53">
        <v>51</v>
      </c>
      <c r="B53" t="s">
        <v>57</v>
      </c>
      <c r="C53" s="11">
        <v>56</v>
      </c>
      <c r="D53" t="s">
        <v>208</v>
      </c>
      <c r="E53" t="s">
        <v>210</v>
      </c>
      <c r="F53" t="str">
        <f t="shared" si="3"/>
        <v>51-60</v>
      </c>
      <c r="G53" t="str">
        <f t="shared" si="1"/>
        <v>Nordeste</v>
      </c>
      <c r="H53" t="str">
        <f ca="1">IFERROR(VLOOKUP(A53,'Clientes alto valor'!$A:$F,6,FALSE),"Não classificado")</f>
        <v>Hibernando</v>
      </c>
    </row>
    <row r="54" spans="1:8" x14ac:dyDescent="0.25">
      <c r="A54">
        <v>52</v>
      </c>
      <c r="B54" t="s">
        <v>58</v>
      </c>
      <c r="C54" s="11">
        <v>34</v>
      </c>
      <c r="D54" t="s">
        <v>208</v>
      </c>
      <c r="E54" t="s">
        <v>209</v>
      </c>
      <c r="F54" t="str">
        <f t="shared" si="3"/>
        <v>31-40</v>
      </c>
      <c r="G54" t="str">
        <f t="shared" si="1"/>
        <v>Sudeste</v>
      </c>
      <c r="H54" t="str">
        <f>IFERROR(VLOOKUP(A54,'Clientes alto valor'!$A:$F,6,FALSE),"Não classificado")</f>
        <v>Não classificado</v>
      </c>
    </row>
    <row r="55" spans="1:8" x14ac:dyDescent="0.25">
      <c r="A55">
        <v>53</v>
      </c>
      <c r="B55" t="s">
        <v>59</v>
      </c>
      <c r="C55" s="11">
        <v>20</v>
      </c>
      <c r="D55" t="s">
        <v>207</v>
      </c>
      <c r="E55" t="s">
        <v>212</v>
      </c>
      <c r="F55" t="str">
        <f t="shared" si="3"/>
        <v>até 20</v>
      </c>
      <c r="G55" t="str">
        <f t="shared" si="1"/>
        <v>Sudeste</v>
      </c>
      <c r="H55" t="str">
        <f>IFERROR(VLOOKUP(A55,'Clientes alto valor'!$A:$F,6,FALSE),"Não classificado")</f>
        <v>Não classificado</v>
      </c>
    </row>
    <row r="56" spans="1:8" x14ac:dyDescent="0.25">
      <c r="A56">
        <v>54</v>
      </c>
      <c r="B56" t="s">
        <v>60</v>
      </c>
      <c r="C56" s="11">
        <v>64</v>
      </c>
      <c r="D56" t="s">
        <v>207</v>
      </c>
      <c r="E56" t="s">
        <v>213</v>
      </c>
      <c r="F56" t="str">
        <f t="shared" si="3"/>
        <v>+60</v>
      </c>
      <c r="G56" t="str">
        <f t="shared" si="1"/>
        <v>Sul</v>
      </c>
      <c r="H56" t="str">
        <f>IFERROR(VLOOKUP(A56,'Clientes alto valor'!$A:$F,6,FALSE),"Não classificado")</f>
        <v>Não classificado</v>
      </c>
    </row>
    <row r="57" spans="1:8" x14ac:dyDescent="0.25">
      <c r="A57">
        <v>55</v>
      </c>
      <c r="B57" t="s">
        <v>61</v>
      </c>
      <c r="C57" s="11">
        <v>47</v>
      </c>
      <c r="D57" t="s">
        <v>207</v>
      </c>
      <c r="E57" t="s">
        <v>212</v>
      </c>
      <c r="F57" t="str">
        <f t="shared" si="3"/>
        <v>41-50</v>
      </c>
      <c r="G57" t="str">
        <f t="shared" si="1"/>
        <v>Sudeste</v>
      </c>
      <c r="H57" t="str">
        <f>IFERROR(VLOOKUP(A57,'Clientes alto valor'!$A:$F,6,FALSE),"Não classificado")</f>
        <v>Não classificado</v>
      </c>
    </row>
    <row r="58" spans="1:8" x14ac:dyDescent="0.25">
      <c r="A58">
        <v>56</v>
      </c>
      <c r="B58" t="s">
        <v>62</v>
      </c>
      <c r="C58" s="11">
        <v>52</v>
      </c>
      <c r="D58" t="s">
        <v>208</v>
      </c>
      <c r="E58" t="s">
        <v>209</v>
      </c>
      <c r="F58" t="str">
        <f t="shared" si="3"/>
        <v>51-60</v>
      </c>
      <c r="G58" t="str">
        <f t="shared" si="1"/>
        <v>Sudeste</v>
      </c>
      <c r="H58" t="str">
        <f>IFERROR(VLOOKUP(A58,'Clientes alto valor'!$A:$F,6,FALSE),"Não classificado")</f>
        <v>Não classificado</v>
      </c>
    </row>
    <row r="59" spans="1:8" x14ac:dyDescent="0.25">
      <c r="A59">
        <v>57</v>
      </c>
      <c r="B59" t="s">
        <v>63</v>
      </c>
      <c r="C59" s="11">
        <v>25</v>
      </c>
      <c r="D59" t="s">
        <v>208</v>
      </c>
      <c r="E59" t="s">
        <v>212</v>
      </c>
      <c r="F59" t="str">
        <f t="shared" si="3"/>
        <v>21-30</v>
      </c>
      <c r="G59" t="str">
        <f t="shared" si="1"/>
        <v>Sudeste</v>
      </c>
      <c r="H59" t="str">
        <f ca="1">IFERROR(VLOOKUP(A59,'Clientes alto valor'!$A:$F,6,FALSE),"Não classificado")</f>
        <v>Clientes que precisam de atenção</v>
      </c>
    </row>
    <row r="60" spans="1:8" x14ac:dyDescent="0.25">
      <c r="A60">
        <v>58</v>
      </c>
      <c r="B60" t="s">
        <v>64</v>
      </c>
      <c r="C60" s="11">
        <v>42</v>
      </c>
      <c r="D60" t="s">
        <v>207</v>
      </c>
      <c r="E60" t="s">
        <v>213</v>
      </c>
      <c r="F60" t="str">
        <f t="shared" si="3"/>
        <v>41-50</v>
      </c>
      <c r="G60" t="str">
        <f t="shared" si="1"/>
        <v>Sul</v>
      </c>
      <c r="H60" t="str">
        <f>IFERROR(VLOOKUP(A60,'Clientes alto valor'!$A:$F,6,FALSE),"Não classificado")</f>
        <v>Não classificado</v>
      </c>
    </row>
    <row r="61" spans="1:8" x14ac:dyDescent="0.25">
      <c r="A61">
        <v>59</v>
      </c>
      <c r="B61" t="s">
        <v>65</v>
      </c>
      <c r="C61" s="11">
        <v>23</v>
      </c>
      <c r="D61" t="s">
        <v>207</v>
      </c>
      <c r="E61" t="s">
        <v>212</v>
      </c>
      <c r="F61" t="str">
        <f t="shared" si="3"/>
        <v>21-30</v>
      </c>
      <c r="G61" t="str">
        <f t="shared" si="1"/>
        <v>Sudeste</v>
      </c>
      <c r="H61" t="str">
        <f ca="1">IFERROR(VLOOKUP(A61,'Clientes alto valor'!$A:$F,6,FALSE),"Não classificado")</f>
        <v>Clientes que precisam de atenção</v>
      </c>
    </row>
    <row r="62" spans="1:8" x14ac:dyDescent="0.25">
      <c r="A62">
        <v>60</v>
      </c>
      <c r="B62" t="s">
        <v>66</v>
      </c>
      <c r="C62" s="11">
        <v>53</v>
      </c>
      <c r="D62" t="s">
        <v>207</v>
      </c>
      <c r="E62" t="s">
        <v>210</v>
      </c>
      <c r="F62" t="str">
        <f t="shared" si="3"/>
        <v>51-60</v>
      </c>
      <c r="G62" t="str">
        <f t="shared" si="1"/>
        <v>Nordeste</v>
      </c>
      <c r="H62" t="str">
        <f ca="1">IFERROR(VLOOKUP(A62,'Clientes alto valor'!$A:$F,6,FALSE),"Não classificado")</f>
        <v>Em risco</v>
      </c>
    </row>
    <row r="63" spans="1:8" x14ac:dyDescent="0.25">
      <c r="A63">
        <v>61</v>
      </c>
      <c r="B63" t="s">
        <v>67</v>
      </c>
      <c r="C63" s="11">
        <v>36</v>
      </c>
      <c r="D63" t="s">
        <v>207</v>
      </c>
      <c r="E63" t="s">
        <v>212</v>
      </c>
      <c r="F63" t="str">
        <f t="shared" si="3"/>
        <v>31-40</v>
      </c>
      <c r="G63" t="str">
        <f t="shared" si="1"/>
        <v>Sudeste</v>
      </c>
      <c r="H63" t="str">
        <f ca="1">IFERROR(VLOOKUP(A63,'Clientes alto valor'!$A:$F,6,FALSE),"Não classificado")</f>
        <v>Em risco</v>
      </c>
    </row>
    <row r="64" spans="1:8" x14ac:dyDescent="0.25">
      <c r="A64">
        <v>62</v>
      </c>
      <c r="B64" t="s">
        <v>68</v>
      </c>
      <c r="C64" s="11">
        <v>58</v>
      </c>
      <c r="D64" t="s">
        <v>208</v>
      </c>
      <c r="E64" t="s">
        <v>210</v>
      </c>
      <c r="F64" t="str">
        <f t="shared" si="3"/>
        <v>51-60</v>
      </c>
      <c r="G64" t="str">
        <f t="shared" si="1"/>
        <v>Nordeste</v>
      </c>
      <c r="H64" t="str">
        <f ca="1">IFERROR(VLOOKUP(A64,'Clientes alto valor'!$A:$F,6,FALSE),"Não classificado")</f>
        <v>Em risco</v>
      </c>
    </row>
    <row r="65" spans="1:8" x14ac:dyDescent="0.25">
      <c r="A65">
        <v>63</v>
      </c>
      <c r="B65" t="s">
        <v>69</v>
      </c>
      <c r="C65" s="11">
        <v>57</v>
      </c>
      <c r="D65" t="s">
        <v>207</v>
      </c>
      <c r="E65" t="s">
        <v>212</v>
      </c>
      <c r="F65" t="str">
        <f t="shared" si="3"/>
        <v>51-60</v>
      </c>
      <c r="G65" t="str">
        <f t="shared" si="1"/>
        <v>Sudeste</v>
      </c>
      <c r="H65" t="str">
        <f ca="1">IFERROR(VLOOKUP(A65,'Clientes alto valor'!$A:$F,6,FALSE),"Não classificado")</f>
        <v>Hibernando</v>
      </c>
    </row>
    <row r="66" spans="1:8" x14ac:dyDescent="0.25">
      <c r="A66">
        <v>64</v>
      </c>
      <c r="B66" t="s">
        <v>70</v>
      </c>
      <c r="C66" s="11">
        <v>41</v>
      </c>
      <c r="D66" t="s">
        <v>208</v>
      </c>
      <c r="E66" t="s">
        <v>213</v>
      </c>
      <c r="F66" t="str">
        <f t="shared" si="3"/>
        <v>41-50</v>
      </c>
      <c r="G66" t="str">
        <f t="shared" si="1"/>
        <v>Sul</v>
      </c>
      <c r="H66" t="str">
        <f>IFERROR(VLOOKUP(A66,'Clientes alto valor'!$A:$F,6,FALSE),"Não classificado")</f>
        <v>Não classificado</v>
      </c>
    </row>
    <row r="67" spans="1:8" x14ac:dyDescent="0.25">
      <c r="A67">
        <v>65</v>
      </c>
      <c r="B67" t="s">
        <v>71</v>
      </c>
      <c r="C67" s="11">
        <v>54</v>
      </c>
      <c r="D67" t="s">
        <v>207</v>
      </c>
      <c r="E67" t="s">
        <v>211</v>
      </c>
      <c r="F67" t="str">
        <f t="shared" si="3"/>
        <v>51-60</v>
      </c>
      <c r="G67" t="str">
        <f t="shared" si="1"/>
        <v>Sudeste</v>
      </c>
      <c r="H67" t="str">
        <f ca="1">IFERROR(VLOOKUP(A67,'Clientes alto valor'!$A:$F,6,FALSE),"Não classificado")</f>
        <v>Em risco</v>
      </c>
    </row>
    <row r="68" spans="1:8" x14ac:dyDescent="0.25">
      <c r="A68">
        <v>66</v>
      </c>
      <c r="B68" t="s">
        <v>72</v>
      </c>
      <c r="C68" s="11">
        <v>30</v>
      </c>
      <c r="D68" t="s">
        <v>208</v>
      </c>
      <c r="E68" t="s">
        <v>211</v>
      </c>
      <c r="F68" t="str">
        <f t="shared" si="3"/>
        <v>21-30</v>
      </c>
      <c r="G68" t="str">
        <f t="shared" ref="G68:G131" si="4">VLOOKUP(E68,$N$3:$Q$8,2,FALSE)</f>
        <v>Sudeste</v>
      </c>
      <c r="H68" t="str">
        <f ca="1">IFERROR(VLOOKUP(A68,'Clientes alto valor'!$A:$F,6,FALSE),"Não classificado")</f>
        <v>Clientes que precisam de atenção</v>
      </c>
    </row>
    <row r="69" spans="1:8" x14ac:dyDescent="0.25">
      <c r="A69">
        <v>67</v>
      </c>
      <c r="B69" t="s">
        <v>73</v>
      </c>
      <c r="C69" s="11">
        <v>63</v>
      </c>
      <c r="D69" t="s">
        <v>208</v>
      </c>
      <c r="E69" t="s">
        <v>210</v>
      </c>
      <c r="F69" t="str">
        <f t="shared" si="3"/>
        <v>+60</v>
      </c>
      <c r="G69" t="str">
        <f t="shared" si="4"/>
        <v>Nordeste</v>
      </c>
      <c r="H69" t="str">
        <f>IFERROR(VLOOKUP(A69,'Clientes alto valor'!$A:$F,6,FALSE),"Não classificado")</f>
        <v>Não classificado</v>
      </c>
    </row>
    <row r="70" spans="1:8" x14ac:dyDescent="0.25">
      <c r="A70">
        <v>68</v>
      </c>
      <c r="B70" t="s">
        <v>74</v>
      </c>
      <c r="C70" s="11">
        <v>22</v>
      </c>
      <c r="D70" t="s">
        <v>207</v>
      </c>
      <c r="E70" t="s">
        <v>210</v>
      </c>
      <c r="F70" t="str">
        <f t="shared" si="3"/>
        <v>21-30</v>
      </c>
      <c r="G70" t="str">
        <f t="shared" si="4"/>
        <v>Nordeste</v>
      </c>
      <c r="H70" t="str">
        <f ca="1">IFERROR(VLOOKUP(A70,'Clientes alto valor'!$A:$F,6,FALSE),"Não classificado")</f>
        <v>Hibernando</v>
      </c>
    </row>
    <row r="71" spans="1:8" x14ac:dyDescent="0.25">
      <c r="A71">
        <v>69</v>
      </c>
      <c r="B71" t="s">
        <v>75</v>
      </c>
      <c r="C71" s="11">
        <v>20</v>
      </c>
      <c r="D71" t="s">
        <v>207</v>
      </c>
      <c r="E71" t="s">
        <v>211</v>
      </c>
      <c r="F71" t="str">
        <f t="shared" si="3"/>
        <v>até 20</v>
      </c>
      <c r="G71" t="str">
        <f t="shared" si="4"/>
        <v>Sudeste</v>
      </c>
      <c r="H71" t="str">
        <f ca="1">IFERROR(VLOOKUP(A71,'Clientes alto valor'!$A:$F,6,FALSE),"Não classificado")</f>
        <v>Hibernando</v>
      </c>
    </row>
    <row r="72" spans="1:8" x14ac:dyDescent="0.25">
      <c r="A72">
        <v>70</v>
      </c>
      <c r="B72" t="s">
        <v>76</v>
      </c>
      <c r="C72" s="11">
        <v>60</v>
      </c>
      <c r="D72" t="s">
        <v>208</v>
      </c>
      <c r="E72" t="s">
        <v>213</v>
      </c>
      <c r="F72" t="str">
        <f t="shared" si="3"/>
        <v>51-60</v>
      </c>
      <c r="G72" t="str">
        <f t="shared" si="4"/>
        <v>Sul</v>
      </c>
      <c r="H72" t="str">
        <f>IFERROR(VLOOKUP(A72,'Clientes alto valor'!$A:$F,6,FALSE),"Não classificado")</f>
        <v>Não classificado</v>
      </c>
    </row>
    <row r="73" spans="1:8" x14ac:dyDescent="0.25">
      <c r="A73">
        <v>71</v>
      </c>
      <c r="B73" t="s">
        <v>77</v>
      </c>
      <c r="C73" s="11">
        <v>32</v>
      </c>
      <c r="D73" t="s">
        <v>207</v>
      </c>
      <c r="E73" t="s">
        <v>213</v>
      </c>
      <c r="F73" t="str">
        <f t="shared" si="3"/>
        <v>31-40</v>
      </c>
      <c r="G73" t="str">
        <f t="shared" si="4"/>
        <v>Sul</v>
      </c>
      <c r="H73" t="str">
        <f ca="1">IFERROR(VLOOKUP(A73,'Clientes alto valor'!$A:$F,6,FALSE),"Não classificado")</f>
        <v>Em risco</v>
      </c>
    </row>
    <row r="74" spans="1:8" x14ac:dyDescent="0.25">
      <c r="A74">
        <v>72</v>
      </c>
      <c r="B74" t="s">
        <v>78</v>
      </c>
      <c r="C74" s="11">
        <v>36</v>
      </c>
      <c r="D74" t="s">
        <v>207</v>
      </c>
      <c r="E74" t="s">
        <v>212</v>
      </c>
      <c r="F74" t="str">
        <f t="shared" si="3"/>
        <v>31-40</v>
      </c>
      <c r="G74" t="str">
        <f t="shared" si="4"/>
        <v>Sudeste</v>
      </c>
      <c r="H74" t="str">
        <f>IFERROR(VLOOKUP(A74,'Clientes alto valor'!$A:$F,6,FALSE),"Não classificado")</f>
        <v>Não classificado</v>
      </c>
    </row>
    <row r="75" spans="1:8" x14ac:dyDescent="0.25">
      <c r="A75">
        <v>73</v>
      </c>
      <c r="B75" t="s">
        <v>79</v>
      </c>
      <c r="C75" s="11">
        <v>23</v>
      </c>
      <c r="D75" t="s">
        <v>207</v>
      </c>
      <c r="E75" t="s">
        <v>210</v>
      </c>
      <c r="F75" t="str">
        <f t="shared" si="3"/>
        <v>21-30</v>
      </c>
      <c r="G75" t="str">
        <f t="shared" si="4"/>
        <v>Nordeste</v>
      </c>
      <c r="H75" t="str">
        <f ca="1">IFERROR(VLOOKUP(A75,'Clientes alto valor'!$A:$F,6,FALSE),"Não classificado")</f>
        <v>Hibernando</v>
      </c>
    </row>
    <row r="76" spans="1:8" x14ac:dyDescent="0.25">
      <c r="A76">
        <v>74</v>
      </c>
      <c r="B76" t="s">
        <v>80</v>
      </c>
      <c r="C76" s="11">
        <v>32</v>
      </c>
      <c r="D76" t="s">
        <v>207</v>
      </c>
      <c r="E76" t="s">
        <v>213</v>
      </c>
      <c r="F76" t="str">
        <f t="shared" si="3"/>
        <v>31-40</v>
      </c>
      <c r="G76" t="str">
        <f t="shared" si="4"/>
        <v>Sul</v>
      </c>
      <c r="H76" t="str">
        <f ca="1">IFERROR(VLOOKUP(A76,'Clientes alto valor'!$A:$F,6,FALSE),"Não classificado")</f>
        <v>Em risco</v>
      </c>
    </row>
    <row r="77" spans="1:8" x14ac:dyDescent="0.25">
      <c r="A77">
        <v>75</v>
      </c>
      <c r="B77" t="s">
        <v>81</v>
      </c>
      <c r="C77" s="11">
        <v>24</v>
      </c>
      <c r="D77" t="s">
        <v>207</v>
      </c>
      <c r="E77" t="s">
        <v>209</v>
      </c>
      <c r="F77" t="str">
        <f t="shared" ref="F77:F140" si="5">VLOOKUP(C77,$J$3:$K$9,2,TRUE)</f>
        <v>21-30</v>
      </c>
      <c r="G77" t="str">
        <f t="shared" si="4"/>
        <v>Sudeste</v>
      </c>
      <c r="H77" t="str">
        <f>IFERROR(VLOOKUP(A77,'Clientes alto valor'!$A:$F,6,FALSE),"Não classificado")</f>
        <v>Não classificado</v>
      </c>
    </row>
    <row r="78" spans="1:8" x14ac:dyDescent="0.25">
      <c r="A78">
        <v>76</v>
      </c>
      <c r="B78" t="s">
        <v>82</v>
      </c>
      <c r="C78" s="11">
        <v>42</v>
      </c>
      <c r="D78" t="s">
        <v>207</v>
      </c>
      <c r="E78" t="s">
        <v>212</v>
      </c>
      <c r="F78" t="str">
        <f t="shared" si="5"/>
        <v>41-50</v>
      </c>
      <c r="G78" t="str">
        <f t="shared" si="4"/>
        <v>Sudeste</v>
      </c>
      <c r="H78" t="str">
        <f ca="1">IFERROR(VLOOKUP(A78,'Clientes alto valor'!$A:$F,6,FALSE),"Não classificado")</f>
        <v>Clientes fieis</v>
      </c>
    </row>
    <row r="79" spans="1:8" x14ac:dyDescent="0.25">
      <c r="A79">
        <v>77</v>
      </c>
      <c r="B79" t="s">
        <v>83</v>
      </c>
      <c r="C79" s="11">
        <v>35</v>
      </c>
      <c r="D79" t="s">
        <v>208</v>
      </c>
      <c r="E79" t="s">
        <v>212</v>
      </c>
      <c r="F79" t="str">
        <f t="shared" si="5"/>
        <v>31-40</v>
      </c>
      <c r="G79" t="str">
        <f t="shared" si="4"/>
        <v>Sudeste</v>
      </c>
      <c r="H79" t="str">
        <f ca="1">IFERROR(VLOOKUP(A79,'Clientes alto valor'!$A:$F,6,FALSE),"Não classificado")</f>
        <v>Campeões</v>
      </c>
    </row>
    <row r="80" spans="1:8" x14ac:dyDescent="0.25">
      <c r="A80">
        <v>78</v>
      </c>
      <c r="B80" t="s">
        <v>84</v>
      </c>
      <c r="C80" s="11">
        <v>47</v>
      </c>
      <c r="D80" t="s">
        <v>208</v>
      </c>
      <c r="E80" t="s">
        <v>211</v>
      </c>
      <c r="F80" t="str">
        <f t="shared" si="5"/>
        <v>41-50</v>
      </c>
      <c r="G80" t="str">
        <f t="shared" si="4"/>
        <v>Sudeste</v>
      </c>
      <c r="H80" t="str">
        <f ca="1">IFERROR(VLOOKUP(A80,'Clientes alto valor'!$A:$F,6,FALSE),"Não classificado")</f>
        <v>Clientes que precisam de atenção</v>
      </c>
    </row>
    <row r="81" spans="1:8" x14ac:dyDescent="0.25">
      <c r="A81">
        <v>79</v>
      </c>
      <c r="B81" t="s">
        <v>85</v>
      </c>
      <c r="C81" s="11">
        <v>58</v>
      </c>
      <c r="D81" t="s">
        <v>208</v>
      </c>
      <c r="E81" t="s">
        <v>210</v>
      </c>
      <c r="F81" t="str">
        <f t="shared" si="5"/>
        <v>51-60</v>
      </c>
      <c r="G81" t="str">
        <f t="shared" si="4"/>
        <v>Nordeste</v>
      </c>
      <c r="H81" t="str">
        <f>IFERROR(VLOOKUP(A81,'Clientes alto valor'!$A:$F,6,FALSE),"Não classificado")</f>
        <v>Não classificado</v>
      </c>
    </row>
    <row r="82" spans="1:8" x14ac:dyDescent="0.25">
      <c r="A82">
        <v>80</v>
      </c>
      <c r="B82" t="s">
        <v>86</v>
      </c>
      <c r="C82" s="11">
        <v>41</v>
      </c>
      <c r="D82" t="s">
        <v>207</v>
      </c>
      <c r="E82" t="s">
        <v>213</v>
      </c>
      <c r="F82" t="str">
        <f t="shared" si="5"/>
        <v>41-50</v>
      </c>
      <c r="G82" t="str">
        <f t="shared" si="4"/>
        <v>Sul</v>
      </c>
      <c r="H82" t="str">
        <f>IFERROR(VLOOKUP(A82,'Clientes alto valor'!$A:$F,6,FALSE),"Não classificado")</f>
        <v>Não classificado</v>
      </c>
    </row>
    <row r="83" spans="1:8" x14ac:dyDescent="0.25">
      <c r="A83">
        <v>81</v>
      </c>
      <c r="B83" t="s">
        <v>87</v>
      </c>
      <c r="C83" s="11">
        <v>28</v>
      </c>
      <c r="D83" t="s">
        <v>208</v>
      </c>
      <c r="E83" t="s">
        <v>213</v>
      </c>
      <c r="F83" t="str">
        <f t="shared" si="5"/>
        <v>21-30</v>
      </c>
      <c r="G83" t="str">
        <f t="shared" si="4"/>
        <v>Sul</v>
      </c>
      <c r="H83" t="str">
        <f>IFERROR(VLOOKUP(A83,'Clientes alto valor'!$A:$F,6,FALSE),"Não classificado")</f>
        <v>Não classificado</v>
      </c>
    </row>
    <row r="84" spans="1:8" x14ac:dyDescent="0.25">
      <c r="A84">
        <v>82</v>
      </c>
      <c r="B84" t="s">
        <v>88</v>
      </c>
      <c r="C84" s="11">
        <v>41</v>
      </c>
      <c r="D84" t="s">
        <v>207</v>
      </c>
      <c r="E84" t="s">
        <v>212</v>
      </c>
      <c r="F84" t="str">
        <f t="shared" si="5"/>
        <v>41-50</v>
      </c>
      <c r="G84" t="str">
        <f t="shared" si="4"/>
        <v>Sudeste</v>
      </c>
      <c r="H84" t="str">
        <f ca="1">IFERROR(VLOOKUP(A84,'Clientes alto valor'!$A:$F,6,FALSE),"Não classificado")</f>
        <v>Clientes que precisam de atenção</v>
      </c>
    </row>
    <row r="85" spans="1:8" x14ac:dyDescent="0.25">
      <c r="A85">
        <v>83</v>
      </c>
      <c r="B85" t="s">
        <v>89</v>
      </c>
      <c r="C85" s="11">
        <v>40</v>
      </c>
      <c r="D85" t="s">
        <v>207</v>
      </c>
      <c r="E85" t="s">
        <v>210</v>
      </c>
      <c r="F85" t="str">
        <f t="shared" si="5"/>
        <v>31-40</v>
      </c>
      <c r="G85" t="str">
        <f t="shared" si="4"/>
        <v>Nordeste</v>
      </c>
      <c r="H85" t="str">
        <f ca="1">IFERROR(VLOOKUP(A85,'Clientes alto valor'!$A:$F,6,FALSE),"Não classificado")</f>
        <v>Hibernando</v>
      </c>
    </row>
    <row r="86" spans="1:8" x14ac:dyDescent="0.25">
      <c r="A86">
        <v>84</v>
      </c>
      <c r="B86" t="s">
        <v>90</v>
      </c>
      <c r="C86" s="11">
        <v>31</v>
      </c>
      <c r="D86" t="s">
        <v>208</v>
      </c>
      <c r="E86" t="s">
        <v>210</v>
      </c>
      <c r="F86" t="str">
        <f t="shared" si="5"/>
        <v>31-40</v>
      </c>
      <c r="G86" t="str">
        <f t="shared" si="4"/>
        <v>Nordeste</v>
      </c>
      <c r="H86" t="str">
        <f ca="1">IFERROR(VLOOKUP(A86,'Clientes alto valor'!$A:$F,6,FALSE),"Não classificado")</f>
        <v>Clientes fieis</v>
      </c>
    </row>
    <row r="87" spans="1:8" x14ac:dyDescent="0.25">
      <c r="A87">
        <v>85</v>
      </c>
      <c r="B87" t="s">
        <v>91</v>
      </c>
      <c r="C87" s="11">
        <v>60</v>
      </c>
      <c r="D87" t="s">
        <v>207</v>
      </c>
      <c r="E87" t="s">
        <v>210</v>
      </c>
      <c r="F87" t="str">
        <f t="shared" si="5"/>
        <v>51-60</v>
      </c>
      <c r="G87" t="str">
        <f t="shared" si="4"/>
        <v>Nordeste</v>
      </c>
      <c r="H87" t="str">
        <f ca="1">IFERROR(VLOOKUP(A87,'Clientes alto valor'!$A:$F,6,FALSE),"Não classificado")</f>
        <v>Em risco</v>
      </c>
    </row>
    <row r="88" spans="1:8" x14ac:dyDescent="0.25">
      <c r="A88">
        <v>86</v>
      </c>
      <c r="B88" t="s">
        <v>92</v>
      </c>
      <c r="C88" s="11">
        <v>35</v>
      </c>
      <c r="D88" t="s">
        <v>208</v>
      </c>
      <c r="E88" t="s">
        <v>211</v>
      </c>
      <c r="F88" t="str">
        <f t="shared" si="5"/>
        <v>31-40</v>
      </c>
      <c r="G88" t="str">
        <f t="shared" si="4"/>
        <v>Sudeste</v>
      </c>
      <c r="H88" t="str">
        <f ca="1">IFERROR(VLOOKUP(A88,'Clientes alto valor'!$A:$F,6,FALSE),"Não classificado")</f>
        <v>Hibernando</v>
      </c>
    </row>
    <row r="89" spans="1:8" x14ac:dyDescent="0.25">
      <c r="A89">
        <v>87</v>
      </c>
      <c r="B89" t="s">
        <v>93</v>
      </c>
      <c r="C89" s="11">
        <v>62</v>
      </c>
      <c r="D89" t="s">
        <v>208</v>
      </c>
      <c r="E89" t="s">
        <v>213</v>
      </c>
      <c r="F89" t="str">
        <f t="shared" si="5"/>
        <v>+60</v>
      </c>
      <c r="G89" t="str">
        <f t="shared" si="4"/>
        <v>Sul</v>
      </c>
      <c r="H89" t="str">
        <f ca="1">IFERROR(VLOOKUP(A89,'Clientes alto valor'!$A:$F,6,FALSE),"Não classificado")</f>
        <v>Clientes que precisam de atenção</v>
      </c>
    </row>
    <row r="90" spans="1:8" x14ac:dyDescent="0.25">
      <c r="A90">
        <v>88</v>
      </c>
      <c r="B90" t="s">
        <v>94</v>
      </c>
      <c r="C90" s="11">
        <v>61</v>
      </c>
      <c r="D90" t="s">
        <v>208</v>
      </c>
      <c r="E90" t="s">
        <v>210</v>
      </c>
      <c r="F90" t="str">
        <f t="shared" si="5"/>
        <v>+60</v>
      </c>
      <c r="G90" t="str">
        <f t="shared" si="4"/>
        <v>Nordeste</v>
      </c>
      <c r="H90" t="str">
        <f ca="1">IFERROR(VLOOKUP(A90,'Clientes alto valor'!$A:$F,6,FALSE),"Não classificado")</f>
        <v>Hibernando</v>
      </c>
    </row>
    <row r="91" spans="1:8" x14ac:dyDescent="0.25">
      <c r="A91">
        <v>89</v>
      </c>
      <c r="B91" t="s">
        <v>95</v>
      </c>
      <c r="C91" s="11">
        <v>59</v>
      </c>
      <c r="D91" t="s">
        <v>208</v>
      </c>
      <c r="E91" t="s">
        <v>211</v>
      </c>
      <c r="F91" t="str">
        <f t="shared" si="5"/>
        <v>51-60</v>
      </c>
      <c r="G91" t="str">
        <f t="shared" si="4"/>
        <v>Sudeste</v>
      </c>
      <c r="H91" t="str">
        <f ca="1">IFERROR(VLOOKUP(A91,'Clientes alto valor'!$A:$F,6,FALSE),"Não classificado")</f>
        <v>Clientes fieis</v>
      </c>
    </row>
    <row r="92" spans="1:8" x14ac:dyDescent="0.25">
      <c r="A92">
        <v>90</v>
      </c>
      <c r="B92" t="s">
        <v>96</v>
      </c>
      <c r="C92" s="11">
        <v>22</v>
      </c>
      <c r="D92" t="s">
        <v>208</v>
      </c>
      <c r="E92" t="s">
        <v>209</v>
      </c>
      <c r="F92" t="str">
        <f t="shared" si="5"/>
        <v>21-30</v>
      </c>
      <c r="G92" t="str">
        <f t="shared" si="4"/>
        <v>Sudeste</v>
      </c>
      <c r="H92" t="str">
        <f>IFERROR(VLOOKUP(A92,'Clientes alto valor'!$A:$F,6,FALSE),"Não classificado")</f>
        <v>Não classificado</v>
      </c>
    </row>
    <row r="93" spans="1:8" x14ac:dyDescent="0.25">
      <c r="A93">
        <v>91</v>
      </c>
      <c r="B93" t="s">
        <v>97</v>
      </c>
      <c r="C93" s="11">
        <v>56</v>
      </c>
      <c r="D93" t="s">
        <v>208</v>
      </c>
      <c r="E93" t="s">
        <v>212</v>
      </c>
      <c r="F93" t="str">
        <f t="shared" si="5"/>
        <v>51-60</v>
      </c>
      <c r="G93" t="str">
        <f t="shared" si="4"/>
        <v>Sudeste</v>
      </c>
      <c r="H93" t="str">
        <f ca="1">IFERROR(VLOOKUP(A93,'Clientes alto valor'!$A:$F,6,FALSE),"Não classificado")</f>
        <v>Clientes que precisam de atenção</v>
      </c>
    </row>
    <row r="94" spans="1:8" x14ac:dyDescent="0.25">
      <c r="A94">
        <v>92</v>
      </c>
      <c r="B94" t="s">
        <v>98</v>
      </c>
      <c r="C94" s="11">
        <v>58</v>
      </c>
      <c r="D94" t="s">
        <v>207</v>
      </c>
      <c r="E94" t="s">
        <v>213</v>
      </c>
      <c r="F94" t="str">
        <f t="shared" si="5"/>
        <v>51-60</v>
      </c>
      <c r="G94" t="str">
        <f t="shared" si="4"/>
        <v>Sul</v>
      </c>
      <c r="H94" t="str">
        <f ca="1">IFERROR(VLOOKUP(A94,'Clientes alto valor'!$A:$F,6,FALSE),"Não classificado")</f>
        <v>Clientes que precisam de atenção</v>
      </c>
    </row>
    <row r="95" spans="1:8" x14ac:dyDescent="0.25">
      <c r="A95">
        <v>93</v>
      </c>
      <c r="B95" t="s">
        <v>99</v>
      </c>
      <c r="C95" s="11">
        <v>28</v>
      </c>
      <c r="D95" t="s">
        <v>207</v>
      </c>
      <c r="E95" t="s">
        <v>213</v>
      </c>
      <c r="F95" t="str">
        <f t="shared" si="5"/>
        <v>21-30</v>
      </c>
      <c r="G95" t="str">
        <f t="shared" si="4"/>
        <v>Sul</v>
      </c>
      <c r="H95" t="str">
        <f>IFERROR(VLOOKUP(A95,'Clientes alto valor'!$A:$F,6,FALSE),"Não classificado")</f>
        <v>Não classificado</v>
      </c>
    </row>
    <row r="96" spans="1:8" x14ac:dyDescent="0.25">
      <c r="A96">
        <v>94</v>
      </c>
      <c r="B96" t="s">
        <v>100</v>
      </c>
      <c r="C96" s="11">
        <v>52</v>
      </c>
      <c r="D96" t="s">
        <v>208</v>
      </c>
      <c r="E96" t="s">
        <v>212</v>
      </c>
      <c r="F96" t="str">
        <f t="shared" si="5"/>
        <v>51-60</v>
      </c>
      <c r="G96" t="str">
        <f t="shared" si="4"/>
        <v>Sudeste</v>
      </c>
      <c r="H96" t="str">
        <f>IFERROR(VLOOKUP(A96,'Clientes alto valor'!$A:$F,6,FALSE),"Não classificado")</f>
        <v>Não classificado</v>
      </c>
    </row>
    <row r="97" spans="1:8" x14ac:dyDescent="0.25">
      <c r="A97">
        <v>95</v>
      </c>
      <c r="B97" t="s">
        <v>101</v>
      </c>
      <c r="C97" s="11">
        <v>64</v>
      </c>
      <c r="D97" t="s">
        <v>207</v>
      </c>
      <c r="E97" t="s">
        <v>209</v>
      </c>
      <c r="F97" t="str">
        <f t="shared" si="5"/>
        <v>+60</v>
      </c>
      <c r="G97" t="str">
        <f t="shared" si="4"/>
        <v>Sudeste</v>
      </c>
      <c r="H97" t="str">
        <f>IFERROR(VLOOKUP(A97,'Clientes alto valor'!$A:$F,6,FALSE),"Não classificado")</f>
        <v>Não classificado</v>
      </c>
    </row>
    <row r="98" spans="1:8" x14ac:dyDescent="0.25">
      <c r="A98">
        <v>96</v>
      </c>
      <c r="B98" t="s">
        <v>102</v>
      </c>
      <c r="C98" s="11">
        <v>33</v>
      </c>
      <c r="D98" t="s">
        <v>207</v>
      </c>
      <c r="E98" t="s">
        <v>211</v>
      </c>
      <c r="F98" t="str">
        <f t="shared" si="5"/>
        <v>31-40</v>
      </c>
      <c r="G98" t="str">
        <f t="shared" si="4"/>
        <v>Sudeste</v>
      </c>
      <c r="H98" t="str">
        <f ca="1">IFERROR(VLOOKUP(A98,'Clientes alto valor'!$A:$F,6,FALSE),"Não classificado")</f>
        <v>Hibernando</v>
      </c>
    </row>
    <row r="99" spans="1:8" x14ac:dyDescent="0.25">
      <c r="A99">
        <v>97</v>
      </c>
      <c r="B99" t="s">
        <v>103</v>
      </c>
      <c r="C99" s="11">
        <v>28</v>
      </c>
      <c r="D99" t="s">
        <v>207</v>
      </c>
      <c r="E99" t="s">
        <v>212</v>
      </c>
      <c r="F99" t="str">
        <f t="shared" si="5"/>
        <v>21-30</v>
      </c>
      <c r="G99" t="str">
        <f t="shared" si="4"/>
        <v>Sudeste</v>
      </c>
      <c r="H99" t="str">
        <f ca="1">IFERROR(VLOOKUP(A99,'Clientes alto valor'!$A:$F,6,FALSE),"Não classificado")</f>
        <v>Lealdade potencial</v>
      </c>
    </row>
    <row r="100" spans="1:8" x14ac:dyDescent="0.25">
      <c r="A100">
        <v>98</v>
      </c>
      <c r="B100" t="s">
        <v>104</v>
      </c>
      <c r="C100" s="11">
        <v>47</v>
      </c>
      <c r="D100" t="s">
        <v>208</v>
      </c>
      <c r="E100" t="s">
        <v>211</v>
      </c>
      <c r="F100" t="str">
        <f t="shared" si="5"/>
        <v>41-50</v>
      </c>
      <c r="G100" t="str">
        <f t="shared" si="4"/>
        <v>Sudeste</v>
      </c>
      <c r="H100" t="str">
        <f ca="1">IFERROR(VLOOKUP(A100,'Clientes alto valor'!$A:$F,6,FALSE),"Não classificado")</f>
        <v>Clientes fieis</v>
      </c>
    </row>
    <row r="101" spans="1:8" x14ac:dyDescent="0.25">
      <c r="A101">
        <v>99</v>
      </c>
      <c r="B101" t="s">
        <v>105</v>
      </c>
      <c r="C101" s="11">
        <v>42</v>
      </c>
      <c r="D101" t="s">
        <v>207</v>
      </c>
      <c r="E101" t="s">
        <v>211</v>
      </c>
      <c r="F101" t="str">
        <f t="shared" si="5"/>
        <v>41-50</v>
      </c>
      <c r="G101" t="str">
        <f t="shared" si="4"/>
        <v>Sudeste</v>
      </c>
      <c r="H101" t="str">
        <f ca="1">IFERROR(VLOOKUP(A101,'Clientes alto valor'!$A:$F,6,FALSE),"Não classificado")</f>
        <v>Em risco</v>
      </c>
    </row>
    <row r="102" spans="1:8" x14ac:dyDescent="0.25">
      <c r="A102">
        <v>100</v>
      </c>
      <c r="B102" t="s">
        <v>106</v>
      </c>
      <c r="C102" s="11">
        <v>35</v>
      </c>
      <c r="D102" t="s">
        <v>207</v>
      </c>
      <c r="E102" t="s">
        <v>211</v>
      </c>
      <c r="F102" t="str">
        <f t="shared" si="5"/>
        <v>31-40</v>
      </c>
      <c r="G102" t="str">
        <f t="shared" si="4"/>
        <v>Sudeste</v>
      </c>
      <c r="H102" t="str">
        <f>IFERROR(VLOOKUP(A102,'Clientes alto valor'!$A:$F,6,FALSE),"Não classificado")</f>
        <v>Não classificado</v>
      </c>
    </row>
    <row r="103" spans="1:8" x14ac:dyDescent="0.25">
      <c r="A103">
        <v>101</v>
      </c>
      <c r="B103" t="s">
        <v>107</v>
      </c>
      <c r="C103" s="11">
        <v>58</v>
      </c>
      <c r="D103" t="s">
        <v>208</v>
      </c>
      <c r="E103" t="s">
        <v>209</v>
      </c>
      <c r="F103" t="str">
        <f t="shared" si="5"/>
        <v>51-60</v>
      </c>
      <c r="G103" t="str">
        <f t="shared" si="4"/>
        <v>Sudeste</v>
      </c>
      <c r="H103" t="str">
        <f>IFERROR(VLOOKUP(A103,'Clientes alto valor'!$A:$F,6,FALSE),"Não classificado")</f>
        <v>Não classificado</v>
      </c>
    </row>
    <row r="104" spans="1:8" x14ac:dyDescent="0.25">
      <c r="A104">
        <v>102</v>
      </c>
      <c r="B104" t="s">
        <v>108</v>
      </c>
      <c r="C104" s="11">
        <v>62</v>
      </c>
      <c r="D104" t="s">
        <v>207</v>
      </c>
      <c r="E104" t="s">
        <v>209</v>
      </c>
      <c r="F104" t="str">
        <f t="shared" si="5"/>
        <v>+60</v>
      </c>
      <c r="G104" t="str">
        <f t="shared" si="4"/>
        <v>Sudeste</v>
      </c>
      <c r="H104" t="str">
        <f ca="1">IFERROR(VLOOKUP(A104,'Clientes alto valor'!$A:$F,6,FALSE),"Não classificado")</f>
        <v>Clientes que precisam de atenção</v>
      </c>
    </row>
    <row r="105" spans="1:8" x14ac:dyDescent="0.25">
      <c r="A105">
        <v>103</v>
      </c>
      <c r="B105" t="s">
        <v>109</v>
      </c>
      <c r="C105" s="11">
        <v>53</v>
      </c>
      <c r="D105" t="s">
        <v>207</v>
      </c>
      <c r="E105" t="s">
        <v>211</v>
      </c>
      <c r="F105" t="str">
        <f t="shared" si="5"/>
        <v>51-60</v>
      </c>
      <c r="G105" t="str">
        <f t="shared" si="4"/>
        <v>Sudeste</v>
      </c>
      <c r="H105" t="str">
        <f>IFERROR(VLOOKUP(A105,'Clientes alto valor'!$A:$F,6,FALSE),"Não classificado")</f>
        <v>Não classificado</v>
      </c>
    </row>
    <row r="106" spans="1:8" x14ac:dyDescent="0.25">
      <c r="A106">
        <v>104</v>
      </c>
      <c r="B106" t="s">
        <v>110</v>
      </c>
      <c r="C106" s="11">
        <v>32</v>
      </c>
      <c r="D106" t="s">
        <v>207</v>
      </c>
      <c r="E106" t="s">
        <v>210</v>
      </c>
      <c r="F106" t="str">
        <f t="shared" si="5"/>
        <v>31-40</v>
      </c>
      <c r="G106" t="str">
        <f t="shared" si="4"/>
        <v>Nordeste</v>
      </c>
      <c r="H106" t="str">
        <f>IFERROR(VLOOKUP(A106,'Clientes alto valor'!$A:$F,6,FALSE),"Não classificado")</f>
        <v>Não classificado</v>
      </c>
    </row>
    <row r="107" spans="1:8" x14ac:dyDescent="0.25">
      <c r="A107">
        <v>105</v>
      </c>
      <c r="B107" t="s">
        <v>111</v>
      </c>
      <c r="C107" s="11">
        <v>61</v>
      </c>
      <c r="D107" t="s">
        <v>207</v>
      </c>
      <c r="E107" t="s">
        <v>213</v>
      </c>
      <c r="F107" t="str">
        <f t="shared" si="5"/>
        <v>+60</v>
      </c>
      <c r="G107" t="str">
        <f t="shared" si="4"/>
        <v>Sul</v>
      </c>
      <c r="H107" t="str">
        <f ca="1">IFERROR(VLOOKUP(A107,'Clientes alto valor'!$A:$F,6,FALSE),"Não classificado")</f>
        <v>Hibernando</v>
      </c>
    </row>
    <row r="108" spans="1:8" x14ac:dyDescent="0.25">
      <c r="A108">
        <v>106</v>
      </c>
      <c r="B108" t="s">
        <v>112</v>
      </c>
      <c r="C108" s="11">
        <v>38</v>
      </c>
      <c r="D108" t="s">
        <v>207</v>
      </c>
      <c r="E108" t="s">
        <v>209</v>
      </c>
      <c r="F108" t="str">
        <f t="shared" si="5"/>
        <v>31-40</v>
      </c>
      <c r="G108" t="str">
        <f t="shared" si="4"/>
        <v>Sudeste</v>
      </c>
      <c r="H108" t="str">
        <f ca="1">IFERROR(VLOOKUP(A108,'Clientes alto valor'!$A:$F,6,FALSE),"Não classificado")</f>
        <v>Em risco</v>
      </c>
    </row>
    <row r="109" spans="1:8" x14ac:dyDescent="0.25">
      <c r="A109">
        <v>107</v>
      </c>
      <c r="B109" t="s">
        <v>113</v>
      </c>
      <c r="C109" s="11">
        <v>21</v>
      </c>
      <c r="D109" t="s">
        <v>207</v>
      </c>
      <c r="E109" t="s">
        <v>210</v>
      </c>
      <c r="F109" t="str">
        <f t="shared" si="5"/>
        <v>21-30</v>
      </c>
      <c r="G109" t="str">
        <f t="shared" si="4"/>
        <v>Nordeste</v>
      </c>
      <c r="H109" t="str">
        <f ca="1">IFERROR(VLOOKUP(A109,'Clientes alto valor'!$A:$F,6,FALSE),"Não classificado")</f>
        <v>Clientes que precisam de atenção</v>
      </c>
    </row>
    <row r="110" spans="1:8" x14ac:dyDescent="0.25">
      <c r="A110">
        <v>108</v>
      </c>
      <c r="B110" t="s">
        <v>114</v>
      </c>
      <c r="C110" s="11">
        <v>32</v>
      </c>
      <c r="D110" t="s">
        <v>207</v>
      </c>
      <c r="E110" t="s">
        <v>210</v>
      </c>
      <c r="F110" t="str">
        <f t="shared" si="5"/>
        <v>31-40</v>
      </c>
      <c r="G110" t="str">
        <f t="shared" si="4"/>
        <v>Nordeste</v>
      </c>
      <c r="H110" t="str">
        <f>IFERROR(VLOOKUP(A110,'Clientes alto valor'!$A:$F,6,FALSE),"Não classificado")</f>
        <v>Não classificado</v>
      </c>
    </row>
    <row r="111" spans="1:8" x14ac:dyDescent="0.25">
      <c r="A111">
        <v>109</v>
      </c>
      <c r="B111" t="s">
        <v>115</v>
      </c>
      <c r="C111" s="11">
        <v>20</v>
      </c>
      <c r="D111" t="s">
        <v>208</v>
      </c>
      <c r="E111" t="s">
        <v>213</v>
      </c>
      <c r="F111" t="str">
        <f t="shared" si="5"/>
        <v>até 20</v>
      </c>
      <c r="G111" t="str">
        <f t="shared" si="4"/>
        <v>Sul</v>
      </c>
      <c r="H111" t="str">
        <f ca="1">IFERROR(VLOOKUP(A111,'Clientes alto valor'!$A:$F,6,FALSE),"Não classificado")</f>
        <v>Hibernando</v>
      </c>
    </row>
    <row r="112" spans="1:8" x14ac:dyDescent="0.25">
      <c r="A112">
        <v>110</v>
      </c>
      <c r="B112" t="s">
        <v>116</v>
      </c>
      <c r="C112" s="11">
        <v>38</v>
      </c>
      <c r="D112" t="s">
        <v>207</v>
      </c>
      <c r="E112" t="s">
        <v>211</v>
      </c>
      <c r="F112" t="str">
        <f t="shared" si="5"/>
        <v>31-40</v>
      </c>
      <c r="G112" t="str">
        <f t="shared" si="4"/>
        <v>Sudeste</v>
      </c>
      <c r="H112" t="str">
        <f>IFERROR(VLOOKUP(A112,'Clientes alto valor'!$A:$F,6,FALSE),"Não classificado")</f>
        <v>Não classificado</v>
      </c>
    </row>
    <row r="113" spans="1:8" x14ac:dyDescent="0.25">
      <c r="A113">
        <v>111</v>
      </c>
      <c r="B113" t="s">
        <v>117</v>
      </c>
      <c r="C113" s="11">
        <v>43</v>
      </c>
      <c r="D113" t="s">
        <v>207</v>
      </c>
      <c r="E113" t="s">
        <v>210</v>
      </c>
      <c r="F113" t="str">
        <f t="shared" si="5"/>
        <v>41-50</v>
      </c>
      <c r="G113" t="str">
        <f t="shared" si="4"/>
        <v>Nordeste</v>
      </c>
      <c r="H113" t="str">
        <f ca="1">IFERROR(VLOOKUP(A113,'Clientes alto valor'!$A:$F,6,FALSE),"Não classificado")</f>
        <v>Clientes que precisam de atenção</v>
      </c>
    </row>
    <row r="114" spans="1:8" x14ac:dyDescent="0.25">
      <c r="A114">
        <v>112</v>
      </c>
      <c r="B114" t="s">
        <v>118</v>
      </c>
      <c r="C114" s="11">
        <v>35</v>
      </c>
      <c r="D114" t="s">
        <v>207</v>
      </c>
      <c r="E114" t="s">
        <v>210</v>
      </c>
      <c r="F114" t="str">
        <f t="shared" si="5"/>
        <v>31-40</v>
      </c>
      <c r="G114" t="str">
        <f t="shared" si="4"/>
        <v>Nordeste</v>
      </c>
      <c r="H114" t="str">
        <f ca="1">IFERROR(VLOOKUP(A114,'Clientes alto valor'!$A:$F,6,FALSE),"Não classificado")</f>
        <v>Clientes que precisam de atenção</v>
      </c>
    </row>
    <row r="115" spans="1:8" x14ac:dyDescent="0.25">
      <c r="A115">
        <v>113</v>
      </c>
      <c r="B115" t="s">
        <v>119</v>
      </c>
      <c r="C115" s="11">
        <v>22</v>
      </c>
      <c r="D115" t="s">
        <v>207</v>
      </c>
      <c r="E115" t="s">
        <v>210</v>
      </c>
      <c r="F115" t="str">
        <f t="shared" si="5"/>
        <v>21-30</v>
      </c>
      <c r="G115" t="str">
        <f t="shared" si="4"/>
        <v>Nordeste</v>
      </c>
      <c r="H115" t="str">
        <f ca="1">IFERROR(VLOOKUP(A115,'Clientes alto valor'!$A:$F,6,FALSE),"Não classificado")</f>
        <v>Clientes que precisam de atenção</v>
      </c>
    </row>
    <row r="116" spans="1:8" x14ac:dyDescent="0.25">
      <c r="A116">
        <v>114</v>
      </c>
      <c r="B116" t="s">
        <v>120</v>
      </c>
      <c r="C116" s="11">
        <v>31</v>
      </c>
      <c r="D116" t="s">
        <v>208</v>
      </c>
      <c r="E116" t="s">
        <v>211</v>
      </c>
      <c r="F116" t="str">
        <f t="shared" si="5"/>
        <v>31-40</v>
      </c>
      <c r="G116" t="str">
        <f t="shared" si="4"/>
        <v>Sudeste</v>
      </c>
      <c r="H116" t="str">
        <f ca="1">IFERROR(VLOOKUP(A116,'Clientes alto valor'!$A:$F,6,FALSE),"Não classificado")</f>
        <v>Em risco</v>
      </c>
    </row>
    <row r="117" spans="1:8" x14ac:dyDescent="0.25">
      <c r="A117">
        <v>115</v>
      </c>
      <c r="B117" t="s">
        <v>121</v>
      </c>
      <c r="C117" s="11">
        <v>54</v>
      </c>
      <c r="D117" t="s">
        <v>208</v>
      </c>
      <c r="E117" t="s">
        <v>211</v>
      </c>
      <c r="F117" t="str">
        <f t="shared" si="5"/>
        <v>51-60</v>
      </c>
      <c r="G117" t="str">
        <f t="shared" si="4"/>
        <v>Sudeste</v>
      </c>
      <c r="H117" t="str">
        <f ca="1">IFERROR(VLOOKUP(A117,'Clientes alto valor'!$A:$F,6,FALSE),"Não classificado")</f>
        <v>Clientes que precisam de atenção</v>
      </c>
    </row>
    <row r="118" spans="1:8" x14ac:dyDescent="0.25">
      <c r="A118">
        <v>116</v>
      </c>
      <c r="B118" t="s">
        <v>122</v>
      </c>
      <c r="C118" s="11">
        <v>63</v>
      </c>
      <c r="D118" t="s">
        <v>208</v>
      </c>
      <c r="E118" t="s">
        <v>209</v>
      </c>
      <c r="F118" t="str">
        <f t="shared" si="5"/>
        <v>+60</v>
      </c>
      <c r="G118" t="str">
        <f t="shared" si="4"/>
        <v>Sudeste</v>
      </c>
      <c r="H118" t="str">
        <f>IFERROR(VLOOKUP(A118,'Clientes alto valor'!$A:$F,6,FALSE),"Não classificado")</f>
        <v>Não classificado</v>
      </c>
    </row>
    <row r="119" spans="1:8" x14ac:dyDescent="0.25">
      <c r="A119">
        <v>117</v>
      </c>
      <c r="B119" t="s">
        <v>123</v>
      </c>
      <c r="C119" s="11">
        <v>38</v>
      </c>
      <c r="D119" t="s">
        <v>207</v>
      </c>
      <c r="E119" t="s">
        <v>209</v>
      </c>
      <c r="F119" t="str">
        <f t="shared" si="5"/>
        <v>31-40</v>
      </c>
      <c r="G119" t="str">
        <f t="shared" si="4"/>
        <v>Sudeste</v>
      </c>
      <c r="H119" t="str">
        <f ca="1">IFERROR(VLOOKUP(A119,'Clientes alto valor'!$A:$F,6,FALSE),"Não classificado")</f>
        <v>Clientes fieis</v>
      </c>
    </row>
    <row r="120" spans="1:8" x14ac:dyDescent="0.25">
      <c r="A120">
        <v>118</v>
      </c>
      <c r="B120" t="s">
        <v>124</v>
      </c>
      <c r="C120" s="11">
        <v>31</v>
      </c>
      <c r="D120" t="s">
        <v>208</v>
      </c>
      <c r="E120" t="s">
        <v>210</v>
      </c>
      <c r="F120" t="str">
        <f t="shared" si="5"/>
        <v>31-40</v>
      </c>
      <c r="G120" t="str">
        <f t="shared" si="4"/>
        <v>Nordeste</v>
      </c>
      <c r="H120" t="str">
        <f ca="1">IFERROR(VLOOKUP(A120,'Clientes alto valor'!$A:$F,6,FALSE),"Não classificado")</f>
        <v>Hibernando</v>
      </c>
    </row>
    <row r="121" spans="1:8" x14ac:dyDescent="0.25">
      <c r="A121">
        <v>119</v>
      </c>
      <c r="B121" t="s">
        <v>125</v>
      </c>
      <c r="C121" s="11">
        <v>59</v>
      </c>
      <c r="D121" t="s">
        <v>207</v>
      </c>
      <c r="E121" t="s">
        <v>211</v>
      </c>
      <c r="F121" t="str">
        <f t="shared" si="5"/>
        <v>51-60</v>
      </c>
      <c r="G121" t="str">
        <f t="shared" si="4"/>
        <v>Sudeste</v>
      </c>
      <c r="H121" t="str">
        <f ca="1">IFERROR(VLOOKUP(A121,'Clientes alto valor'!$A:$F,6,FALSE),"Não classificado")</f>
        <v>Hibernando</v>
      </c>
    </row>
    <row r="122" spans="1:8" x14ac:dyDescent="0.25">
      <c r="A122">
        <v>120</v>
      </c>
      <c r="B122" t="s">
        <v>126</v>
      </c>
      <c r="C122" s="11">
        <v>49</v>
      </c>
      <c r="D122" t="s">
        <v>208</v>
      </c>
      <c r="E122" t="s">
        <v>211</v>
      </c>
      <c r="F122" t="str">
        <f t="shared" si="5"/>
        <v>41-50</v>
      </c>
      <c r="G122" t="str">
        <f t="shared" si="4"/>
        <v>Sudeste</v>
      </c>
      <c r="H122" t="str">
        <f ca="1">IFERROR(VLOOKUP(A122,'Clientes alto valor'!$A:$F,6,FALSE),"Não classificado")</f>
        <v>Hibernando</v>
      </c>
    </row>
    <row r="123" spans="1:8" x14ac:dyDescent="0.25">
      <c r="A123">
        <v>121</v>
      </c>
      <c r="B123" t="s">
        <v>127</v>
      </c>
      <c r="C123" s="11">
        <v>43</v>
      </c>
      <c r="D123" t="s">
        <v>208</v>
      </c>
      <c r="E123" t="s">
        <v>213</v>
      </c>
      <c r="F123" t="str">
        <f t="shared" si="5"/>
        <v>41-50</v>
      </c>
      <c r="G123" t="str">
        <f t="shared" si="4"/>
        <v>Sul</v>
      </c>
      <c r="H123" t="str">
        <f ca="1">IFERROR(VLOOKUP(A123,'Clientes alto valor'!$A:$F,6,FALSE),"Não classificado")</f>
        <v>Hibernando</v>
      </c>
    </row>
    <row r="124" spans="1:8" x14ac:dyDescent="0.25">
      <c r="A124">
        <v>122</v>
      </c>
      <c r="B124" t="s">
        <v>128</v>
      </c>
      <c r="C124" s="11">
        <v>59</v>
      </c>
      <c r="D124" t="s">
        <v>207</v>
      </c>
      <c r="E124" t="s">
        <v>210</v>
      </c>
      <c r="F124" t="str">
        <f t="shared" si="5"/>
        <v>51-60</v>
      </c>
      <c r="G124" t="str">
        <f t="shared" si="4"/>
        <v>Nordeste</v>
      </c>
      <c r="H124" t="str">
        <f ca="1">IFERROR(VLOOKUP(A124,'Clientes alto valor'!$A:$F,6,FALSE),"Não classificado")</f>
        <v>Clientes que precisam de atenção</v>
      </c>
    </row>
    <row r="125" spans="1:8" x14ac:dyDescent="0.25">
      <c r="A125">
        <v>123</v>
      </c>
      <c r="B125" t="s">
        <v>129</v>
      </c>
      <c r="C125" s="11">
        <v>47</v>
      </c>
      <c r="D125" t="s">
        <v>208</v>
      </c>
      <c r="E125" t="s">
        <v>209</v>
      </c>
      <c r="F125" t="str">
        <f t="shared" si="5"/>
        <v>41-50</v>
      </c>
      <c r="G125" t="str">
        <f t="shared" si="4"/>
        <v>Sudeste</v>
      </c>
      <c r="H125" t="str">
        <f>IFERROR(VLOOKUP(A125,'Clientes alto valor'!$A:$F,6,FALSE),"Não classificado")</f>
        <v>Não classificado</v>
      </c>
    </row>
    <row r="126" spans="1:8" x14ac:dyDescent="0.25">
      <c r="A126">
        <v>124</v>
      </c>
      <c r="B126" t="s">
        <v>130</v>
      </c>
      <c r="C126" s="11">
        <v>27</v>
      </c>
      <c r="D126" t="s">
        <v>208</v>
      </c>
      <c r="E126" t="s">
        <v>213</v>
      </c>
      <c r="F126" t="str">
        <f t="shared" si="5"/>
        <v>21-30</v>
      </c>
      <c r="G126" t="str">
        <f t="shared" si="4"/>
        <v>Sul</v>
      </c>
      <c r="H126" t="str">
        <f ca="1">IFERROR(VLOOKUP(A126,'Clientes alto valor'!$A:$F,6,FALSE),"Não classificado")</f>
        <v>Em risco</v>
      </c>
    </row>
    <row r="127" spans="1:8" x14ac:dyDescent="0.25">
      <c r="A127">
        <v>125</v>
      </c>
      <c r="B127" t="s">
        <v>131</v>
      </c>
      <c r="C127" s="11">
        <v>34</v>
      </c>
      <c r="D127" t="s">
        <v>208</v>
      </c>
      <c r="E127" t="s">
        <v>211</v>
      </c>
      <c r="F127" t="str">
        <f t="shared" si="5"/>
        <v>31-40</v>
      </c>
      <c r="G127" t="str">
        <f t="shared" si="4"/>
        <v>Sudeste</v>
      </c>
      <c r="H127" t="str">
        <f ca="1">IFERROR(VLOOKUP(A127,'Clientes alto valor'!$A:$F,6,FALSE),"Não classificado")</f>
        <v>Hibernando</v>
      </c>
    </row>
    <row r="128" spans="1:8" x14ac:dyDescent="0.25">
      <c r="A128">
        <v>126</v>
      </c>
      <c r="B128" t="s">
        <v>132</v>
      </c>
      <c r="C128" s="11">
        <v>26</v>
      </c>
      <c r="D128" t="s">
        <v>207</v>
      </c>
      <c r="E128" t="s">
        <v>209</v>
      </c>
      <c r="F128" t="str">
        <f t="shared" si="5"/>
        <v>21-30</v>
      </c>
      <c r="G128" t="str">
        <f t="shared" si="4"/>
        <v>Sudeste</v>
      </c>
      <c r="H128" t="str">
        <f ca="1">IFERROR(VLOOKUP(A128,'Clientes alto valor'!$A:$F,6,FALSE),"Não classificado")</f>
        <v>Clientes que precisam de atenção</v>
      </c>
    </row>
    <row r="129" spans="1:8" x14ac:dyDescent="0.25">
      <c r="A129">
        <v>127</v>
      </c>
      <c r="B129" t="s">
        <v>133</v>
      </c>
      <c r="C129" s="11">
        <v>33</v>
      </c>
      <c r="D129" t="s">
        <v>207</v>
      </c>
      <c r="E129" t="s">
        <v>210</v>
      </c>
      <c r="F129" t="str">
        <f t="shared" si="5"/>
        <v>31-40</v>
      </c>
      <c r="G129" t="str">
        <f t="shared" si="4"/>
        <v>Nordeste</v>
      </c>
      <c r="H129" t="str">
        <f ca="1">IFERROR(VLOOKUP(A129,'Clientes alto valor'!$A:$F,6,FALSE),"Não classificado")</f>
        <v>Hibernando</v>
      </c>
    </row>
    <row r="130" spans="1:8" x14ac:dyDescent="0.25">
      <c r="A130">
        <v>128</v>
      </c>
      <c r="B130" t="s">
        <v>134</v>
      </c>
      <c r="C130" s="11">
        <v>65</v>
      </c>
      <c r="D130" t="s">
        <v>208</v>
      </c>
      <c r="E130" t="s">
        <v>211</v>
      </c>
      <c r="F130" t="str">
        <f t="shared" si="5"/>
        <v>+60</v>
      </c>
      <c r="G130" t="str">
        <f t="shared" si="4"/>
        <v>Sudeste</v>
      </c>
      <c r="H130" t="str">
        <f ca="1">IFERROR(VLOOKUP(A130,'Clientes alto valor'!$A:$F,6,FALSE),"Não classificado")</f>
        <v>Em risco</v>
      </c>
    </row>
    <row r="131" spans="1:8" x14ac:dyDescent="0.25">
      <c r="A131">
        <v>129</v>
      </c>
      <c r="B131" t="s">
        <v>135</v>
      </c>
      <c r="C131" s="11">
        <v>53</v>
      </c>
      <c r="D131" t="s">
        <v>207</v>
      </c>
      <c r="E131" t="s">
        <v>210</v>
      </c>
      <c r="F131" t="str">
        <f t="shared" si="5"/>
        <v>51-60</v>
      </c>
      <c r="G131" t="str">
        <f t="shared" si="4"/>
        <v>Nordeste</v>
      </c>
      <c r="H131" t="str">
        <f ca="1">IFERROR(VLOOKUP(A131,'Clientes alto valor'!$A:$F,6,FALSE),"Não classificado")</f>
        <v>Clientes que precisam de atenção</v>
      </c>
    </row>
    <row r="132" spans="1:8" x14ac:dyDescent="0.25">
      <c r="A132">
        <v>130</v>
      </c>
      <c r="B132" t="s">
        <v>136</v>
      </c>
      <c r="C132" s="11">
        <v>52</v>
      </c>
      <c r="D132" t="s">
        <v>207</v>
      </c>
      <c r="E132" t="s">
        <v>213</v>
      </c>
      <c r="F132" t="str">
        <f t="shared" si="5"/>
        <v>51-60</v>
      </c>
      <c r="G132" t="str">
        <f t="shared" ref="G132:G195" si="6">VLOOKUP(E132,$N$3:$Q$8,2,FALSE)</f>
        <v>Sul</v>
      </c>
      <c r="H132" t="str">
        <f ca="1">IFERROR(VLOOKUP(A132,'Clientes alto valor'!$A:$F,6,FALSE),"Não classificado")</f>
        <v>Hibernando</v>
      </c>
    </row>
    <row r="133" spans="1:8" x14ac:dyDescent="0.25">
      <c r="A133">
        <v>131</v>
      </c>
      <c r="B133" t="s">
        <v>137</v>
      </c>
      <c r="C133" s="11">
        <v>34</v>
      </c>
      <c r="D133" t="s">
        <v>207</v>
      </c>
      <c r="E133" t="s">
        <v>213</v>
      </c>
      <c r="F133" t="str">
        <f t="shared" si="5"/>
        <v>31-40</v>
      </c>
      <c r="G133" t="str">
        <f t="shared" si="6"/>
        <v>Sul</v>
      </c>
      <c r="H133" t="str">
        <f ca="1">IFERROR(VLOOKUP(A133,'Clientes alto valor'!$A:$F,6,FALSE),"Não classificado")</f>
        <v>Clientes que precisam de atenção</v>
      </c>
    </row>
    <row r="134" spans="1:8" x14ac:dyDescent="0.25">
      <c r="A134">
        <v>132</v>
      </c>
      <c r="B134" t="s">
        <v>138</v>
      </c>
      <c r="C134" s="11">
        <v>65</v>
      </c>
      <c r="D134" t="s">
        <v>208</v>
      </c>
      <c r="E134" t="s">
        <v>213</v>
      </c>
      <c r="F134" t="str">
        <f t="shared" si="5"/>
        <v>+60</v>
      </c>
      <c r="G134" t="str">
        <f t="shared" si="6"/>
        <v>Sul</v>
      </c>
      <c r="H134" t="str">
        <f>IFERROR(VLOOKUP(A134,'Clientes alto valor'!$A:$F,6,FALSE),"Não classificado")</f>
        <v>Não classificado</v>
      </c>
    </row>
    <row r="135" spans="1:8" x14ac:dyDescent="0.25">
      <c r="A135">
        <v>133</v>
      </c>
      <c r="B135" t="s">
        <v>139</v>
      </c>
      <c r="C135" s="11">
        <v>55</v>
      </c>
      <c r="D135" t="s">
        <v>207</v>
      </c>
      <c r="E135" t="s">
        <v>212</v>
      </c>
      <c r="F135" t="str">
        <f t="shared" si="5"/>
        <v>51-60</v>
      </c>
      <c r="G135" t="str">
        <f t="shared" si="6"/>
        <v>Sudeste</v>
      </c>
      <c r="H135" t="str">
        <f>IFERROR(VLOOKUP(A135,'Clientes alto valor'!$A:$F,6,FALSE),"Não classificado")</f>
        <v>Não classificado</v>
      </c>
    </row>
    <row r="136" spans="1:8" x14ac:dyDescent="0.25">
      <c r="A136">
        <v>134</v>
      </c>
      <c r="B136" t="s">
        <v>140</v>
      </c>
      <c r="C136" s="11">
        <v>45</v>
      </c>
      <c r="D136" t="s">
        <v>208</v>
      </c>
      <c r="E136" t="s">
        <v>210</v>
      </c>
      <c r="F136" t="str">
        <f t="shared" si="5"/>
        <v>41-50</v>
      </c>
      <c r="G136" t="str">
        <f t="shared" si="6"/>
        <v>Nordeste</v>
      </c>
      <c r="H136" t="str">
        <f>IFERROR(VLOOKUP(A136,'Clientes alto valor'!$A:$F,6,FALSE),"Não classificado")</f>
        <v>Não classificado</v>
      </c>
    </row>
    <row r="137" spans="1:8" x14ac:dyDescent="0.25">
      <c r="A137">
        <v>135</v>
      </c>
      <c r="B137" t="s">
        <v>141</v>
      </c>
      <c r="C137" s="11">
        <v>55</v>
      </c>
      <c r="D137" t="s">
        <v>207</v>
      </c>
      <c r="E137" t="s">
        <v>213</v>
      </c>
      <c r="F137" t="str">
        <f t="shared" si="5"/>
        <v>51-60</v>
      </c>
      <c r="G137" t="str">
        <f t="shared" si="6"/>
        <v>Sul</v>
      </c>
      <c r="H137" t="str">
        <f ca="1">IFERROR(VLOOKUP(A137,'Clientes alto valor'!$A:$F,6,FALSE),"Não classificado")</f>
        <v>Clientes fieis</v>
      </c>
    </row>
    <row r="138" spans="1:8" x14ac:dyDescent="0.25">
      <c r="A138">
        <v>136</v>
      </c>
      <c r="B138" t="s">
        <v>142</v>
      </c>
      <c r="C138" s="11">
        <v>43</v>
      </c>
      <c r="D138" t="s">
        <v>207</v>
      </c>
      <c r="E138" t="s">
        <v>213</v>
      </c>
      <c r="F138" t="str">
        <f t="shared" si="5"/>
        <v>41-50</v>
      </c>
      <c r="G138" t="str">
        <f t="shared" si="6"/>
        <v>Sul</v>
      </c>
      <c r="H138" t="str">
        <f ca="1">IFERROR(VLOOKUP(A138,'Clientes alto valor'!$A:$F,6,FALSE),"Não classificado")</f>
        <v>Hibernando</v>
      </c>
    </row>
    <row r="139" spans="1:8" x14ac:dyDescent="0.25">
      <c r="A139">
        <v>137</v>
      </c>
      <c r="B139" t="s">
        <v>143</v>
      </c>
      <c r="C139" s="11">
        <v>41</v>
      </c>
      <c r="D139" t="s">
        <v>208</v>
      </c>
      <c r="E139" t="s">
        <v>210</v>
      </c>
      <c r="F139" t="str">
        <f t="shared" si="5"/>
        <v>41-50</v>
      </c>
      <c r="G139" t="str">
        <f t="shared" si="6"/>
        <v>Nordeste</v>
      </c>
      <c r="H139" t="str">
        <f ca="1">IFERROR(VLOOKUP(A139,'Clientes alto valor'!$A:$F,6,FALSE),"Não classificado")</f>
        <v>Clientes que precisam de atenção</v>
      </c>
    </row>
    <row r="140" spans="1:8" x14ac:dyDescent="0.25">
      <c r="A140">
        <v>138</v>
      </c>
      <c r="B140" t="s">
        <v>144</v>
      </c>
      <c r="C140" s="11">
        <v>32</v>
      </c>
      <c r="D140" t="s">
        <v>208</v>
      </c>
      <c r="E140" t="s">
        <v>213</v>
      </c>
      <c r="F140" t="str">
        <f t="shared" si="5"/>
        <v>31-40</v>
      </c>
      <c r="G140" t="str">
        <f t="shared" si="6"/>
        <v>Sul</v>
      </c>
      <c r="H140" t="str">
        <f ca="1">IFERROR(VLOOKUP(A140,'Clientes alto valor'!$A:$F,6,FALSE),"Não classificado")</f>
        <v>Lealdade potencial</v>
      </c>
    </row>
    <row r="141" spans="1:8" x14ac:dyDescent="0.25">
      <c r="A141">
        <v>139</v>
      </c>
      <c r="B141" t="s">
        <v>145</v>
      </c>
      <c r="C141" s="11">
        <v>26</v>
      </c>
      <c r="D141" t="s">
        <v>207</v>
      </c>
      <c r="E141" t="s">
        <v>210</v>
      </c>
      <c r="F141" t="str">
        <f t="shared" ref="F141:F202" si="7">VLOOKUP(C141,$J$3:$K$9,2,TRUE)</f>
        <v>21-30</v>
      </c>
      <c r="G141" t="str">
        <f t="shared" si="6"/>
        <v>Nordeste</v>
      </c>
      <c r="H141" t="str">
        <f ca="1">IFERROR(VLOOKUP(A141,'Clientes alto valor'!$A:$F,6,FALSE),"Não classificado")</f>
        <v>Clientes que precisam de atenção</v>
      </c>
    </row>
    <row r="142" spans="1:8" x14ac:dyDescent="0.25">
      <c r="A142">
        <v>140</v>
      </c>
      <c r="B142" t="s">
        <v>146</v>
      </c>
      <c r="C142" s="11">
        <v>50</v>
      </c>
      <c r="D142" t="s">
        <v>208</v>
      </c>
      <c r="E142" t="s">
        <v>211</v>
      </c>
      <c r="F142" t="str">
        <f t="shared" si="7"/>
        <v>41-50</v>
      </c>
      <c r="G142" t="str">
        <f t="shared" si="6"/>
        <v>Sudeste</v>
      </c>
      <c r="H142" t="str">
        <f ca="1">IFERROR(VLOOKUP(A142,'Clientes alto valor'!$A:$F,6,FALSE),"Não classificado")</f>
        <v>Em risco</v>
      </c>
    </row>
    <row r="143" spans="1:8" x14ac:dyDescent="0.25">
      <c r="A143">
        <v>141</v>
      </c>
      <c r="B143" t="s">
        <v>147</v>
      </c>
      <c r="C143" s="11">
        <v>49</v>
      </c>
      <c r="D143" t="s">
        <v>208</v>
      </c>
      <c r="E143" t="s">
        <v>210</v>
      </c>
      <c r="F143" t="str">
        <f t="shared" si="7"/>
        <v>41-50</v>
      </c>
      <c r="G143" t="str">
        <f t="shared" si="6"/>
        <v>Nordeste</v>
      </c>
      <c r="H143" t="str">
        <f>IFERROR(VLOOKUP(A143,'Clientes alto valor'!$A:$F,6,FALSE),"Não classificado")</f>
        <v>Não classificado</v>
      </c>
    </row>
    <row r="144" spans="1:8" x14ac:dyDescent="0.25">
      <c r="A144">
        <v>142</v>
      </c>
      <c r="B144" t="s">
        <v>148</v>
      </c>
      <c r="C144" s="11">
        <v>23</v>
      </c>
      <c r="D144" t="s">
        <v>207</v>
      </c>
      <c r="E144" t="s">
        <v>210</v>
      </c>
      <c r="F144" t="str">
        <f t="shared" si="7"/>
        <v>21-30</v>
      </c>
      <c r="G144" t="str">
        <f t="shared" si="6"/>
        <v>Nordeste</v>
      </c>
      <c r="H144" t="str">
        <f ca="1">IFERROR(VLOOKUP(A144,'Clientes alto valor'!$A:$F,6,FALSE),"Não classificado")</f>
        <v>Em risco</v>
      </c>
    </row>
    <row r="145" spans="1:8" x14ac:dyDescent="0.25">
      <c r="A145">
        <v>143</v>
      </c>
      <c r="B145" t="s">
        <v>149</v>
      </c>
      <c r="C145" s="11">
        <v>21</v>
      </c>
      <c r="D145" t="s">
        <v>208</v>
      </c>
      <c r="E145" t="s">
        <v>212</v>
      </c>
      <c r="F145" t="str">
        <f t="shared" si="7"/>
        <v>21-30</v>
      </c>
      <c r="G145" t="str">
        <f t="shared" si="6"/>
        <v>Sudeste</v>
      </c>
      <c r="H145" t="str">
        <f>IFERROR(VLOOKUP(A145,'Clientes alto valor'!$A:$F,6,FALSE),"Não classificado")</f>
        <v>Não classificado</v>
      </c>
    </row>
    <row r="146" spans="1:8" x14ac:dyDescent="0.25">
      <c r="A146">
        <v>144</v>
      </c>
      <c r="B146" t="s">
        <v>150</v>
      </c>
      <c r="C146" s="11">
        <v>25</v>
      </c>
      <c r="D146" t="s">
        <v>207</v>
      </c>
      <c r="E146" t="s">
        <v>211</v>
      </c>
      <c r="F146" t="str">
        <f t="shared" si="7"/>
        <v>21-30</v>
      </c>
      <c r="G146" t="str">
        <f t="shared" si="6"/>
        <v>Sudeste</v>
      </c>
      <c r="H146" t="str">
        <f>IFERROR(VLOOKUP(A146,'Clientes alto valor'!$A:$F,6,FALSE),"Não classificado")</f>
        <v>Não classificado</v>
      </c>
    </row>
    <row r="147" spans="1:8" x14ac:dyDescent="0.25">
      <c r="A147">
        <v>145</v>
      </c>
      <c r="B147" t="s">
        <v>151</v>
      </c>
      <c r="C147" s="11">
        <v>27</v>
      </c>
      <c r="D147" t="s">
        <v>207</v>
      </c>
      <c r="E147" t="s">
        <v>212</v>
      </c>
      <c r="F147" t="str">
        <f t="shared" si="7"/>
        <v>21-30</v>
      </c>
      <c r="G147" t="str">
        <f t="shared" si="6"/>
        <v>Sudeste</v>
      </c>
      <c r="H147" t="str">
        <f ca="1">IFERROR(VLOOKUP(A147,'Clientes alto valor'!$A:$F,6,FALSE),"Não classificado")</f>
        <v>Clientes que precisam de atenção</v>
      </c>
    </row>
    <row r="148" spans="1:8" x14ac:dyDescent="0.25">
      <c r="A148">
        <v>146</v>
      </c>
      <c r="B148" t="s">
        <v>152</v>
      </c>
      <c r="C148" s="11">
        <v>58</v>
      </c>
      <c r="D148" t="s">
        <v>208</v>
      </c>
      <c r="E148" t="s">
        <v>213</v>
      </c>
      <c r="F148" t="str">
        <f t="shared" si="7"/>
        <v>51-60</v>
      </c>
      <c r="G148" t="str">
        <f t="shared" si="6"/>
        <v>Sul</v>
      </c>
      <c r="H148" t="str">
        <f>IFERROR(VLOOKUP(A148,'Clientes alto valor'!$A:$F,6,FALSE),"Não classificado")</f>
        <v>Não classificado</v>
      </c>
    </row>
    <row r="149" spans="1:8" x14ac:dyDescent="0.25">
      <c r="A149">
        <v>147</v>
      </c>
      <c r="B149" t="s">
        <v>153</v>
      </c>
      <c r="C149" s="11">
        <v>28</v>
      </c>
      <c r="D149" t="s">
        <v>207</v>
      </c>
      <c r="E149" t="s">
        <v>210</v>
      </c>
      <c r="F149" t="str">
        <f t="shared" si="7"/>
        <v>21-30</v>
      </c>
      <c r="G149" t="str">
        <f t="shared" si="6"/>
        <v>Nordeste</v>
      </c>
      <c r="H149" t="str">
        <f ca="1">IFERROR(VLOOKUP(A149,'Clientes alto valor'!$A:$F,6,FALSE),"Não classificado")</f>
        <v>Clientes fieis</v>
      </c>
    </row>
    <row r="150" spans="1:8" x14ac:dyDescent="0.25">
      <c r="A150">
        <v>148</v>
      </c>
      <c r="B150" t="s">
        <v>154</v>
      </c>
      <c r="C150" s="11">
        <v>61</v>
      </c>
      <c r="D150" t="s">
        <v>207</v>
      </c>
      <c r="E150" t="s">
        <v>211</v>
      </c>
      <c r="F150" t="str">
        <f t="shared" si="7"/>
        <v>+60</v>
      </c>
      <c r="G150" t="str">
        <f t="shared" si="6"/>
        <v>Sudeste</v>
      </c>
      <c r="H150" t="str">
        <f ca="1">IFERROR(VLOOKUP(A150,'Clientes alto valor'!$A:$F,6,FALSE),"Não classificado")</f>
        <v>Clientes que precisam de atenção</v>
      </c>
    </row>
    <row r="151" spans="1:8" x14ac:dyDescent="0.25">
      <c r="A151">
        <v>149</v>
      </c>
      <c r="B151" t="s">
        <v>155</v>
      </c>
      <c r="C151" s="11">
        <v>45</v>
      </c>
      <c r="D151" t="s">
        <v>207</v>
      </c>
      <c r="E151" t="s">
        <v>212</v>
      </c>
      <c r="F151" t="str">
        <f t="shared" si="7"/>
        <v>41-50</v>
      </c>
      <c r="G151" t="str">
        <f t="shared" si="6"/>
        <v>Sudeste</v>
      </c>
      <c r="H151" t="str">
        <f ca="1">IFERROR(VLOOKUP(A151,'Clientes alto valor'!$A:$F,6,FALSE),"Não classificado")</f>
        <v>Hibernando</v>
      </c>
    </row>
    <row r="152" spans="1:8" x14ac:dyDescent="0.25">
      <c r="A152">
        <v>150</v>
      </c>
      <c r="B152" t="s">
        <v>156</v>
      </c>
      <c r="C152" s="11">
        <v>56</v>
      </c>
      <c r="D152" t="s">
        <v>208</v>
      </c>
      <c r="E152" t="s">
        <v>210</v>
      </c>
      <c r="F152" t="str">
        <f t="shared" si="7"/>
        <v>51-60</v>
      </c>
      <c r="G152" t="str">
        <f t="shared" si="6"/>
        <v>Nordeste</v>
      </c>
      <c r="H152" t="str">
        <f ca="1">IFERROR(VLOOKUP(A152,'Clientes alto valor'!$A:$F,6,FALSE),"Não classificado")</f>
        <v>Clientes que precisam de atenção</v>
      </c>
    </row>
    <row r="153" spans="1:8" x14ac:dyDescent="0.25">
      <c r="A153">
        <v>151</v>
      </c>
      <c r="B153" t="s">
        <v>157</v>
      </c>
      <c r="C153" s="11">
        <v>22</v>
      </c>
      <c r="D153" t="s">
        <v>208</v>
      </c>
      <c r="E153" t="s">
        <v>209</v>
      </c>
      <c r="F153" t="str">
        <f t="shared" si="7"/>
        <v>21-30</v>
      </c>
      <c r="G153" t="str">
        <f t="shared" si="6"/>
        <v>Sudeste</v>
      </c>
      <c r="H153" t="str">
        <f ca="1">IFERROR(VLOOKUP(A153,'Clientes alto valor'!$A:$F,6,FALSE),"Não classificado")</f>
        <v>Clientes que precisam de atenção</v>
      </c>
    </row>
    <row r="154" spans="1:8" x14ac:dyDescent="0.25">
      <c r="A154">
        <v>152</v>
      </c>
      <c r="B154" t="s">
        <v>158</v>
      </c>
      <c r="C154" s="11">
        <v>42</v>
      </c>
      <c r="D154" t="s">
        <v>207</v>
      </c>
      <c r="E154" t="s">
        <v>212</v>
      </c>
      <c r="F154" t="str">
        <f t="shared" si="7"/>
        <v>41-50</v>
      </c>
      <c r="G154" t="str">
        <f t="shared" si="6"/>
        <v>Sudeste</v>
      </c>
      <c r="H154" t="str">
        <f ca="1">IFERROR(VLOOKUP(A154,'Clientes alto valor'!$A:$F,6,FALSE),"Não classificado")</f>
        <v>Lealdade potencial</v>
      </c>
    </row>
    <row r="155" spans="1:8" x14ac:dyDescent="0.25">
      <c r="A155">
        <v>153</v>
      </c>
      <c r="B155" t="s">
        <v>159</v>
      </c>
      <c r="C155" s="11">
        <v>42</v>
      </c>
      <c r="D155" t="s">
        <v>208</v>
      </c>
      <c r="E155" t="s">
        <v>211</v>
      </c>
      <c r="F155" t="str">
        <f t="shared" si="7"/>
        <v>41-50</v>
      </c>
      <c r="G155" t="str">
        <f t="shared" si="6"/>
        <v>Sudeste</v>
      </c>
      <c r="H155" t="str">
        <f>IFERROR(VLOOKUP(A155,'Clientes alto valor'!$A:$F,6,FALSE),"Não classificado")</f>
        <v>Não classificado</v>
      </c>
    </row>
    <row r="156" spans="1:8" x14ac:dyDescent="0.25">
      <c r="A156">
        <v>154</v>
      </c>
      <c r="B156" t="s">
        <v>160</v>
      </c>
      <c r="C156" s="11">
        <v>56</v>
      </c>
      <c r="D156" t="s">
        <v>207</v>
      </c>
      <c r="E156" t="s">
        <v>212</v>
      </c>
      <c r="F156" t="str">
        <f t="shared" si="7"/>
        <v>51-60</v>
      </c>
      <c r="G156" t="str">
        <f t="shared" si="6"/>
        <v>Sudeste</v>
      </c>
      <c r="H156" t="str">
        <f ca="1">IFERROR(VLOOKUP(A156,'Clientes alto valor'!$A:$F,6,FALSE),"Não classificado")</f>
        <v>Clientes que precisam de atenção</v>
      </c>
    </row>
    <row r="157" spans="1:8" x14ac:dyDescent="0.25">
      <c r="A157">
        <v>155</v>
      </c>
      <c r="B157" t="s">
        <v>161</v>
      </c>
      <c r="C157" s="11">
        <v>47</v>
      </c>
      <c r="D157" t="s">
        <v>208</v>
      </c>
      <c r="E157" t="s">
        <v>212</v>
      </c>
      <c r="F157" t="str">
        <f t="shared" si="7"/>
        <v>41-50</v>
      </c>
      <c r="G157" t="str">
        <f t="shared" si="6"/>
        <v>Sudeste</v>
      </c>
      <c r="H157" t="str">
        <f>IFERROR(VLOOKUP(A157,'Clientes alto valor'!$A:$F,6,FALSE),"Não classificado")</f>
        <v>Não classificado</v>
      </c>
    </row>
    <row r="158" spans="1:8" x14ac:dyDescent="0.25">
      <c r="A158">
        <v>156</v>
      </c>
      <c r="B158" t="s">
        <v>162</v>
      </c>
      <c r="C158" s="11">
        <v>51</v>
      </c>
      <c r="D158" t="s">
        <v>208</v>
      </c>
      <c r="E158" t="s">
        <v>212</v>
      </c>
      <c r="F158" t="str">
        <f t="shared" si="7"/>
        <v>51-60</v>
      </c>
      <c r="G158" t="str">
        <f t="shared" si="6"/>
        <v>Sudeste</v>
      </c>
      <c r="H158" t="str">
        <f ca="1">IFERROR(VLOOKUP(A158,'Clientes alto valor'!$A:$F,6,FALSE),"Não classificado")</f>
        <v>Em risco</v>
      </c>
    </row>
    <row r="159" spans="1:8" x14ac:dyDescent="0.25">
      <c r="A159">
        <v>157</v>
      </c>
      <c r="B159" t="s">
        <v>163</v>
      </c>
      <c r="C159" s="11">
        <v>34</v>
      </c>
      <c r="D159" t="s">
        <v>208</v>
      </c>
      <c r="E159" t="s">
        <v>213</v>
      </c>
      <c r="F159" t="str">
        <f t="shared" si="7"/>
        <v>31-40</v>
      </c>
      <c r="G159" t="str">
        <f t="shared" si="6"/>
        <v>Sul</v>
      </c>
      <c r="H159" t="str">
        <f ca="1">IFERROR(VLOOKUP(A159,'Clientes alto valor'!$A:$F,6,FALSE),"Não classificado")</f>
        <v>Hibernando</v>
      </c>
    </row>
    <row r="160" spans="1:8" x14ac:dyDescent="0.25">
      <c r="A160">
        <v>158</v>
      </c>
      <c r="B160" t="s">
        <v>164</v>
      </c>
      <c r="C160" s="11">
        <v>53</v>
      </c>
      <c r="D160" t="s">
        <v>207</v>
      </c>
      <c r="E160" t="s">
        <v>209</v>
      </c>
      <c r="F160" t="str">
        <f t="shared" si="7"/>
        <v>51-60</v>
      </c>
      <c r="G160" t="str">
        <f t="shared" si="6"/>
        <v>Sudeste</v>
      </c>
      <c r="H160" t="str">
        <f>IFERROR(VLOOKUP(A160,'Clientes alto valor'!$A:$F,6,FALSE),"Não classificado")</f>
        <v>Não classificado</v>
      </c>
    </row>
    <row r="161" spans="1:8" x14ac:dyDescent="0.25">
      <c r="A161">
        <v>159</v>
      </c>
      <c r="B161" t="s">
        <v>165</v>
      </c>
      <c r="C161" s="11">
        <v>18</v>
      </c>
      <c r="D161" t="s">
        <v>207</v>
      </c>
      <c r="E161" t="s">
        <v>211</v>
      </c>
      <c r="F161" t="str">
        <f t="shared" si="7"/>
        <v>até 20</v>
      </c>
      <c r="G161" t="str">
        <f t="shared" si="6"/>
        <v>Sudeste</v>
      </c>
      <c r="H161" t="str">
        <f ca="1">IFERROR(VLOOKUP(A161,'Clientes alto valor'!$A:$F,6,FALSE),"Não classificado")</f>
        <v>Clientes fieis</v>
      </c>
    </row>
    <row r="162" spans="1:8" x14ac:dyDescent="0.25">
      <c r="A162">
        <v>160</v>
      </c>
      <c r="B162" t="s">
        <v>166</v>
      </c>
      <c r="C162" s="11">
        <v>61</v>
      </c>
      <c r="D162" t="s">
        <v>208</v>
      </c>
      <c r="E162" t="s">
        <v>211</v>
      </c>
      <c r="F162" t="str">
        <f t="shared" si="7"/>
        <v>+60</v>
      </c>
      <c r="G162" t="str">
        <f t="shared" si="6"/>
        <v>Sudeste</v>
      </c>
      <c r="H162" t="str">
        <f ca="1">IFERROR(VLOOKUP(A162,'Clientes alto valor'!$A:$F,6,FALSE),"Não classificado")</f>
        <v>Clientes que precisam de atenção</v>
      </c>
    </row>
    <row r="163" spans="1:8" x14ac:dyDescent="0.25">
      <c r="A163">
        <v>161</v>
      </c>
      <c r="B163" t="s">
        <v>167</v>
      </c>
      <c r="C163" s="11">
        <v>64</v>
      </c>
      <c r="D163" t="s">
        <v>208</v>
      </c>
      <c r="E163" t="s">
        <v>211</v>
      </c>
      <c r="F163" t="str">
        <f t="shared" si="7"/>
        <v>+60</v>
      </c>
      <c r="G163" t="str">
        <f t="shared" si="6"/>
        <v>Sudeste</v>
      </c>
      <c r="H163" t="str">
        <f ca="1">IFERROR(VLOOKUP(A163,'Clientes alto valor'!$A:$F,6,FALSE),"Não classificado")</f>
        <v>Hibernando</v>
      </c>
    </row>
    <row r="164" spans="1:8" x14ac:dyDescent="0.25">
      <c r="A164">
        <v>162</v>
      </c>
      <c r="B164" t="s">
        <v>168</v>
      </c>
      <c r="C164" s="11">
        <v>25</v>
      </c>
      <c r="D164" t="s">
        <v>207</v>
      </c>
      <c r="E164" t="s">
        <v>210</v>
      </c>
      <c r="F164" t="str">
        <f t="shared" si="7"/>
        <v>21-30</v>
      </c>
      <c r="G164" t="str">
        <f t="shared" si="6"/>
        <v>Nordeste</v>
      </c>
      <c r="H164" t="str">
        <f ca="1">IFERROR(VLOOKUP(A164,'Clientes alto valor'!$A:$F,6,FALSE),"Não classificado")</f>
        <v>Hibernando</v>
      </c>
    </row>
    <row r="165" spans="1:8" x14ac:dyDescent="0.25">
      <c r="A165">
        <v>163</v>
      </c>
      <c r="B165" t="s">
        <v>169</v>
      </c>
      <c r="C165" s="11">
        <v>61</v>
      </c>
      <c r="D165" t="s">
        <v>207</v>
      </c>
      <c r="E165" t="s">
        <v>211</v>
      </c>
      <c r="F165" t="str">
        <f t="shared" si="7"/>
        <v>+60</v>
      </c>
      <c r="G165" t="str">
        <f t="shared" si="6"/>
        <v>Sudeste</v>
      </c>
      <c r="H165" t="str">
        <f ca="1">IFERROR(VLOOKUP(A165,'Clientes alto valor'!$A:$F,6,FALSE),"Não classificado")</f>
        <v>Clientes fieis</v>
      </c>
    </row>
    <row r="166" spans="1:8" x14ac:dyDescent="0.25">
      <c r="A166">
        <v>164</v>
      </c>
      <c r="B166" t="s">
        <v>170</v>
      </c>
      <c r="C166" s="11">
        <v>52</v>
      </c>
      <c r="D166" t="s">
        <v>208</v>
      </c>
      <c r="E166" t="s">
        <v>211</v>
      </c>
      <c r="F166" t="str">
        <f t="shared" si="7"/>
        <v>51-60</v>
      </c>
      <c r="G166" t="str">
        <f t="shared" si="6"/>
        <v>Sudeste</v>
      </c>
      <c r="H166" t="str">
        <f ca="1">IFERROR(VLOOKUP(A166,'Clientes alto valor'!$A:$F,6,FALSE),"Não classificado")</f>
        <v>Em risco</v>
      </c>
    </row>
    <row r="167" spans="1:8" x14ac:dyDescent="0.25">
      <c r="A167">
        <v>165</v>
      </c>
      <c r="B167" t="s">
        <v>171</v>
      </c>
      <c r="C167" s="11">
        <v>35</v>
      </c>
      <c r="D167" t="s">
        <v>207</v>
      </c>
      <c r="E167" t="s">
        <v>209</v>
      </c>
      <c r="F167" t="str">
        <f t="shared" si="7"/>
        <v>31-40</v>
      </c>
      <c r="G167" t="str">
        <f t="shared" si="6"/>
        <v>Sudeste</v>
      </c>
      <c r="H167" t="str">
        <f>IFERROR(VLOOKUP(A167,'Clientes alto valor'!$A:$F,6,FALSE),"Não classificado")</f>
        <v>Não classificado</v>
      </c>
    </row>
    <row r="168" spans="1:8" x14ac:dyDescent="0.25">
      <c r="A168">
        <v>166</v>
      </c>
      <c r="B168" t="s">
        <v>172</v>
      </c>
      <c r="C168" s="11">
        <v>59</v>
      </c>
      <c r="D168" t="s">
        <v>208</v>
      </c>
      <c r="E168" t="s">
        <v>210</v>
      </c>
      <c r="F168" t="str">
        <f t="shared" si="7"/>
        <v>51-60</v>
      </c>
      <c r="G168" t="str">
        <f t="shared" si="6"/>
        <v>Nordeste</v>
      </c>
      <c r="H168" t="str">
        <f>IFERROR(VLOOKUP(A168,'Clientes alto valor'!$A:$F,6,FALSE),"Não classificado")</f>
        <v>Não classificado</v>
      </c>
    </row>
    <row r="169" spans="1:8" x14ac:dyDescent="0.25">
      <c r="A169">
        <v>167</v>
      </c>
      <c r="B169" t="s">
        <v>173</v>
      </c>
      <c r="C169" s="11">
        <v>39</v>
      </c>
      <c r="D169" t="s">
        <v>207</v>
      </c>
      <c r="E169" t="s">
        <v>210</v>
      </c>
      <c r="F169" t="str">
        <f t="shared" si="7"/>
        <v>31-40</v>
      </c>
      <c r="G169" t="str">
        <f t="shared" si="6"/>
        <v>Nordeste</v>
      </c>
      <c r="H169" t="str">
        <f ca="1">IFERROR(VLOOKUP(A169,'Clientes alto valor'!$A:$F,6,FALSE),"Não classificado")</f>
        <v>Em risco</v>
      </c>
    </row>
    <row r="170" spans="1:8" x14ac:dyDescent="0.25">
      <c r="A170">
        <v>168</v>
      </c>
      <c r="B170" t="s">
        <v>174</v>
      </c>
      <c r="C170" s="11">
        <v>25</v>
      </c>
      <c r="D170" t="s">
        <v>208</v>
      </c>
      <c r="E170" t="s">
        <v>212</v>
      </c>
      <c r="F170" t="str">
        <f t="shared" si="7"/>
        <v>21-30</v>
      </c>
      <c r="G170" t="str">
        <f t="shared" si="6"/>
        <v>Sudeste</v>
      </c>
      <c r="H170" t="str">
        <f ca="1">IFERROR(VLOOKUP(A170,'Clientes alto valor'!$A:$F,6,FALSE),"Não classificado")</f>
        <v>Hibernando</v>
      </c>
    </row>
    <row r="171" spans="1:8" x14ac:dyDescent="0.25">
      <c r="A171">
        <v>169</v>
      </c>
      <c r="B171" t="s">
        <v>175</v>
      </c>
      <c r="C171" s="11">
        <v>36</v>
      </c>
      <c r="D171" t="s">
        <v>208</v>
      </c>
      <c r="E171" t="s">
        <v>213</v>
      </c>
      <c r="F171" t="str">
        <f t="shared" si="7"/>
        <v>31-40</v>
      </c>
      <c r="G171" t="str">
        <f t="shared" si="6"/>
        <v>Sul</v>
      </c>
      <c r="H171" t="str">
        <f ca="1">IFERROR(VLOOKUP(A171,'Clientes alto valor'!$A:$F,6,FALSE),"Não classificado")</f>
        <v>Clientes fieis</v>
      </c>
    </row>
    <row r="172" spans="1:8" x14ac:dyDescent="0.25">
      <c r="A172">
        <v>170</v>
      </c>
      <c r="B172" t="s">
        <v>176</v>
      </c>
      <c r="C172" s="11">
        <v>45</v>
      </c>
      <c r="D172" t="s">
        <v>207</v>
      </c>
      <c r="E172" t="s">
        <v>210</v>
      </c>
      <c r="F172" t="str">
        <f t="shared" si="7"/>
        <v>41-50</v>
      </c>
      <c r="G172" t="str">
        <f t="shared" si="6"/>
        <v>Nordeste</v>
      </c>
      <c r="H172" t="str">
        <f ca="1">IFERROR(VLOOKUP(A172,'Clientes alto valor'!$A:$F,6,FALSE),"Não classificado")</f>
        <v>Hibernando</v>
      </c>
    </row>
    <row r="173" spans="1:8" x14ac:dyDescent="0.25">
      <c r="A173">
        <v>171</v>
      </c>
      <c r="B173" t="s">
        <v>177</v>
      </c>
      <c r="C173" s="11">
        <v>28</v>
      </c>
      <c r="D173" t="s">
        <v>207</v>
      </c>
      <c r="E173" t="s">
        <v>210</v>
      </c>
      <c r="F173" t="str">
        <f t="shared" si="7"/>
        <v>21-30</v>
      </c>
      <c r="G173" t="str">
        <f t="shared" si="6"/>
        <v>Nordeste</v>
      </c>
      <c r="H173" t="str">
        <f ca="1">IFERROR(VLOOKUP(A173,'Clientes alto valor'!$A:$F,6,FALSE),"Não classificado")</f>
        <v>Hibernando</v>
      </c>
    </row>
    <row r="174" spans="1:8" x14ac:dyDescent="0.25">
      <c r="A174">
        <v>172</v>
      </c>
      <c r="B174" t="s">
        <v>178</v>
      </c>
      <c r="C174" s="11">
        <v>47</v>
      </c>
      <c r="D174" t="s">
        <v>207</v>
      </c>
      <c r="E174" t="s">
        <v>209</v>
      </c>
      <c r="F174" t="str">
        <f t="shared" si="7"/>
        <v>41-50</v>
      </c>
      <c r="G174" t="str">
        <f t="shared" si="6"/>
        <v>Sudeste</v>
      </c>
      <c r="H174" t="str">
        <f>IFERROR(VLOOKUP(A174,'Clientes alto valor'!$A:$F,6,FALSE),"Não classificado")</f>
        <v>Não classificado</v>
      </c>
    </row>
    <row r="175" spans="1:8" x14ac:dyDescent="0.25">
      <c r="A175">
        <v>173</v>
      </c>
      <c r="B175" t="s">
        <v>179</v>
      </c>
      <c r="C175" s="11">
        <v>18</v>
      </c>
      <c r="D175" t="s">
        <v>207</v>
      </c>
      <c r="E175" t="s">
        <v>211</v>
      </c>
      <c r="F175" t="str">
        <f t="shared" si="7"/>
        <v>até 20</v>
      </c>
      <c r="G175" t="str">
        <f t="shared" si="6"/>
        <v>Sudeste</v>
      </c>
      <c r="H175" t="str">
        <f ca="1">IFERROR(VLOOKUP(A175,'Clientes alto valor'!$A:$F,6,FALSE),"Não classificado")</f>
        <v>Hibernando</v>
      </c>
    </row>
    <row r="176" spans="1:8" x14ac:dyDescent="0.25">
      <c r="A176">
        <v>174</v>
      </c>
      <c r="B176" t="s">
        <v>180</v>
      </c>
      <c r="C176" s="11">
        <v>64</v>
      </c>
      <c r="D176" t="s">
        <v>207</v>
      </c>
      <c r="E176" t="s">
        <v>210</v>
      </c>
      <c r="F176" t="str">
        <f t="shared" si="7"/>
        <v>+60</v>
      </c>
      <c r="G176" t="str">
        <f t="shared" si="6"/>
        <v>Nordeste</v>
      </c>
      <c r="H176" t="str">
        <f ca="1">IFERROR(VLOOKUP(A176,'Clientes alto valor'!$A:$F,6,FALSE),"Não classificado")</f>
        <v>Clientes que precisam de atenção</v>
      </c>
    </row>
    <row r="177" spans="1:8" x14ac:dyDescent="0.25">
      <c r="A177">
        <v>175</v>
      </c>
      <c r="B177" t="s">
        <v>181</v>
      </c>
      <c r="C177" s="11">
        <v>64</v>
      </c>
      <c r="D177" t="s">
        <v>208</v>
      </c>
      <c r="E177" t="s">
        <v>210</v>
      </c>
      <c r="F177" t="str">
        <f t="shared" si="7"/>
        <v>+60</v>
      </c>
      <c r="G177" t="str">
        <f t="shared" si="6"/>
        <v>Nordeste</v>
      </c>
      <c r="H177" t="str">
        <f ca="1">IFERROR(VLOOKUP(A177,'Clientes alto valor'!$A:$F,6,FALSE),"Não classificado")</f>
        <v>Clientes que precisam de atenção</v>
      </c>
    </row>
    <row r="178" spans="1:8" x14ac:dyDescent="0.25">
      <c r="A178">
        <v>176</v>
      </c>
      <c r="B178" t="s">
        <v>182</v>
      </c>
      <c r="C178" s="11">
        <v>34</v>
      </c>
      <c r="D178" t="s">
        <v>207</v>
      </c>
      <c r="E178" t="s">
        <v>213</v>
      </c>
      <c r="F178" t="str">
        <f t="shared" si="7"/>
        <v>31-40</v>
      </c>
      <c r="G178" t="str">
        <f t="shared" si="6"/>
        <v>Sul</v>
      </c>
      <c r="H178" t="str">
        <f ca="1">IFERROR(VLOOKUP(A178,'Clientes alto valor'!$A:$F,6,FALSE),"Não classificado")</f>
        <v>Clientes que precisam de atenção</v>
      </c>
    </row>
    <row r="179" spans="1:8" x14ac:dyDescent="0.25">
      <c r="A179">
        <v>177</v>
      </c>
      <c r="B179" t="s">
        <v>183</v>
      </c>
      <c r="C179" s="11">
        <v>50</v>
      </c>
      <c r="D179" t="s">
        <v>208</v>
      </c>
      <c r="E179" t="s">
        <v>209</v>
      </c>
      <c r="F179" t="str">
        <f t="shared" si="7"/>
        <v>41-50</v>
      </c>
      <c r="G179" t="str">
        <f t="shared" si="6"/>
        <v>Sudeste</v>
      </c>
      <c r="H179" t="str">
        <f ca="1">IFERROR(VLOOKUP(A179,'Clientes alto valor'!$A:$F,6,FALSE),"Não classificado")</f>
        <v>Hibernando</v>
      </c>
    </row>
    <row r="180" spans="1:8" x14ac:dyDescent="0.25">
      <c r="A180">
        <v>178</v>
      </c>
      <c r="B180" t="s">
        <v>184</v>
      </c>
      <c r="C180" s="11">
        <v>29</v>
      </c>
      <c r="D180" t="s">
        <v>207</v>
      </c>
      <c r="E180" t="s">
        <v>213</v>
      </c>
      <c r="F180" t="str">
        <f t="shared" si="7"/>
        <v>21-30</v>
      </c>
      <c r="G180" t="str">
        <f t="shared" si="6"/>
        <v>Sul</v>
      </c>
      <c r="H180" t="str">
        <f ca="1">IFERROR(VLOOKUP(A180,'Clientes alto valor'!$A:$F,6,FALSE),"Não classificado")</f>
        <v>Em risco</v>
      </c>
    </row>
    <row r="181" spans="1:8" x14ac:dyDescent="0.25">
      <c r="A181">
        <v>179</v>
      </c>
      <c r="B181" t="s">
        <v>185</v>
      </c>
      <c r="C181" s="11">
        <v>50</v>
      </c>
      <c r="D181" t="s">
        <v>207</v>
      </c>
      <c r="E181" t="s">
        <v>210</v>
      </c>
      <c r="F181" t="str">
        <f t="shared" si="7"/>
        <v>41-50</v>
      </c>
      <c r="G181" t="str">
        <f t="shared" si="6"/>
        <v>Nordeste</v>
      </c>
      <c r="H181" t="str">
        <f ca="1">IFERROR(VLOOKUP(A181,'Clientes alto valor'!$A:$F,6,FALSE),"Não classificado")</f>
        <v>Hibernando</v>
      </c>
    </row>
    <row r="182" spans="1:8" x14ac:dyDescent="0.25">
      <c r="A182">
        <v>180</v>
      </c>
      <c r="B182" t="s">
        <v>186</v>
      </c>
      <c r="C182" s="11">
        <v>24</v>
      </c>
      <c r="D182" t="s">
        <v>208</v>
      </c>
      <c r="E182" t="s">
        <v>210</v>
      </c>
      <c r="F182" t="str">
        <f t="shared" si="7"/>
        <v>21-30</v>
      </c>
      <c r="G182" t="str">
        <f t="shared" si="6"/>
        <v>Nordeste</v>
      </c>
      <c r="H182" t="str">
        <f ca="1">IFERROR(VLOOKUP(A182,'Clientes alto valor'!$A:$F,6,FALSE),"Não classificado")</f>
        <v>Hibernando</v>
      </c>
    </row>
    <row r="183" spans="1:8" x14ac:dyDescent="0.25">
      <c r="A183">
        <v>181</v>
      </c>
      <c r="B183" t="s">
        <v>187</v>
      </c>
      <c r="C183" s="11">
        <v>58</v>
      </c>
      <c r="D183" t="s">
        <v>208</v>
      </c>
      <c r="E183" t="s">
        <v>209</v>
      </c>
      <c r="F183" t="str">
        <f t="shared" si="7"/>
        <v>51-60</v>
      </c>
      <c r="G183" t="str">
        <f t="shared" si="6"/>
        <v>Sudeste</v>
      </c>
      <c r="H183" t="str">
        <f ca="1">IFERROR(VLOOKUP(A183,'Clientes alto valor'!$A:$F,6,FALSE),"Não classificado")</f>
        <v>Clientes fieis</v>
      </c>
    </row>
    <row r="184" spans="1:8" x14ac:dyDescent="0.25">
      <c r="A184">
        <v>182</v>
      </c>
      <c r="B184" t="s">
        <v>188</v>
      </c>
      <c r="C184" s="11">
        <v>37</v>
      </c>
      <c r="D184" t="s">
        <v>207</v>
      </c>
      <c r="E184" t="s">
        <v>212</v>
      </c>
      <c r="F184" t="str">
        <f t="shared" si="7"/>
        <v>31-40</v>
      </c>
      <c r="G184" t="str">
        <f t="shared" si="6"/>
        <v>Sudeste</v>
      </c>
      <c r="H184" t="str">
        <f>IFERROR(VLOOKUP(A184,'Clientes alto valor'!$A:$F,6,FALSE),"Não classificado")</f>
        <v>Não classificado</v>
      </c>
    </row>
    <row r="185" spans="1:8" x14ac:dyDescent="0.25">
      <c r="A185">
        <v>183</v>
      </c>
      <c r="B185" t="s">
        <v>189</v>
      </c>
      <c r="C185" s="11">
        <v>58</v>
      </c>
      <c r="D185" t="s">
        <v>208</v>
      </c>
      <c r="E185" t="s">
        <v>212</v>
      </c>
      <c r="F185" t="str">
        <f t="shared" si="7"/>
        <v>51-60</v>
      </c>
      <c r="G185" t="str">
        <f t="shared" si="6"/>
        <v>Sudeste</v>
      </c>
      <c r="H185" t="str">
        <f>IFERROR(VLOOKUP(A185,'Clientes alto valor'!$A:$F,6,FALSE),"Não classificado")</f>
        <v>Não classificado</v>
      </c>
    </row>
    <row r="186" spans="1:8" x14ac:dyDescent="0.25">
      <c r="A186">
        <v>184</v>
      </c>
      <c r="B186" t="s">
        <v>190</v>
      </c>
      <c r="C186" s="11">
        <v>50</v>
      </c>
      <c r="D186" t="s">
        <v>207</v>
      </c>
      <c r="E186" t="s">
        <v>210</v>
      </c>
      <c r="F186" t="str">
        <f t="shared" si="7"/>
        <v>41-50</v>
      </c>
      <c r="G186" t="str">
        <f t="shared" si="6"/>
        <v>Nordeste</v>
      </c>
      <c r="H186" t="str">
        <f ca="1">IFERROR(VLOOKUP(A186,'Clientes alto valor'!$A:$F,6,FALSE),"Não classificado")</f>
        <v>Hibernando</v>
      </c>
    </row>
    <row r="187" spans="1:8" x14ac:dyDescent="0.25">
      <c r="A187">
        <v>185</v>
      </c>
      <c r="B187" t="s">
        <v>191</v>
      </c>
      <c r="C187" s="11">
        <v>56</v>
      </c>
      <c r="D187" t="s">
        <v>207</v>
      </c>
      <c r="E187" t="s">
        <v>210</v>
      </c>
      <c r="F187" t="str">
        <f t="shared" si="7"/>
        <v>51-60</v>
      </c>
      <c r="G187" t="str">
        <f t="shared" si="6"/>
        <v>Nordeste</v>
      </c>
      <c r="H187" t="str">
        <f ca="1">IFERROR(VLOOKUP(A187,'Clientes alto valor'!$A:$F,6,FALSE),"Não classificado")</f>
        <v>Em risco</v>
      </c>
    </row>
    <row r="188" spans="1:8" x14ac:dyDescent="0.25">
      <c r="A188">
        <v>186</v>
      </c>
      <c r="B188" t="s">
        <v>192</v>
      </c>
      <c r="C188" s="11">
        <v>30</v>
      </c>
      <c r="D188" t="s">
        <v>207</v>
      </c>
      <c r="E188" t="s">
        <v>213</v>
      </c>
      <c r="F188" t="str">
        <f t="shared" si="7"/>
        <v>21-30</v>
      </c>
      <c r="G188" t="str">
        <f t="shared" si="6"/>
        <v>Sul</v>
      </c>
      <c r="H188" t="str">
        <f ca="1">IFERROR(VLOOKUP(A188,'Clientes alto valor'!$A:$F,6,FALSE),"Não classificado")</f>
        <v>Hibernando</v>
      </c>
    </row>
    <row r="189" spans="1:8" x14ac:dyDescent="0.25">
      <c r="A189">
        <v>187</v>
      </c>
      <c r="B189" t="s">
        <v>193</v>
      </c>
      <c r="C189" s="11">
        <v>27</v>
      </c>
      <c r="D189" t="s">
        <v>208</v>
      </c>
      <c r="E189" t="s">
        <v>213</v>
      </c>
      <c r="F189" t="str">
        <f t="shared" si="7"/>
        <v>21-30</v>
      </c>
      <c r="G189" t="str">
        <f t="shared" si="6"/>
        <v>Sul</v>
      </c>
      <c r="H189" t="str">
        <f>IFERROR(VLOOKUP(A189,'Clientes alto valor'!$A:$F,6,FALSE),"Não classificado")</f>
        <v>Não classificado</v>
      </c>
    </row>
    <row r="190" spans="1:8" x14ac:dyDescent="0.25">
      <c r="A190">
        <v>188</v>
      </c>
      <c r="B190" t="s">
        <v>194</v>
      </c>
      <c r="C190" s="11">
        <v>41</v>
      </c>
      <c r="D190" t="s">
        <v>208</v>
      </c>
      <c r="E190" t="s">
        <v>213</v>
      </c>
      <c r="F190" t="str">
        <f t="shared" si="7"/>
        <v>41-50</v>
      </c>
      <c r="G190" t="str">
        <f t="shared" si="6"/>
        <v>Sul</v>
      </c>
      <c r="H190" t="str">
        <f>IFERROR(VLOOKUP(A190,'Clientes alto valor'!$A:$F,6,FALSE),"Não classificado")</f>
        <v>Não classificado</v>
      </c>
    </row>
    <row r="191" spans="1:8" x14ac:dyDescent="0.25">
      <c r="A191">
        <v>189</v>
      </c>
      <c r="B191" t="s">
        <v>195</v>
      </c>
      <c r="C191" s="11">
        <v>28</v>
      </c>
      <c r="D191" t="s">
        <v>207</v>
      </c>
      <c r="E191" t="s">
        <v>211</v>
      </c>
      <c r="F191" t="str">
        <f t="shared" si="7"/>
        <v>21-30</v>
      </c>
      <c r="G191" t="str">
        <f t="shared" si="6"/>
        <v>Sudeste</v>
      </c>
      <c r="H191" t="str">
        <f>IFERROR(VLOOKUP(A191,'Clientes alto valor'!$A:$F,6,FALSE),"Não classificado")</f>
        <v>Não classificado</v>
      </c>
    </row>
    <row r="192" spans="1:8" x14ac:dyDescent="0.25">
      <c r="A192">
        <v>190</v>
      </c>
      <c r="B192" t="s">
        <v>196</v>
      </c>
      <c r="C192" s="11">
        <v>52</v>
      </c>
      <c r="D192" t="s">
        <v>207</v>
      </c>
      <c r="E192" t="s">
        <v>210</v>
      </c>
      <c r="F192" t="str">
        <f t="shared" si="7"/>
        <v>51-60</v>
      </c>
      <c r="G192" t="str">
        <f t="shared" si="6"/>
        <v>Nordeste</v>
      </c>
      <c r="H192" t="str">
        <f>IFERROR(VLOOKUP(A192,'Clientes alto valor'!$A:$F,6,FALSE),"Não classificado")</f>
        <v>Não classificado</v>
      </c>
    </row>
    <row r="193" spans="1:8" x14ac:dyDescent="0.25">
      <c r="A193">
        <v>191</v>
      </c>
      <c r="B193" t="s">
        <v>197</v>
      </c>
      <c r="C193" s="11">
        <v>51</v>
      </c>
      <c r="D193" t="s">
        <v>207</v>
      </c>
      <c r="E193" t="s">
        <v>211</v>
      </c>
      <c r="F193" t="str">
        <f t="shared" si="7"/>
        <v>51-60</v>
      </c>
      <c r="G193" t="str">
        <f t="shared" si="6"/>
        <v>Sudeste</v>
      </c>
      <c r="H193" t="str">
        <f ca="1">IFERROR(VLOOKUP(A193,'Clientes alto valor'!$A:$F,6,FALSE),"Não classificado")</f>
        <v>Clientes fieis</v>
      </c>
    </row>
    <row r="194" spans="1:8" x14ac:dyDescent="0.25">
      <c r="A194">
        <v>192</v>
      </c>
      <c r="B194" t="s">
        <v>198</v>
      </c>
      <c r="C194" s="11">
        <v>18</v>
      </c>
      <c r="D194" t="s">
        <v>207</v>
      </c>
      <c r="E194" t="s">
        <v>212</v>
      </c>
      <c r="F194" t="str">
        <f t="shared" si="7"/>
        <v>até 20</v>
      </c>
      <c r="G194" t="str">
        <f t="shared" si="6"/>
        <v>Sudeste</v>
      </c>
      <c r="H194" t="str">
        <f ca="1">IFERROR(VLOOKUP(A194,'Clientes alto valor'!$A:$F,6,FALSE),"Não classificado")</f>
        <v>Clientes que precisam de atenção</v>
      </c>
    </row>
    <row r="195" spans="1:8" x14ac:dyDescent="0.25">
      <c r="A195">
        <v>193</v>
      </c>
      <c r="B195" t="s">
        <v>199</v>
      </c>
      <c r="C195" s="11">
        <v>56</v>
      </c>
      <c r="D195" t="s">
        <v>208</v>
      </c>
      <c r="E195" t="s">
        <v>210</v>
      </c>
      <c r="F195" t="str">
        <f t="shared" si="7"/>
        <v>51-60</v>
      </c>
      <c r="G195" t="str">
        <f t="shared" si="6"/>
        <v>Nordeste</v>
      </c>
      <c r="H195" t="str">
        <f>IFERROR(VLOOKUP(A195,'Clientes alto valor'!$A:$F,6,FALSE),"Não classificado")</f>
        <v>Não classificado</v>
      </c>
    </row>
    <row r="196" spans="1:8" x14ac:dyDescent="0.25">
      <c r="A196">
        <v>194</v>
      </c>
      <c r="B196" t="s">
        <v>200</v>
      </c>
      <c r="C196" s="11">
        <v>38</v>
      </c>
      <c r="D196" t="s">
        <v>207</v>
      </c>
      <c r="E196" t="s">
        <v>210</v>
      </c>
      <c r="F196" t="str">
        <f t="shared" si="7"/>
        <v>31-40</v>
      </c>
      <c r="G196" t="str">
        <f t="shared" ref="G196:G202" si="8">VLOOKUP(E196,$N$3:$Q$8,2,FALSE)</f>
        <v>Nordeste</v>
      </c>
      <c r="H196" t="str">
        <f ca="1">IFERROR(VLOOKUP(A196,'Clientes alto valor'!$A:$F,6,FALSE),"Não classificado")</f>
        <v>Lealdade potencial</v>
      </c>
    </row>
    <row r="197" spans="1:8" x14ac:dyDescent="0.25">
      <c r="A197">
        <v>195</v>
      </c>
      <c r="B197" t="s">
        <v>201</v>
      </c>
      <c r="C197" s="11">
        <v>49</v>
      </c>
      <c r="D197" t="s">
        <v>207</v>
      </c>
      <c r="E197" t="s">
        <v>209</v>
      </c>
      <c r="F197" t="str">
        <f t="shared" si="7"/>
        <v>41-50</v>
      </c>
      <c r="G197" t="str">
        <f t="shared" si="8"/>
        <v>Sudeste</v>
      </c>
      <c r="H197" t="str">
        <f ca="1">IFERROR(VLOOKUP(A197,'Clientes alto valor'!$A:$F,6,FALSE),"Não classificado")</f>
        <v>Em risco</v>
      </c>
    </row>
    <row r="198" spans="1:8" x14ac:dyDescent="0.25">
      <c r="A198">
        <v>196</v>
      </c>
      <c r="B198" t="s">
        <v>202</v>
      </c>
      <c r="C198" s="11">
        <v>19</v>
      </c>
      <c r="D198" t="s">
        <v>208</v>
      </c>
      <c r="E198" t="s">
        <v>210</v>
      </c>
      <c r="F198" t="str">
        <f t="shared" si="7"/>
        <v>até 20</v>
      </c>
      <c r="G198" t="str">
        <f t="shared" si="8"/>
        <v>Nordeste</v>
      </c>
      <c r="H198" t="str">
        <f ca="1">IFERROR(VLOOKUP(A198,'Clientes alto valor'!$A:$F,6,FALSE),"Não classificado")</f>
        <v>Hibernando</v>
      </c>
    </row>
    <row r="199" spans="1:8" x14ac:dyDescent="0.25">
      <c r="A199">
        <v>197</v>
      </c>
      <c r="B199" t="s">
        <v>203</v>
      </c>
      <c r="C199" s="11">
        <v>25</v>
      </c>
      <c r="D199" t="s">
        <v>208</v>
      </c>
      <c r="E199" t="s">
        <v>212</v>
      </c>
      <c r="F199" t="str">
        <f t="shared" si="7"/>
        <v>21-30</v>
      </c>
      <c r="G199" t="str">
        <f t="shared" si="8"/>
        <v>Sudeste</v>
      </c>
      <c r="H199" t="str">
        <f ca="1">IFERROR(VLOOKUP(A199,'Clientes alto valor'!$A:$F,6,FALSE),"Não classificado")</f>
        <v>Hibernando</v>
      </c>
    </row>
    <row r="200" spans="1:8" x14ac:dyDescent="0.25">
      <c r="A200">
        <v>198</v>
      </c>
      <c r="B200" t="s">
        <v>204</v>
      </c>
      <c r="C200" s="11">
        <v>41</v>
      </c>
      <c r="D200" t="s">
        <v>207</v>
      </c>
      <c r="E200" t="s">
        <v>210</v>
      </c>
      <c r="F200" t="str">
        <f t="shared" si="7"/>
        <v>41-50</v>
      </c>
      <c r="G200" t="str">
        <f t="shared" si="8"/>
        <v>Nordeste</v>
      </c>
      <c r="H200" t="str">
        <f ca="1">IFERROR(VLOOKUP(A200,'Clientes alto valor'!$A:$F,6,FALSE),"Não classificado")</f>
        <v>Hibernando</v>
      </c>
    </row>
    <row r="201" spans="1:8" x14ac:dyDescent="0.25">
      <c r="A201">
        <v>199</v>
      </c>
      <c r="B201" t="s">
        <v>205</v>
      </c>
      <c r="C201" s="11">
        <v>37</v>
      </c>
      <c r="D201" t="s">
        <v>208</v>
      </c>
      <c r="E201" t="s">
        <v>211</v>
      </c>
      <c r="F201" t="str">
        <f t="shared" si="7"/>
        <v>31-40</v>
      </c>
      <c r="G201" t="str">
        <f t="shared" si="8"/>
        <v>Sudeste</v>
      </c>
      <c r="H201" t="str">
        <f ca="1">IFERROR(VLOOKUP(A201,'Clientes alto valor'!$A:$F,6,FALSE),"Não classificado")</f>
        <v>Clientes fieis</v>
      </c>
    </row>
    <row r="202" spans="1:8" x14ac:dyDescent="0.25">
      <c r="A202">
        <v>200</v>
      </c>
      <c r="B202" t="s">
        <v>206</v>
      </c>
      <c r="C202" s="11">
        <v>33</v>
      </c>
      <c r="D202" t="s">
        <v>207</v>
      </c>
      <c r="E202" t="s">
        <v>210</v>
      </c>
      <c r="F202" t="str">
        <f t="shared" si="7"/>
        <v>31-40</v>
      </c>
      <c r="G202" t="str">
        <f t="shared" si="8"/>
        <v>Nordeste</v>
      </c>
      <c r="H202" t="str">
        <f ca="1">IFERROR(VLOOKUP(A202,'Clientes alto valor'!$A:$F,6,FALSE),"Não classificado")</f>
        <v>Hibernando</v>
      </c>
    </row>
  </sheetData>
  <mergeCells count="2">
    <mergeCell ref="J2:L2"/>
    <mergeCell ref="N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8A77-2409-4DE0-B002-736141D9D591}">
  <dimension ref="A1:H6"/>
  <sheetViews>
    <sheetView topLeftCell="E1" workbookViewId="0">
      <selection activeCell="G8" sqref="G8"/>
    </sheetView>
  </sheetViews>
  <sheetFormatPr defaultRowHeight="15" x14ac:dyDescent="0.25"/>
  <cols>
    <col min="1" max="1" width="27" bestFit="1" customWidth="1"/>
    <col min="2" max="2" width="16.28515625" bestFit="1" customWidth="1"/>
    <col min="3" max="6" width="5.7109375" bestFit="1" customWidth="1"/>
    <col min="7" max="7" width="6.28515625" bestFit="1" customWidth="1"/>
    <col min="8" max="8" width="11.28515625" bestFit="1" customWidth="1"/>
    <col min="9" max="9" width="10" bestFit="1" customWidth="1"/>
    <col min="10" max="13" width="5.7109375" bestFit="1" customWidth="1"/>
    <col min="14" max="14" width="6.28515625" bestFit="1" customWidth="1"/>
    <col min="15" max="15" width="13.140625" bestFit="1" customWidth="1"/>
    <col min="16" max="16" width="5.5703125" bestFit="1" customWidth="1"/>
    <col min="17" max="20" width="5.7109375" bestFit="1" customWidth="1"/>
    <col min="21" max="21" width="6.28515625" bestFit="1" customWidth="1"/>
    <col min="22" max="22" width="8.5703125" bestFit="1" customWidth="1"/>
    <col min="23" max="23" width="11.28515625" bestFit="1" customWidth="1"/>
  </cols>
  <sheetData>
    <row r="1" spans="1:8" x14ac:dyDescent="0.25">
      <c r="A1" s="26" t="s">
        <v>361</v>
      </c>
      <c r="B1" s="26" t="s">
        <v>364</v>
      </c>
    </row>
    <row r="2" spans="1:8" x14ac:dyDescent="0.25">
      <c r="A2" s="26" t="s">
        <v>362</v>
      </c>
      <c r="B2" t="s">
        <v>344</v>
      </c>
      <c r="C2" t="s">
        <v>346</v>
      </c>
      <c r="D2" t="s">
        <v>341</v>
      </c>
      <c r="E2" t="s">
        <v>342</v>
      </c>
      <c r="F2" t="s">
        <v>343</v>
      </c>
      <c r="G2" t="s">
        <v>345</v>
      </c>
      <c r="H2" t="s">
        <v>363</v>
      </c>
    </row>
    <row r="3" spans="1:8" x14ac:dyDescent="0.25">
      <c r="A3" s="31" t="s">
        <v>350</v>
      </c>
      <c r="B3" s="27">
        <v>5</v>
      </c>
      <c r="C3" s="27">
        <v>13</v>
      </c>
      <c r="D3" s="27">
        <v>13</v>
      </c>
      <c r="E3" s="27">
        <v>9</v>
      </c>
      <c r="F3" s="27">
        <v>12</v>
      </c>
      <c r="G3" s="27">
        <v>2</v>
      </c>
      <c r="H3" s="27">
        <v>54</v>
      </c>
    </row>
    <row r="4" spans="1:8" x14ac:dyDescent="0.25">
      <c r="A4" s="31" t="s">
        <v>348</v>
      </c>
      <c r="B4" s="27">
        <v>13</v>
      </c>
      <c r="C4" s="27">
        <v>20</v>
      </c>
      <c r="D4" s="27">
        <v>22</v>
      </c>
      <c r="E4" s="27">
        <v>19</v>
      </c>
      <c r="F4" s="27">
        <v>25</v>
      </c>
      <c r="G4" s="27">
        <v>9</v>
      </c>
      <c r="H4" s="27">
        <v>108</v>
      </c>
    </row>
    <row r="5" spans="1:8" x14ac:dyDescent="0.25">
      <c r="A5" s="31" t="s">
        <v>354</v>
      </c>
      <c r="B5" s="27">
        <v>5</v>
      </c>
      <c r="C5" s="27">
        <v>8</v>
      </c>
      <c r="D5" s="27">
        <v>10</v>
      </c>
      <c r="E5" s="27">
        <v>8</v>
      </c>
      <c r="F5" s="27">
        <v>6</v>
      </c>
      <c r="G5" s="27">
        <v>1</v>
      </c>
      <c r="H5" s="27">
        <v>38</v>
      </c>
    </row>
    <row r="6" spans="1:8" x14ac:dyDescent="0.25">
      <c r="A6" s="31" t="s">
        <v>363</v>
      </c>
      <c r="B6" s="27">
        <v>23</v>
      </c>
      <c r="C6" s="27">
        <v>41</v>
      </c>
      <c r="D6" s="27">
        <v>45</v>
      </c>
      <c r="E6" s="27">
        <v>36</v>
      </c>
      <c r="F6" s="27">
        <v>43</v>
      </c>
      <c r="G6" s="27">
        <v>12</v>
      </c>
      <c r="H6" s="27">
        <v>200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46C1-17E8-41A6-9E6A-22C84403B57A}">
  <dimension ref="A1:D10"/>
  <sheetViews>
    <sheetView workbookViewId="0">
      <selection activeCell="I20" sqref="I20"/>
    </sheetView>
  </sheetViews>
  <sheetFormatPr defaultRowHeight="15" x14ac:dyDescent="0.25"/>
  <cols>
    <col min="1" max="1" width="31.42578125" bestFit="1" customWidth="1"/>
    <col min="2" max="2" width="16.28515625" bestFit="1" customWidth="1"/>
    <col min="3" max="3" width="3" bestFit="1" customWidth="1"/>
    <col min="4" max="4" width="11.28515625" bestFit="1" customWidth="1"/>
  </cols>
  <sheetData>
    <row r="1" spans="1:4" x14ac:dyDescent="0.25">
      <c r="A1" s="26" t="s">
        <v>360</v>
      </c>
      <c r="B1" s="26" t="s">
        <v>364</v>
      </c>
    </row>
    <row r="2" spans="1:4" x14ac:dyDescent="0.25">
      <c r="A2" s="26" t="s">
        <v>362</v>
      </c>
      <c r="B2" t="s">
        <v>207</v>
      </c>
      <c r="C2" t="s">
        <v>208</v>
      </c>
      <c r="D2" t="s">
        <v>363</v>
      </c>
    </row>
    <row r="3" spans="1:4" x14ac:dyDescent="0.25">
      <c r="A3" s="31" t="s">
        <v>313</v>
      </c>
      <c r="B3" s="27"/>
      <c r="C3" s="27">
        <v>2</v>
      </c>
      <c r="D3" s="27">
        <v>2</v>
      </c>
    </row>
    <row r="4" spans="1:4" x14ac:dyDescent="0.25">
      <c r="A4" s="31" t="s">
        <v>315</v>
      </c>
      <c r="B4" s="27">
        <v>7</v>
      </c>
      <c r="C4" s="27">
        <v>7</v>
      </c>
      <c r="D4" s="27">
        <v>14</v>
      </c>
    </row>
    <row r="5" spans="1:4" x14ac:dyDescent="0.25">
      <c r="A5" s="31" t="s">
        <v>337</v>
      </c>
      <c r="B5" s="27">
        <v>7</v>
      </c>
      <c r="C5" s="27">
        <v>1</v>
      </c>
      <c r="D5" s="27">
        <v>8</v>
      </c>
    </row>
    <row r="6" spans="1:4" x14ac:dyDescent="0.25">
      <c r="A6" s="31" t="s">
        <v>324</v>
      </c>
      <c r="B6" s="27">
        <v>24</v>
      </c>
      <c r="C6" s="27">
        <v>12</v>
      </c>
      <c r="D6" s="27">
        <v>36</v>
      </c>
    </row>
    <row r="7" spans="1:4" x14ac:dyDescent="0.25">
      <c r="A7" s="31" t="s">
        <v>328</v>
      </c>
      <c r="B7" s="27">
        <v>16</v>
      </c>
      <c r="C7" s="27">
        <v>11</v>
      </c>
      <c r="D7" s="27">
        <v>27</v>
      </c>
    </row>
    <row r="8" spans="1:4" x14ac:dyDescent="0.25">
      <c r="A8" s="31" t="s">
        <v>330</v>
      </c>
      <c r="B8" s="27">
        <v>26</v>
      </c>
      <c r="C8" s="27">
        <v>19</v>
      </c>
      <c r="D8" s="27">
        <v>45</v>
      </c>
    </row>
    <row r="9" spans="1:4" x14ac:dyDescent="0.25">
      <c r="A9" s="31" t="s">
        <v>366</v>
      </c>
      <c r="B9" s="27">
        <v>36</v>
      </c>
      <c r="C9" s="27">
        <v>32</v>
      </c>
      <c r="D9" s="27">
        <v>68</v>
      </c>
    </row>
    <row r="10" spans="1:4" x14ac:dyDescent="0.25">
      <c r="A10" s="31" t="s">
        <v>363</v>
      </c>
      <c r="B10" s="27">
        <v>116</v>
      </c>
      <c r="C10" s="27">
        <v>84</v>
      </c>
      <c r="D10" s="27">
        <v>200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clientes</vt:lpstr>
      <vt:lpstr>transacoes</vt:lpstr>
      <vt:lpstr>engajamento</vt:lpstr>
      <vt:lpstr>investimento_marketing</vt:lpstr>
      <vt:lpstr>Clientes alto valor</vt:lpstr>
      <vt:lpstr>Gráfico_RFM</vt:lpstr>
      <vt:lpstr>Segmetação demográfica</vt:lpstr>
      <vt:lpstr>Gráfico_Demográfico</vt:lpstr>
      <vt:lpstr>Gráfco_Demográfico_2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S L Porto</cp:lastModifiedBy>
  <dcterms:created xsi:type="dcterms:W3CDTF">2024-10-28T21:49:18Z</dcterms:created>
  <dcterms:modified xsi:type="dcterms:W3CDTF">2024-11-04T13:08:57Z</dcterms:modified>
</cp:coreProperties>
</file>