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neDrive\Documentos\USP\Duplo_diploma\[24_25] Semestre 2\Thesis\Results\Multi Mode\Position and Quantity Optimization\"/>
    </mc:Choice>
  </mc:AlternateContent>
  <xr:revisionPtr revIDLastSave="0" documentId="13_ncr:1_{E513602B-CC5D-47B8-BAF2-64168C053DE1}" xr6:coauthVersionLast="47" xr6:coauthVersionMax="47" xr10:uidLastSave="{00000000-0000-0000-0000-000000000000}"/>
  <bookViews>
    <workbookView xWindow="-108" yWindow="-108" windowWidth="23256" windowHeight="12456" activeTab="2" xr2:uid="{42F900C4-4180-467D-B87D-EC51C5AA0B2F}"/>
  </bookViews>
  <sheets>
    <sheet name="1 Patch" sheetId="5" r:id="rId1"/>
    <sheet name="2 Patch" sheetId="4" r:id="rId2"/>
    <sheet name="3 Patch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4" l="1"/>
  <c r="D40" i="4"/>
  <c r="E32" i="4"/>
  <c r="D32" i="4"/>
  <c r="E24" i="4"/>
  <c r="D24" i="4"/>
  <c r="E16" i="4"/>
  <c r="D16" i="4"/>
  <c r="E8" i="4"/>
  <c r="D8" i="4"/>
  <c r="Q41" i="6" l="1"/>
  <c r="M41" i="6"/>
  <c r="L41" i="6"/>
  <c r="P41" i="6" s="1"/>
  <c r="M40" i="6"/>
  <c r="L40" i="6"/>
  <c r="P40" i="6" s="1"/>
  <c r="M39" i="6"/>
  <c r="L39" i="6"/>
  <c r="P39" i="6" s="1"/>
  <c r="M33" i="6"/>
  <c r="L33" i="6"/>
  <c r="Q33" i="6" s="1"/>
  <c r="M32" i="6"/>
  <c r="L32" i="6"/>
  <c r="P32" i="6" s="1"/>
  <c r="M31" i="6"/>
  <c r="L31" i="6"/>
  <c r="Q31" i="6" s="1"/>
  <c r="M25" i="6"/>
  <c r="L25" i="6"/>
  <c r="P25" i="6" s="1"/>
  <c r="M24" i="6"/>
  <c r="L24" i="6"/>
  <c r="Q24" i="6" s="1"/>
  <c r="M23" i="6"/>
  <c r="L23" i="6"/>
  <c r="P23" i="6" s="1"/>
  <c r="M17" i="6"/>
  <c r="L17" i="6"/>
  <c r="Q17" i="6" s="1"/>
  <c r="M16" i="6"/>
  <c r="L16" i="6"/>
  <c r="P16" i="6" s="1"/>
  <c r="M15" i="6"/>
  <c r="L15" i="6"/>
  <c r="P15" i="6" s="1"/>
  <c r="M9" i="6"/>
  <c r="L9" i="6"/>
  <c r="P9" i="6" s="1"/>
  <c r="M8" i="6"/>
  <c r="L8" i="6"/>
  <c r="Q8" i="6" s="1"/>
  <c r="M7" i="6"/>
  <c r="L7" i="6"/>
  <c r="P7" i="6" s="1"/>
  <c r="M41" i="5"/>
  <c r="L41" i="5"/>
  <c r="Q41" i="5" s="1"/>
  <c r="M40" i="5"/>
  <c r="L40" i="5"/>
  <c r="Q40" i="5" s="1"/>
  <c r="M39" i="5"/>
  <c r="L39" i="5"/>
  <c r="Q39" i="5" s="1"/>
  <c r="M33" i="5"/>
  <c r="L33" i="5"/>
  <c r="Q33" i="5" s="1"/>
  <c r="M32" i="5"/>
  <c r="L32" i="5"/>
  <c r="Q32" i="5" s="1"/>
  <c r="M31" i="5"/>
  <c r="L31" i="5"/>
  <c r="Q31" i="5" s="1"/>
  <c r="M25" i="5"/>
  <c r="L25" i="5"/>
  <c r="Q25" i="5" s="1"/>
  <c r="M24" i="5"/>
  <c r="L24" i="5"/>
  <c r="Q24" i="5" s="1"/>
  <c r="M23" i="5"/>
  <c r="L23" i="5"/>
  <c r="Q23" i="5" s="1"/>
  <c r="M17" i="5"/>
  <c r="L17" i="5"/>
  <c r="Q17" i="5" s="1"/>
  <c r="M16" i="5"/>
  <c r="L16" i="5"/>
  <c r="Q16" i="5" s="1"/>
  <c r="M15" i="5"/>
  <c r="L15" i="5"/>
  <c r="Q15" i="5" s="1"/>
  <c r="M9" i="5"/>
  <c r="L9" i="5"/>
  <c r="Q9" i="5" s="1"/>
  <c r="M8" i="5"/>
  <c r="L8" i="5"/>
  <c r="Q8" i="5" s="1"/>
  <c r="M7" i="5"/>
  <c r="L7" i="5"/>
  <c r="Q7" i="5" s="1"/>
  <c r="M41" i="4"/>
  <c r="L41" i="4"/>
  <c r="P41" i="4" s="1"/>
  <c r="M40" i="4"/>
  <c r="L40" i="4"/>
  <c r="Q40" i="4" s="1"/>
  <c r="M39" i="4"/>
  <c r="L39" i="4"/>
  <c r="P39" i="4" s="1"/>
  <c r="M33" i="4"/>
  <c r="L33" i="4"/>
  <c r="Q33" i="4" s="1"/>
  <c r="M32" i="4"/>
  <c r="L32" i="4"/>
  <c r="N32" i="4" s="1"/>
  <c r="M31" i="4"/>
  <c r="L31" i="4"/>
  <c r="Q31" i="4" s="1"/>
  <c r="Q25" i="4"/>
  <c r="M25" i="4"/>
  <c r="L25" i="4"/>
  <c r="P25" i="4" s="1"/>
  <c r="M24" i="4"/>
  <c r="L24" i="4"/>
  <c r="Q24" i="4" s="1"/>
  <c r="M23" i="4"/>
  <c r="L23" i="4"/>
  <c r="P23" i="4" s="1"/>
  <c r="M17" i="4"/>
  <c r="L17" i="4"/>
  <c r="O17" i="4" s="1"/>
  <c r="M16" i="4"/>
  <c r="L16" i="4"/>
  <c r="Q16" i="4" s="1"/>
  <c r="P15" i="4"/>
  <c r="M15" i="4"/>
  <c r="L15" i="4"/>
  <c r="O15" i="4" s="1"/>
  <c r="M9" i="4"/>
  <c r="L9" i="4"/>
  <c r="O9" i="4" s="1"/>
  <c r="M8" i="4"/>
  <c r="L8" i="4"/>
  <c r="Q8" i="4" s="1"/>
  <c r="M7" i="4"/>
  <c r="L7" i="4"/>
  <c r="P7" i="4" s="1"/>
  <c r="Q32" i="6" l="1"/>
  <c r="Q16" i="6"/>
  <c r="Q39" i="6"/>
  <c r="Q25" i="6"/>
  <c r="Q23" i="6"/>
  <c r="Q9" i="6"/>
  <c r="Q7" i="6"/>
  <c r="Q41" i="4"/>
  <c r="Q39" i="4"/>
  <c r="Q23" i="4"/>
  <c r="Q17" i="4"/>
  <c r="P17" i="4"/>
  <c r="Q15" i="4"/>
  <c r="N8" i="4"/>
  <c r="N9" i="4"/>
  <c r="P9" i="4"/>
  <c r="Q9" i="4"/>
  <c r="P8" i="4"/>
  <c r="O8" i="4"/>
  <c r="N7" i="4"/>
  <c r="O7" i="4"/>
  <c r="N17" i="6"/>
  <c r="N33" i="6"/>
  <c r="O17" i="6"/>
  <c r="O40" i="6"/>
  <c r="P8" i="6"/>
  <c r="Q15" i="6"/>
  <c r="Q40" i="6"/>
  <c r="N8" i="6"/>
  <c r="N15" i="6"/>
  <c r="N24" i="6"/>
  <c r="N31" i="6"/>
  <c r="N40" i="6"/>
  <c r="O8" i="6"/>
  <c r="O15" i="6"/>
  <c r="O24" i="6"/>
  <c r="O31" i="6"/>
  <c r="O33" i="6"/>
  <c r="P17" i="6"/>
  <c r="P24" i="6"/>
  <c r="P31" i="6"/>
  <c r="P33" i="6"/>
  <c r="N7" i="6"/>
  <c r="N9" i="6"/>
  <c r="N16" i="6"/>
  <c r="N23" i="6"/>
  <c r="N25" i="6"/>
  <c r="N32" i="6"/>
  <c r="N39" i="6"/>
  <c r="N41" i="6"/>
  <c r="O7" i="6"/>
  <c r="O9" i="6"/>
  <c r="O16" i="6"/>
  <c r="O23" i="6"/>
  <c r="O25" i="6"/>
  <c r="O32" i="6"/>
  <c r="O39" i="6"/>
  <c r="O41" i="6"/>
  <c r="N8" i="5"/>
  <c r="N15" i="5"/>
  <c r="N17" i="5"/>
  <c r="N24" i="5"/>
  <c r="N31" i="5"/>
  <c r="N33" i="5"/>
  <c r="N40" i="5"/>
  <c r="O8" i="5"/>
  <c r="O15" i="5"/>
  <c r="O17" i="5"/>
  <c r="O24" i="5"/>
  <c r="O31" i="5"/>
  <c r="O33" i="5"/>
  <c r="O40" i="5"/>
  <c r="P8" i="5"/>
  <c r="P15" i="5"/>
  <c r="P17" i="5"/>
  <c r="P24" i="5"/>
  <c r="P31" i="5"/>
  <c r="P33" i="5"/>
  <c r="P40" i="5"/>
  <c r="N7" i="5"/>
  <c r="N9" i="5"/>
  <c r="N16" i="5"/>
  <c r="N23" i="5"/>
  <c r="N25" i="5"/>
  <c r="N32" i="5"/>
  <c r="N39" i="5"/>
  <c r="N41" i="5"/>
  <c r="O7" i="5"/>
  <c r="O9" i="5"/>
  <c r="O16" i="5"/>
  <c r="O23" i="5"/>
  <c r="O25" i="5"/>
  <c r="O32" i="5"/>
  <c r="O39" i="5"/>
  <c r="O41" i="5"/>
  <c r="P7" i="5"/>
  <c r="P9" i="5"/>
  <c r="P16" i="5"/>
  <c r="P23" i="5"/>
  <c r="P25" i="5"/>
  <c r="P32" i="5"/>
  <c r="P39" i="5"/>
  <c r="P41" i="5"/>
  <c r="N40" i="4"/>
  <c r="O40" i="4"/>
  <c r="P40" i="4"/>
  <c r="N39" i="4"/>
  <c r="N41" i="4"/>
  <c r="O39" i="4"/>
  <c r="O41" i="4"/>
  <c r="O32" i="4"/>
  <c r="P32" i="4"/>
  <c r="N33" i="4"/>
  <c r="Q32" i="4"/>
  <c r="N31" i="4"/>
  <c r="O33" i="4"/>
  <c r="P31" i="4"/>
  <c r="P33" i="4"/>
  <c r="O31" i="4"/>
  <c r="N24" i="4"/>
  <c r="O24" i="4"/>
  <c r="P24" i="4"/>
  <c r="N23" i="4"/>
  <c r="N25" i="4"/>
  <c r="O23" i="4"/>
  <c r="O25" i="4"/>
  <c r="O16" i="4"/>
  <c r="N16" i="4"/>
  <c r="P16" i="4"/>
  <c r="N15" i="4"/>
  <c r="N17" i="4"/>
  <c r="Q7" i="4"/>
</calcChain>
</file>

<file path=xl/sharedStrings.xml><?xml version="1.0" encoding="utf-8"?>
<sst xmlns="http://schemas.openxmlformats.org/spreadsheetml/2006/main" count="153" uniqueCount="15">
  <si>
    <t>f [Hz]
Short Circuit</t>
  </si>
  <si>
    <t>f [Hz]
Open Circuit</t>
  </si>
  <si>
    <t>Patch</t>
  </si>
  <si>
    <t>Length</t>
  </si>
  <si>
    <t>Width</t>
  </si>
  <si>
    <t>Thickness</t>
  </si>
  <si>
    <t>Plate</t>
  </si>
  <si>
    <t>Mode</t>
  </si>
  <si>
    <t>Number circuits</t>
  </si>
  <si>
    <t>Results with the best positions (modes 6 7 8)</t>
  </si>
  <si>
    <t>Harmonic Mean (OK)</t>
  </si>
  <si>
    <t>Euclidian Mean (OK)</t>
  </si>
  <si>
    <t>Euclidian Median (OK)</t>
  </si>
  <si>
    <t>MinMax (OK)</t>
  </si>
  <si>
    <t>MaxMin (OK)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</si>
</sst>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3" tint="-0.249977111117893"/>
      </bottom>
      <diagonal/>
    </border>
    <border>
      <left/>
      <right/>
      <top style="thick">
        <color theme="3" tint="-0.249977111117893"/>
      </top>
      <bottom style="thick">
        <color theme="3" tint="-0.249977111117893"/>
      </bottom>
      <diagonal/>
    </border>
    <border>
      <left/>
      <right/>
      <top style="thick">
        <color theme="3" tint="-0.249977111117893"/>
      </top>
      <bottom style="mediumDashed">
        <color theme="3" tint="-0.249977111117893"/>
      </bottom>
      <diagonal/>
    </border>
    <border>
      <left/>
      <right/>
      <top style="mediumDashed">
        <color theme="3" tint="-0.249977111117893"/>
      </top>
      <bottom style="mediumDashed">
        <color theme="3" tint="-0.249977111117893"/>
      </bottom>
      <diagonal/>
    </border>
    <border>
      <left/>
      <right/>
      <top style="mediumDashed">
        <color theme="3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5" fillId="2" borderId="0" xfId="0" applyFont="1" applyFill="1"/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21"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  <dxf>
      <font>
        <strike val="0"/>
      </font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70F760F-E830-475A-ADA8-2689886A58B8}"/>
                </a:ext>
              </a:extLst>
            </xdr:cNvPr>
            <xdr:cNvSpPr txBox="1"/>
          </xdr:nvSpPr>
          <xdr:spPr>
            <a:xfrm>
              <a:off x="6667500" y="94488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170F760F-E830-475A-ADA8-2689886A58B8}"/>
                </a:ext>
              </a:extLst>
            </xdr:cNvPr>
            <xdr:cNvSpPr txBox="1"/>
          </xdr:nvSpPr>
          <xdr:spPr>
            <a:xfrm>
              <a:off x="6667500" y="94488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5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A7DB0B1-78D1-4909-8811-16312AF133FF}"/>
                </a:ext>
              </a:extLst>
            </xdr:cNvPr>
            <xdr:cNvSpPr txBox="1"/>
          </xdr:nvSpPr>
          <xdr:spPr>
            <a:xfrm>
              <a:off x="7528560" y="94488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DA7DB0B1-78D1-4909-8811-16312AF133FF}"/>
                </a:ext>
              </a:extLst>
            </xdr:cNvPr>
            <xdr:cNvSpPr txBox="1"/>
          </xdr:nvSpPr>
          <xdr:spPr>
            <a:xfrm>
              <a:off x="7528560" y="94488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5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3AFE411-51DD-4137-8475-EFF1C3E55FFA}"/>
                </a:ext>
              </a:extLst>
            </xdr:cNvPr>
            <xdr:cNvSpPr txBox="1"/>
          </xdr:nvSpPr>
          <xdr:spPr>
            <a:xfrm>
              <a:off x="8869680" y="94488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3AFE411-51DD-4137-8475-EFF1C3E55FFA}"/>
                </a:ext>
              </a:extLst>
            </xdr:cNvPr>
            <xdr:cNvSpPr txBox="1"/>
          </xdr:nvSpPr>
          <xdr:spPr>
            <a:xfrm>
              <a:off x="8869680" y="94488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5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4D89DAB-1068-4C16-A449-0526C0E62777}"/>
                </a:ext>
              </a:extLst>
            </xdr:cNvPr>
            <xdr:cNvSpPr txBox="1"/>
          </xdr:nvSpPr>
          <xdr:spPr>
            <a:xfrm>
              <a:off x="9677400" y="94488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24D89DAB-1068-4C16-A449-0526C0E62777}"/>
                </a:ext>
              </a:extLst>
            </xdr:cNvPr>
            <xdr:cNvSpPr txBox="1"/>
          </xdr:nvSpPr>
          <xdr:spPr>
            <a:xfrm>
              <a:off x="9677400" y="94488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242DE59-8DD0-419D-AB97-D7CDFC228308}"/>
                </a:ext>
              </a:extLst>
            </xdr:cNvPr>
            <xdr:cNvSpPr txBox="1"/>
          </xdr:nvSpPr>
          <xdr:spPr>
            <a:xfrm>
              <a:off x="10645140" y="94488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242DE59-8DD0-419D-AB97-D7CDFC228308}"/>
                </a:ext>
              </a:extLst>
            </xdr:cNvPr>
            <xdr:cNvSpPr txBox="1"/>
          </xdr:nvSpPr>
          <xdr:spPr>
            <a:xfrm>
              <a:off x="10645140" y="94488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5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34500A7-41DA-4615-B299-0E1B09A81838}"/>
                </a:ext>
              </a:extLst>
            </xdr:cNvPr>
            <xdr:cNvSpPr txBox="1"/>
          </xdr:nvSpPr>
          <xdr:spPr>
            <a:xfrm>
              <a:off x="11612880" y="94488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D34500A7-41DA-4615-B299-0E1B09A81838}"/>
                </a:ext>
              </a:extLst>
            </xdr:cNvPr>
            <xdr:cNvSpPr txBox="1"/>
          </xdr:nvSpPr>
          <xdr:spPr>
            <a:xfrm>
              <a:off x="11612880" y="94488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5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B9A3061-55D9-405C-BE63-27D4668391A0}"/>
                </a:ext>
              </a:extLst>
            </xdr:cNvPr>
            <xdr:cNvSpPr txBox="1"/>
          </xdr:nvSpPr>
          <xdr:spPr>
            <a:xfrm>
              <a:off x="5852160" y="94488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B9A3061-55D9-405C-BE63-27D4668391A0}"/>
                </a:ext>
              </a:extLst>
            </xdr:cNvPr>
            <xdr:cNvSpPr txBox="1"/>
          </xdr:nvSpPr>
          <xdr:spPr>
            <a:xfrm>
              <a:off x="5852160" y="94488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13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994F7BE-5A71-4322-9AB1-EB93682A4D5A}"/>
                </a:ext>
              </a:extLst>
            </xdr:cNvPr>
            <xdr:cNvSpPr txBox="1"/>
          </xdr:nvSpPr>
          <xdr:spPr>
            <a:xfrm>
              <a:off x="6667500" y="268986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F994F7BE-5A71-4322-9AB1-EB93682A4D5A}"/>
                </a:ext>
              </a:extLst>
            </xdr:cNvPr>
            <xdr:cNvSpPr txBox="1"/>
          </xdr:nvSpPr>
          <xdr:spPr>
            <a:xfrm>
              <a:off x="6667500" y="268986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13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2F528A2-94BE-4F81-A15D-DC8900D364B8}"/>
                </a:ext>
              </a:extLst>
            </xdr:cNvPr>
            <xdr:cNvSpPr txBox="1"/>
          </xdr:nvSpPr>
          <xdr:spPr>
            <a:xfrm>
              <a:off x="7528560" y="268986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2F528A2-94BE-4F81-A15D-DC8900D364B8}"/>
                </a:ext>
              </a:extLst>
            </xdr:cNvPr>
            <xdr:cNvSpPr txBox="1"/>
          </xdr:nvSpPr>
          <xdr:spPr>
            <a:xfrm>
              <a:off x="7528560" y="268986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13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36FC886-A4F7-415D-9FE2-822E49EF0927}"/>
                </a:ext>
              </a:extLst>
            </xdr:cNvPr>
            <xdr:cNvSpPr txBox="1"/>
          </xdr:nvSpPr>
          <xdr:spPr>
            <a:xfrm>
              <a:off x="8869680" y="26898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F36FC886-A4F7-415D-9FE2-822E49EF0927}"/>
                </a:ext>
              </a:extLst>
            </xdr:cNvPr>
            <xdr:cNvSpPr txBox="1"/>
          </xdr:nvSpPr>
          <xdr:spPr>
            <a:xfrm>
              <a:off x="8869680" y="26898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13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43CD0E05-F142-4A3E-9BE1-A4F4E2501BF5}"/>
                </a:ext>
              </a:extLst>
            </xdr:cNvPr>
            <xdr:cNvSpPr txBox="1"/>
          </xdr:nvSpPr>
          <xdr:spPr>
            <a:xfrm>
              <a:off x="9677400" y="26898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43CD0E05-F142-4A3E-9BE1-A4F4E2501BF5}"/>
                </a:ext>
              </a:extLst>
            </xdr:cNvPr>
            <xdr:cNvSpPr txBox="1"/>
          </xdr:nvSpPr>
          <xdr:spPr>
            <a:xfrm>
              <a:off x="9677400" y="26898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13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F13FC485-0DD4-4B05-B53F-CA511BFC0751}"/>
                </a:ext>
              </a:extLst>
            </xdr:cNvPr>
            <xdr:cNvSpPr txBox="1"/>
          </xdr:nvSpPr>
          <xdr:spPr>
            <a:xfrm>
              <a:off x="10645140" y="26898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F13FC485-0DD4-4B05-B53F-CA511BFC0751}"/>
                </a:ext>
              </a:extLst>
            </xdr:cNvPr>
            <xdr:cNvSpPr txBox="1"/>
          </xdr:nvSpPr>
          <xdr:spPr>
            <a:xfrm>
              <a:off x="10645140" y="26898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13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59F8BE5C-8640-45A7-8910-82E61ECC2C9C}"/>
                </a:ext>
              </a:extLst>
            </xdr:cNvPr>
            <xdr:cNvSpPr txBox="1"/>
          </xdr:nvSpPr>
          <xdr:spPr>
            <a:xfrm>
              <a:off x="11612880" y="26898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59F8BE5C-8640-45A7-8910-82E61ECC2C9C}"/>
                </a:ext>
              </a:extLst>
            </xdr:cNvPr>
            <xdr:cNvSpPr txBox="1"/>
          </xdr:nvSpPr>
          <xdr:spPr>
            <a:xfrm>
              <a:off x="11612880" y="26898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13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F889E9C0-746E-4595-B88C-6EBE0D9FEF96}"/>
                </a:ext>
              </a:extLst>
            </xdr:cNvPr>
            <xdr:cNvSpPr txBox="1"/>
          </xdr:nvSpPr>
          <xdr:spPr>
            <a:xfrm>
              <a:off x="5852160" y="268986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F889E9C0-746E-4595-B88C-6EBE0D9FEF96}"/>
                </a:ext>
              </a:extLst>
            </xdr:cNvPr>
            <xdr:cNvSpPr txBox="1"/>
          </xdr:nvSpPr>
          <xdr:spPr>
            <a:xfrm>
              <a:off x="5852160" y="268986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DF7118C3-0D01-486D-8AC2-E19EDBA02E2D}"/>
                </a:ext>
              </a:extLst>
            </xdr:cNvPr>
            <xdr:cNvSpPr txBox="1"/>
          </xdr:nvSpPr>
          <xdr:spPr>
            <a:xfrm>
              <a:off x="6667500" y="443484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DF7118C3-0D01-486D-8AC2-E19EDBA02E2D}"/>
                </a:ext>
              </a:extLst>
            </xdr:cNvPr>
            <xdr:cNvSpPr txBox="1"/>
          </xdr:nvSpPr>
          <xdr:spPr>
            <a:xfrm>
              <a:off x="6667500" y="443484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805C6A16-7E64-4702-A782-B6EA1F5C29C0}"/>
                </a:ext>
              </a:extLst>
            </xdr:cNvPr>
            <xdr:cNvSpPr txBox="1"/>
          </xdr:nvSpPr>
          <xdr:spPr>
            <a:xfrm>
              <a:off x="7528560" y="443484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805C6A16-7E64-4702-A782-B6EA1F5C29C0}"/>
                </a:ext>
              </a:extLst>
            </xdr:cNvPr>
            <xdr:cNvSpPr txBox="1"/>
          </xdr:nvSpPr>
          <xdr:spPr>
            <a:xfrm>
              <a:off x="7528560" y="443484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21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C6F1A4D2-982B-466C-9EAF-79AB9D977AD0}"/>
                </a:ext>
              </a:extLst>
            </xdr:cNvPr>
            <xdr:cNvSpPr txBox="1"/>
          </xdr:nvSpPr>
          <xdr:spPr>
            <a:xfrm>
              <a:off x="8869680" y="44348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C6F1A4D2-982B-466C-9EAF-79AB9D977AD0}"/>
                </a:ext>
              </a:extLst>
            </xdr:cNvPr>
            <xdr:cNvSpPr txBox="1"/>
          </xdr:nvSpPr>
          <xdr:spPr>
            <a:xfrm>
              <a:off x="8869680" y="44348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21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3BA96E29-801A-44C3-BB6D-C4E256B15D21}"/>
                </a:ext>
              </a:extLst>
            </xdr:cNvPr>
            <xdr:cNvSpPr txBox="1"/>
          </xdr:nvSpPr>
          <xdr:spPr>
            <a:xfrm>
              <a:off x="9677400" y="44348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3BA96E29-801A-44C3-BB6D-C4E256B15D21}"/>
                </a:ext>
              </a:extLst>
            </xdr:cNvPr>
            <xdr:cNvSpPr txBox="1"/>
          </xdr:nvSpPr>
          <xdr:spPr>
            <a:xfrm>
              <a:off x="9677400" y="44348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21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4B843D2C-9A30-454C-B5C8-2C05126A62A4}"/>
                </a:ext>
              </a:extLst>
            </xdr:cNvPr>
            <xdr:cNvSpPr txBox="1"/>
          </xdr:nvSpPr>
          <xdr:spPr>
            <a:xfrm>
              <a:off x="10645140" y="44348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4B843D2C-9A30-454C-B5C8-2C05126A62A4}"/>
                </a:ext>
              </a:extLst>
            </xdr:cNvPr>
            <xdr:cNvSpPr txBox="1"/>
          </xdr:nvSpPr>
          <xdr:spPr>
            <a:xfrm>
              <a:off x="10645140" y="44348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21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A0C30684-BD45-4CAC-9385-6D4CD178619A}"/>
                </a:ext>
              </a:extLst>
            </xdr:cNvPr>
            <xdr:cNvSpPr txBox="1"/>
          </xdr:nvSpPr>
          <xdr:spPr>
            <a:xfrm>
              <a:off x="11612880" y="44348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A0C30684-BD45-4CAC-9385-6D4CD178619A}"/>
                </a:ext>
              </a:extLst>
            </xdr:cNvPr>
            <xdr:cNvSpPr txBox="1"/>
          </xdr:nvSpPr>
          <xdr:spPr>
            <a:xfrm>
              <a:off x="11612880" y="44348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21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AEEBFB11-513C-4013-8FCB-6D84AF2DB9C2}"/>
                </a:ext>
              </a:extLst>
            </xdr:cNvPr>
            <xdr:cNvSpPr txBox="1"/>
          </xdr:nvSpPr>
          <xdr:spPr>
            <a:xfrm>
              <a:off x="5852160" y="443484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AEEBFB11-513C-4013-8FCB-6D84AF2DB9C2}"/>
                </a:ext>
              </a:extLst>
            </xdr:cNvPr>
            <xdr:cNvSpPr txBox="1"/>
          </xdr:nvSpPr>
          <xdr:spPr>
            <a:xfrm>
              <a:off x="5852160" y="443484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29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6038F557-15CB-4F61-B195-05442D05A1F3}"/>
                </a:ext>
              </a:extLst>
            </xdr:cNvPr>
            <xdr:cNvSpPr txBox="1"/>
          </xdr:nvSpPr>
          <xdr:spPr>
            <a:xfrm>
              <a:off x="6667500" y="618744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6038F557-15CB-4F61-B195-05442D05A1F3}"/>
                </a:ext>
              </a:extLst>
            </xdr:cNvPr>
            <xdr:cNvSpPr txBox="1"/>
          </xdr:nvSpPr>
          <xdr:spPr>
            <a:xfrm>
              <a:off x="6667500" y="618744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29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FFE5DCBD-E344-4CDE-9B0C-972242689D74}"/>
                </a:ext>
              </a:extLst>
            </xdr:cNvPr>
            <xdr:cNvSpPr txBox="1"/>
          </xdr:nvSpPr>
          <xdr:spPr>
            <a:xfrm>
              <a:off x="7528560" y="618744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FFE5DCBD-E344-4CDE-9B0C-972242689D74}"/>
                </a:ext>
              </a:extLst>
            </xdr:cNvPr>
            <xdr:cNvSpPr txBox="1"/>
          </xdr:nvSpPr>
          <xdr:spPr>
            <a:xfrm>
              <a:off x="7528560" y="618744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29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7004364C-3A54-4415-8F0B-0374E0846930}"/>
                </a:ext>
              </a:extLst>
            </xdr:cNvPr>
            <xdr:cNvSpPr txBox="1"/>
          </xdr:nvSpPr>
          <xdr:spPr>
            <a:xfrm>
              <a:off x="8869680" y="61874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7004364C-3A54-4415-8F0B-0374E0846930}"/>
                </a:ext>
              </a:extLst>
            </xdr:cNvPr>
            <xdr:cNvSpPr txBox="1"/>
          </xdr:nvSpPr>
          <xdr:spPr>
            <a:xfrm>
              <a:off x="8869680" y="61874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29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0660327A-90F2-4DE0-ACE4-F66023EA53FA}"/>
                </a:ext>
              </a:extLst>
            </xdr:cNvPr>
            <xdr:cNvSpPr txBox="1"/>
          </xdr:nvSpPr>
          <xdr:spPr>
            <a:xfrm>
              <a:off x="9677400" y="61874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0660327A-90F2-4DE0-ACE4-F66023EA53FA}"/>
                </a:ext>
              </a:extLst>
            </xdr:cNvPr>
            <xdr:cNvSpPr txBox="1"/>
          </xdr:nvSpPr>
          <xdr:spPr>
            <a:xfrm>
              <a:off x="9677400" y="61874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29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42779D0C-363B-46FB-A825-4B887A194E49}"/>
                </a:ext>
              </a:extLst>
            </xdr:cNvPr>
            <xdr:cNvSpPr txBox="1"/>
          </xdr:nvSpPr>
          <xdr:spPr>
            <a:xfrm>
              <a:off x="10645140" y="61874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42779D0C-363B-46FB-A825-4B887A194E49}"/>
                </a:ext>
              </a:extLst>
            </xdr:cNvPr>
            <xdr:cNvSpPr txBox="1"/>
          </xdr:nvSpPr>
          <xdr:spPr>
            <a:xfrm>
              <a:off x="10645140" y="61874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29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A3D5FA1A-457D-496B-B0F8-F96939D0C1F5}"/>
                </a:ext>
              </a:extLst>
            </xdr:cNvPr>
            <xdr:cNvSpPr txBox="1"/>
          </xdr:nvSpPr>
          <xdr:spPr>
            <a:xfrm>
              <a:off x="11612880" y="61874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A3D5FA1A-457D-496B-B0F8-F96939D0C1F5}"/>
                </a:ext>
              </a:extLst>
            </xdr:cNvPr>
            <xdr:cNvSpPr txBox="1"/>
          </xdr:nvSpPr>
          <xdr:spPr>
            <a:xfrm>
              <a:off x="11612880" y="61874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29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890F93DB-9780-4613-8950-AFF0C6ACFDF6}"/>
                </a:ext>
              </a:extLst>
            </xdr:cNvPr>
            <xdr:cNvSpPr txBox="1"/>
          </xdr:nvSpPr>
          <xdr:spPr>
            <a:xfrm>
              <a:off x="5852160" y="618744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890F93DB-9780-4613-8950-AFF0C6ACFDF6}"/>
                </a:ext>
              </a:extLst>
            </xdr:cNvPr>
            <xdr:cNvSpPr txBox="1"/>
          </xdr:nvSpPr>
          <xdr:spPr>
            <a:xfrm>
              <a:off x="5852160" y="618744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37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A36A878E-8A8C-4B92-BA9C-BE5C34F77139}"/>
                </a:ext>
              </a:extLst>
            </xdr:cNvPr>
            <xdr:cNvSpPr txBox="1"/>
          </xdr:nvSpPr>
          <xdr:spPr>
            <a:xfrm>
              <a:off x="6667500" y="793242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A36A878E-8A8C-4B92-BA9C-BE5C34F77139}"/>
                </a:ext>
              </a:extLst>
            </xdr:cNvPr>
            <xdr:cNvSpPr txBox="1"/>
          </xdr:nvSpPr>
          <xdr:spPr>
            <a:xfrm>
              <a:off x="6667500" y="793242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37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2622BE77-6908-45E8-91DB-A16C410F763E}"/>
                </a:ext>
              </a:extLst>
            </xdr:cNvPr>
            <xdr:cNvSpPr txBox="1"/>
          </xdr:nvSpPr>
          <xdr:spPr>
            <a:xfrm>
              <a:off x="7528560" y="793242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2622BE77-6908-45E8-91DB-A16C410F763E}"/>
                </a:ext>
              </a:extLst>
            </xdr:cNvPr>
            <xdr:cNvSpPr txBox="1"/>
          </xdr:nvSpPr>
          <xdr:spPr>
            <a:xfrm>
              <a:off x="7528560" y="793242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37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74155C6C-8603-47A2-B0D9-68AE1CE89F5B}"/>
                </a:ext>
              </a:extLst>
            </xdr:cNvPr>
            <xdr:cNvSpPr txBox="1"/>
          </xdr:nvSpPr>
          <xdr:spPr>
            <a:xfrm>
              <a:off x="8869680" y="79324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74155C6C-8603-47A2-B0D9-68AE1CE89F5B}"/>
                </a:ext>
              </a:extLst>
            </xdr:cNvPr>
            <xdr:cNvSpPr txBox="1"/>
          </xdr:nvSpPr>
          <xdr:spPr>
            <a:xfrm>
              <a:off x="8869680" y="79324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37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850B1922-DE23-48F6-80E6-49265D81F68A}"/>
                </a:ext>
              </a:extLst>
            </xdr:cNvPr>
            <xdr:cNvSpPr txBox="1"/>
          </xdr:nvSpPr>
          <xdr:spPr>
            <a:xfrm>
              <a:off x="9677400" y="79324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850B1922-DE23-48F6-80E6-49265D81F68A}"/>
                </a:ext>
              </a:extLst>
            </xdr:cNvPr>
            <xdr:cNvSpPr txBox="1"/>
          </xdr:nvSpPr>
          <xdr:spPr>
            <a:xfrm>
              <a:off x="9677400" y="79324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37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A429BABB-4FAD-4484-9F51-2CF95C073872}"/>
                </a:ext>
              </a:extLst>
            </xdr:cNvPr>
            <xdr:cNvSpPr txBox="1"/>
          </xdr:nvSpPr>
          <xdr:spPr>
            <a:xfrm>
              <a:off x="10645140" y="79324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A429BABB-4FAD-4484-9F51-2CF95C073872}"/>
                </a:ext>
              </a:extLst>
            </xdr:cNvPr>
            <xdr:cNvSpPr txBox="1"/>
          </xdr:nvSpPr>
          <xdr:spPr>
            <a:xfrm>
              <a:off x="10645140" y="79324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37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00A41EF3-2BD3-4C7F-92B8-46CC5923C89D}"/>
                </a:ext>
              </a:extLst>
            </xdr:cNvPr>
            <xdr:cNvSpPr txBox="1"/>
          </xdr:nvSpPr>
          <xdr:spPr>
            <a:xfrm>
              <a:off x="11612880" y="79324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00A41EF3-2BD3-4C7F-92B8-46CC5923C89D}"/>
                </a:ext>
              </a:extLst>
            </xdr:cNvPr>
            <xdr:cNvSpPr txBox="1"/>
          </xdr:nvSpPr>
          <xdr:spPr>
            <a:xfrm>
              <a:off x="11612880" y="79324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37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EED9AADB-5B14-4A86-9F3D-0C3F6B4D47B3}"/>
                </a:ext>
              </a:extLst>
            </xdr:cNvPr>
            <xdr:cNvSpPr txBox="1"/>
          </xdr:nvSpPr>
          <xdr:spPr>
            <a:xfrm>
              <a:off x="5852160" y="793242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EED9AADB-5B14-4A86-9F3D-0C3F6B4D47B3}"/>
                </a:ext>
              </a:extLst>
            </xdr:cNvPr>
            <xdr:cNvSpPr txBox="1"/>
          </xdr:nvSpPr>
          <xdr:spPr>
            <a:xfrm>
              <a:off x="5852160" y="793242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8610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1960634-D4D1-43DC-BA95-0E9ED1FB63B6}"/>
                </a:ext>
              </a:extLst>
            </xdr:cNvPr>
            <xdr:cNvSpPr txBox="1"/>
          </xdr:nvSpPr>
          <xdr:spPr>
            <a:xfrm>
              <a:off x="6515100" y="97536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D1960634-D4D1-43DC-BA95-0E9ED1FB63B6}"/>
                </a:ext>
              </a:extLst>
            </xdr:cNvPr>
            <xdr:cNvSpPr txBox="1"/>
          </xdr:nvSpPr>
          <xdr:spPr>
            <a:xfrm>
              <a:off x="6515100" y="97536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5</xdr:row>
      <xdr:rowOff>0</xdr:rowOff>
    </xdr:from>
    <xdr:ext cx="134112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E7203F8-A71D-485A-8298-B76C4DE44B66}"/>
                </a:ext>
              </a:extLst>
            </xdr:cNvPr>
            <xdr:cNvSpPr txBox="1"/>
          </xdr:nvSpPr>
          <xdr:spPr>
            <a:xfrm>
              <a:off x="7376160" y="97536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E7203F8-A71D-485A-8298-B76C4DE44B66}"/>
                </a:ext>
              </a:extLst>
            </xdr:cNvPr>
            <xdr:cNvSpPr txBox="1"/>
          </xdr:nvSpPr>
          <xdr:spPr>
            <a:xfrm>
              <a:off x="7376160" y="97536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5</xdr:row>
      <xdr:rowOff>0</xdr:rowOff>
    </xdr:from>
    <xdr:ext cx="8229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360F99E-17A8-4140-9E87-43F8D82591BC}"/>
                </a:ext>
              </a:extLst>
            </xdr:cNvPr>
            <xdr:cNvSpPr txBox="1"/>
          </xdr:nvSpPr>
          <xdr:spPr>
            <a:xfrm>
              <a:off x="8717280" y="9753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360F99E-17A8-4140-9E87-43F8D82591BC}"/>
                </a:ext>
              </a:extLst>
            </xdr:cNvPr>
            <xdr:cNvSpPr txBox="1"/>
          </xdr:nvSpPr>
          <xdr:spPr>
            <a:xfrm>
              <a:off x="8717280" y="9753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5</xdr:row>
      <xdr:rowOff>0</xdr:rowOff>
    </xdr:from>
    <xdr:ext cx="82296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A68635A-33FB-49FC-8B5F-907F3706C766}"/>
                </a:ext>
              </a:extLst>
            </xdr:cNvPr>
            <xdr:cNvSpPr txBox="1"/>
          </xdr:nvSpPr>
          <xdr:spPr>
            <a:xfrm>
              <a:off x="9525000" y="9753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A68635A-33FB-49FC-8B5F-907F3706C766}"/>
                </a:ext>
              </a:extLst>
            </xdr:cNvPr>
            <xdr:cNvSpPr txBox="1"/>
          </xdr:nvSpPr>
          <xdr:spPr>
            <a:xfrm>
              <a:off x="9525000" y="9753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60960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3DECC181-CAF4-4593-9D5F-A58B4CB55E23}"/>
                </a:ext>
              </a:extLst>
            </xdr:cNvPr>
            <xdr:cNvSpPr txBox="1"/>
          </xdr:nvSpPr>
          <xdr:spPr>
            <a:xfrm>
              <a:off x="10378440" y="9753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3DECC181-CAF4-4593-9D5F-A58B4CB55E23}"/>
                </a:ext>
              </a:extLst>
            </xdr:cNvPr>
            <xdr:cNvSpPr txBox="1"/>
          </xdr:nvSpPr>
          <xdr:spPr>
            <a:xfrm>
              <a:off x="10378440" y="9753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5</xdr:row>
      <xdr:rowOff>0</xdr:rowOff>
    </xdr:from>
    <xdr:ext cx="60960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EA8C53C0-E5F9-4538-BB2E-B3BDBFB7DAA8}"/>
                </a:ext>
              </a:extLst>
            </xdr:cNvPr>
            <xdr:cNvSpPr txBox="1"/>
          </xdr:nvSpPr>
          <xdr:spPr>
            <a:xfrm>
              <a:off x="11026140" y="9753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EA8C53C0-E5F9-4538-BB2E-B3BDBFB7DAA8}"/>
                </a:ext>
              </a:extLst>
            </xdr:cNvPr>
            <xdr:cNvSpPr txBox="1"/>
          </xdr:nvSpPr>
          <xdr:spPr>
            <a:xfrm>
              <a:off x="11026140" y="9753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5</xdr:row>
      <xdr:rowOff>0</xdr:rowOff>
    </xdr:from>
    <xdr:ext cx="815340" cy="36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D0A75D72-E66A-4ACF-BF8E-7E7E5650165B}"/>
                </a:ext>
              </a:extLst>
            </xdr:cNvPr>
            <xdr:cNvSpPr txBox="1"/>
          </xdr:nvSpPr>
          <xdr:spPr>
            <a:xfrm>
              <a:off x="5699760" y="97536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D0A75D72-E66A-4ACF-BF8E-7E7E5650165B}"/>
                </a:ext>
              </a:extLst>
            </xdr:cNvPr>
            <xdr:cNvSpPr txBox="1"/>
          </xdr:nvSpPr>
          <xdr:spPr>
            <a:xfrm>
              <a:off x="5699760" y="97536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13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AEA431A7-6376-4550-B16D-6A8461D4D2A0}"/>
                </a:ext>
              </a:extLst>
            </xdr:cNvPr>
            <xdr:cNvSpPr txBox="1"/>
          </xdr:nvSpPr>
          <xdr:spPr>
            <a:xfrm>
              <a:off x="6655443" y="93562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AEA431A7-6376-4550-B16D-6A8461D4D2A0}"/>
                </a:ext>
              </a:extLst>
            </xdr:cNvPr>
            <xdr:cNvSpPr txBox="1"/>
          </xdr:nvSpPr>
          <xdr:spPr>
            <a:xfrm>
              <a:off x="6655443" y="93562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13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59630587-FE49-407B-B335-25F6744E06BB}"/>
                </a:ext>
              </a:extLst>
            </xdr:cNvPr>
            <xdr:cNvSpPr txBox="1"/>
          </xdr:nvSpPr>
          <xdr:spPr>
            <a:xfrm>
              <a:off x="7513899" y="93562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59630587-FE49-407B-B335-25F6744E06BB}"/>
                </a:ext>
              </a:extLst>
            </xdr:cNvPr>
            <xdr:cNvSpPr txBox="1"/>
          </xdr:nvSpPr>
          <xdr:spPr>
            <a:xfrm>
              <a:off x="7513899" y="93562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13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762E6A8F-360C-476B-85DE-1079AC6BC697}"/>
                </a:ext>
              </a:extLst>
            </xdr:cNvPr>
            <xdr:cNvSpPr txBox="1"/>
          </xdr:nvSpPr>
          <xdr:spPr>
            <a:xfrm>
              <a:off x="8854633" y="9356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762E6A8F-360C-476B-85DE-1079AC6BC697}"/>
                </a:ext>
              </a:extLst>
            </xdr:cNvPr>
            <xdr:cNvSpPr txBox="1"/>
          </xdr:nvSpPr>
          <xdr:spPr>
            <a:xfrm>
              <a:off x="8854633" y="9356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13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17F0DF40-2602-4642-B547-5FEF32D5ED51}"/>
                </a:ext>
              </a:extLst>
            </xdr:cNvPr>
            <xdr:cNvSpPr txBox="1"/>
          </xdr:nvSpPr>
          <xdr:spPr>
            <a:xfrm>
              <a:off x="9664861" y="9356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17F0DF40-2602-4642-B547-5FEF32D5ED51}"/>
                </a:ext>
              </a:extLst>
            </xdr:cNvPr>
            <xdr:cNvSpPr txBox="1"/>
          </xdr:nvSpPr>
          <xdr:spPr>
            <a:xfrm>
              <a:off x="9664861" y="9356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13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7C4155C9-8A5C-4E3B-BE2E-D0521E439A27}"/>
                </a:ext>
              </a:extLst>
            </xdr:cNvPr>
            <xdr:cNvSpPr txBox="1"/>
          </xdr:nvSpPr>
          <xdr:spPr>
            <a:xfrm>
              <a:off x="10629418" y="9356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7C4155C9-8A5C-4E3B-BE2E-D0521E439A27}"/>
                </a:ext>
              </a:extLst>
            </xdr:cNvPr>
            <xdr:cNvSpPr txBox="1"/>
          </xdr:nvSpPr>
          <xdr:spPr>
            <a:xfrm>
              <a:off x="10629418" y="9356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13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FEB59A8C-C82F-4E23-B0DB-E3A3AFFE690E}"/>
                </a:ext>
              </a:extLst>
            </xdr:cNvPr>
            <xdr:cNvSpPr txBox="1"/>
          </xdr:nvSpPr>
          <xdr:spPr>
            <a:xfrm>
              <a:off x="11593975" y="9356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FEB59A8C-C82F-4E23-B0DB-E3A3AFFE690E}"/>
                </a:ext>
              </a:extLst>
            </xdr:cNvPr>
            <xdr:cNvSpPr txBox="1"/>
          </xdr:nvSpPr>
          <xdr:spPr>
            <a:xfrm>
              <a:off x="11593975" y="9356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13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807975C6-830F-43B5-BB78-45D0C256B048}"/>
                </a:ext>
              </a:extLst>
            </xdr:cNvPr>
            <xdr:cNvSpPr txBox="1"/>
          </xdr:nvSpPr>
          <xdr:spPr>
            <a:xfrm>
              <a:off x="5835570" y="93562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807975C6-830F-43B5-BB78-45D0C256B048}"/>
                </a:ext>
              </a:extLst>
            </xdr:cNvPr>
            <xdr:cNvSpPr txBox="1"/>
          </xdr:nvSpPr>
          <xdr:spPr>
            <a:xfrm>
              <a:off x="5835570" y="93562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CC3D127A-2055-4836-A335-8247D476EE6E}"/>
                </a:ext>
              </a:extLst>
            </xdr:cNvPr>
            <xdr:cNvSpPr txBox="1"/>
          </xdr:nvSpPr>
          <xdr:spPr>
            <a:xfrm>
              <a:off x="6655443" y="93562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CC3D127A-2055-4836-A335-8247D476EE6E}"/>
                </a:ext>
              </a:extLst>
            </xdr:cNvPr>
            <xdr:cNvSpPr txBox="1"/>
          </xdr:nvSpPr>
          <xdr:spPr>
            <a:xfrm>
              <a:off x="6655443" y="93562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B9C34168-07EE-41F2-947E-879D823F1D53}"/>
                </a:ext>
              </a:extLst>
            </xdr:cNvPr>
            <xdr:cNvSpPr txBox="1"/>
          </xdr:nvSpPr>
          <xdr:spPr>
            <a:xfrm>
              <a:off x="7513899" y="93562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B9C34168-07EE-41F2-947E-879D823F1D53}"/>
                </a:ext>
              </a:extLst>
            </xdr:cNvPr>
            <xdr:cNvSpPr txBox="1"/>
          </xdr:nvSpPr>
          <xdr:spPr>
            <a:xfrm>
              <a:off x="7513899" y="93562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21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C63BCDD1-5ED2-4CB8-88EC-C78B7DAAFC84}"/>
                </a:ext>
              </a:extLst>
            </xdr:cNvPr>
            <xdr:cNvSpPr txBox="1"/>
          </xdr:nvSpPr>
          <xdr:spPr>
            <a:xfrm>
              <a:off x="8854633" y="9356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C63BCDD1-5ED2-4CB8-88EC-C78B7DAAFC84}"/>
                </a:ext>
              </a:extLst>
            </xdr:cNvPr>
            <xdr:cNvSpPr txBox="1"/>
          </xdr:nvSpPr>
          <xdr:spPr>
            <a:xfrm>
              <a:off x="8854633" y="9356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21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214E294A-19DF-4797-93E7-B13E8D0A8637}"/>
                </a:ext>
              </a:extLst>
            </xdr:cNvPr>
            <xdr:cNvSpPr txBox="1"/>
          </xdr:nvSpPr>
          <xdr:spPr>
            <a:xfrm>
              <a:off x="9664861" y="9356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214E294A-19DF-4797-93E7-B13E8D0A8637}"/>
                </a:ext>
              </a:extLst>
            </xdr:cNvPr>
            <xdr:cNvSpPr txBox="1"/>
          </xdr:nvSpPr>
          <xdr:spPr>
            <a:xfrm>
              <a:off x="9664861" y="9356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21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0F636AFD-BD6A-46B0-9A5B-3A87F798ED0D}"/>
                </a:ext>
              </a:extLst>
            </xdr:cNvPr>
            <xdr:cNvSpPr txBox="1"/>
          </xdr:nvSpPr>
          <xdr:spPr>
            <a:xfrm>
              <a:off x="10629418" y="9356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0F636AFD-BD6A-46B0-9A5B-3A87F798ED0D}"/>
                </a:ext>
              </a:extLst>
            </xdr:cNvPr>
            <xdr:cNvSpPr txBox="1"/>
          </xdr:nvSpPr>
          <xdr:spPr>
            <a:xfrm>
              <a:off x="10629418" y="9356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21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5AFD75B4-9355-4ABB-9E0A-1293A08EDD5E}"/>
                </a:ext>
              </a:extLst>
            </xdr:cNvPr>
            <xdr:cNvSpPr txBox="1"/>
          </xdr:nvSpPr>
          <xdr:spPr>
            <a:xfrm>
              <a:off x="11593975" y="9356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5AFD75B4-9355-4ABB-9E0A-1293A08EDD5E}"/>
                </a:ext>
              </a:extLst>
            </xdr:cNvPr>
            <xdr:cNvSpPr txBox="1"/>
          </xdr:nvSpPr>
          <xdr:spPr>
            <a:xfrm>
              <a:off x="11593975" y="9356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21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6EDDD387-909E-4DED-BF97-18DAB4DD5B10}"/>
                </a:ext>
              </a:extLst>
            </xdr:cNvPr>
            <xdr:cNvSpPr txBox="1"/>
          </xdr:nvSpPr>
          <xdr:spPr>
            <a:xfrm>
              <a:off x="5835570" y="93562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6EDDD387-909E-4DED-BF97-18DAB4DD5B10}"/>
                </a:ext>
              </a:extLst>
            </xdr:cNvPr>
            <xdr:cNvSpPr txBox="1"/>
          </xdr:nvSpPr>
          <xdr:spPr>
            <a:xfrm>
              <a:off x="5835570" y="93562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29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FE1C8F40-C773-49A8-ABCB-0C0BE074515A}"/>
                </a:ext>
              </a:extLst>
            </xdr:cNvPr>
            <xdr:cNvSpPr txBox="1"/>
          </xdr:nvSpPr>
          <xdr:spPr>
            <a:xfrm>
              <a:off x="6655443" y="4446608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37" name="CaixaDeTexto 36">
              <a:extLst>
                <a:ext uri="{FF2B5EF4-FFF2-40B4-BE49-F238E27FC236}">
                  <a16:creationId xmlns:a16="http://schemas.microsoft.com/office/drawing/2014/main" id="{FE1C8F40-C773-49A8-ABCB-0C0BE074515A}"/>
                </a:ext>
              </a:extLst>
            </xdr:cNvPr>
            <xdr:cNvSpPr txBox="1"/>
          </xdr:nvSpPr>
          <xdr:spPr>
            <a:xfrm>
              <a:off x="6655443" y="4446608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29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3AD21FAA-5253-479A-953F-8B6CDE1A9062}"/>
                </a:ext>
              </a:extLst>
            </xdr:cNvPr>
            <xdr:cNvSpPr txBox="1"/>
          </xdr:nvSpPr>
          <xdr:spPr>
            <a:xfrm>
              <a:off x="7513899" y="4446608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8" name="CaixaDeTexto 37">
              <a:extLst>
                <a:ext uri="{FF2B5EF4-FFF2-40B4-BE49-F238E27FC236}">
                  <a16:creationId xmlns:a16="http://schemas.microsoft.com/office/drawing/2014/main" id="{3AD21FAA-5253-479A-953F-8B6CDE1A9062}"/>
                </a:ext>
              </a:extLst>
            </xdr:cNvPr>
            <xdr:cNvSpPr txBox="1"/>
          </xdr:nvSpPr>
          <xdr:spPr>
            <a:xfrm>
              <a:off x="7513899" y="4446608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29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CDF9037A-FDE1-4148-BD35-980FF06E33FE}"/>
                </a:ext>
              </a:extLst>
            </xdr:cNvPr>
            <xdr:cNvSpPr txBox="1"/>
          </xdr:nvSpPr>
          <xdr:spPr>
            <a:xfrm>
              <a:off x="8854633" y="4446608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39" name="CaixaDeTexto 38">
              <a:extLst>
                <a:ext uri="{FF2B5EF4-FFF2-40B4-BE49-F238E27FC236}">
                  <a16:creationId xmlns:a16="http://schemas.microsoft.com/office/drawing/2014/main" id="{CDF9037A-FDE1-4148-BD35-980FF06E33FE}"/>
                </a:ext>
              </a:extLst>
            </xdr:cNvPr>
            <xdr:cNvSpPr txBox="1"/>
          </xdr:nvSpPr>
          <xdr:spPr>
            <a:xfrm>
              <a:off x="8854633" y="4446608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29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6D585E5D-6470-4D6D-9A37-867458F039C8}"/>
                </a:ext>
              </a:extLst>
            </xdr:cNvPr>
            <xdr:cNvSpPr txBox="1"/>
          </xdr:nvSpPr>
          <xdr:spPr>
            <a:xfrm>
              <a:off x="9664861" y="4446608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40" name="CaixaDeTexto 39">
              <a:extLst>
                <a:ext uri="{FF2B5EF4-FFF2-40B4-BE49-F238E27FC236}">
                  <a16:creationId xmlns:a16="http://schemas.microsoft.com/office/drawing/2014/main" id="{6D585E5D-6470-4D6D-9A37-867458F039C8}"/>
                </a:ext>
              </a:extLst>
            </xdr:cNvPr>
            <xdr:cNvSpPr txBox="1"/>
          </xdr:nvSpPr>
          <xdr:spPr>
            <a:xfrm>
              <a:off x="9664861" y="4446608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29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9DDD6AB8-85EE-4557-B029-B0DA82F2F08A}"/>
                </a:ext>
              </a:extLst>
            </xdr:cNvPr>
            <xdr:cNvSpPr txBox="1"/>
          </xdr:nvSpPr>
          <xdr:spPr>
            <a:xfrm>
              <a:off x="10629418" y="4446608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41" name="CaixaDeTexto 40">
              <a:extLst>
                <a:ext uri="{FF2B5EF4-FFF2-40B4-BE49-F238E27FC236}">
                  <a16:creationId xmlns:a16="http://schemas.microsoft.com/office/drawing/2014/main" id="{9DDD6AB8-85EE-4557-B029-B0DA82F2F08A}"/>
                </a:ext>
              </a:extLst>
            </xdr:cNvPr>
            <xdr:cNvSpPr txBox="1"/>
          </xdr:nvSpPr>
          <xdr:spPr>
            <a:xfrm>
              <a:off x="10629418" y="4446608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29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B2458862-87CE-4638-B2E6-20970071F001}"/>
                </a:ext>
              </a:extLst>
            </xdr:cNvPr>
            <xdr:cNvSpPr txBox="1"/>
          </xdr:nvSpPr>
          <xdr:spPr>
            <a:xfrm>
              <a:off x="11593975" y="4446608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42" name="CaixaDeTexto 41">
              <a:extLst>
                <a:ext uri="{FF2B5EF4-FFF2-40B4-BE49-F238E27FC236}">
                  <a16:creationId xmlns:a16="http://schemas.microsoft.com/office/drawing/2014/main" id="{B2458862-87CE-4638-B2E6-20970071F001}"/>
                </a:ext>
              </a:extLst>
            </xdr:cNvPr>
            <xdr:cNvSpPr txBox="1"/>
          </xdr:nvSpPr>
          <xdr:spPr>
            <a:xfrm>
              <a:off x="11593975" y="4446608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29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AA700242-9079-4FDB-942A-DD11B6C02A8F}"/>
                </a:ext>
              </a:extLst>
            </xdr:cNvPr>
            <xdr:cNvSpPr txBox="1"/>
          </xdr:nvSpPr>
          <xdr:spPr>
            <a:xfrm>
              <a:off x="5835570" y="4446608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43" name="CaixaDeTexto 42">
              <a:extLst>
                <a:ext uri="{FF2B5EF4-FFF2-40B4-BE49-F238E27FC236}">
                  <a16:creationId xmlns:a16="http://schemas.microsoft.com/office/drawing/2014/main" id="{AA700242-9079-4FDB-942A-DD11B6C02A8F}"/>
                </a:ext>
              </a:extLst>
            </xdr:cNvPr>
            <xdr:cNvSpPr txBox="1"/>
          </xdr:nvSpPr>
          <xdr:spPr>
            <a:xfrm>
              <a:off x="5835570" y="4446608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37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4AC9DDCE-0FF3-4DB8-995C-5561AACA8600}"/>
                </a:ext>
              </a:extLst>
            </xdr:cNvPr>
            <xdr:cNvSpPr txBox="1"/>
          </xdr:nvSpPr>
          <xdr:spPr>
            <a:xfrm>
              <a:off x="6655443" y="4446608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44" name="CaixaDeTexto 43">
              <a:extLst>
                <a:ext uri="{FF2B5EF4-FFF2-40B4-BE49-F238E27FC236}">
                  <a16:creationId xmlns:a16="http://schemas.microsoft.com/office/drawing/2014/main" id="{4AC9DDCE-0FF3-4DB8-995C-5561AACA8600}"/>
                </a:ext>
              </a:extLst>
            </xdr:cNvPr>
            <xdr:cNvSpPr txBox="1"/>
          </xdr:nvSpPr>
          <xdr:spPr>
            <a:xfrm>
              <a:off x="6655443" y="4446608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37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9AD4C039-2340-4ECB-A1A5-E39EB1B35A76}"/>
                </a:ext>
              </a:extLst>
            </xdr:cNvPr>
            <xdr:cNvSpPr txBox="1"/>
          </xdr:nvSpPr>
          <xdr:spPr>
            <a:xfrm>
              <a:off x="7513899" y="4446608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9AD4C039-2340-4ECB-A1A5-E39EB1B35A76}"/>
                </a:ext>
              </a:extLst>
            </xdr:cNvPr>
            <xdr:cNvSpPr txBox="1"/>
          </xdr:nvSpPr>
          <xdr:spPr>
            <a:xfrm>
              <a:off x="7513899" y="4446608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37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E340B476-9A08-4DC7-A8CC-897F3CFAC6AD}"/>
                </a:ext>
              </a:extLst>
            </xdr:cNvPr>
            <xdr:cNvSpPr txBox="1"/>
          </xdr:nvSpPr>
          <xdr:spPr>
            <a:xfrm>
              <a:off x="8854633" y="4446608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46" name="CaixaDeTexto 45">
              <a:extLst>
                <a:ext uri="{FF2B5EF4-FFF2-40B4-BE49-F238E27FC236}">
                  <a16:creationId xmlns:a16="http://schemas.microsoft.com/office/drawing/2014/main" id="{E340B476-9A08-4DC7-A8CC-897F3CFAC6AD}"/>
                </a:ext>
              </a:extLst>
            </xdr:cNvPr>
            <xdr:cNvSpPr txBox="1"/>
          </xdr:nvSpPr>
          <xdr:spPr>
            <a:xfrm>
              <a:off x="8854633" y="4446608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37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600BC0CA-35BA-4B32-96B5-D20F3A497178}"/>
                </a:ext>
              </a:extLst>
            </xdr:cNvPr>
            <xdr:cNvSpPr txBox="1"/>
          </xdr:nvSpPr>
          <xdr:spPr>
            <a:xfrm>
              <a:off x="9664861" y="4446608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47" name="CaixaDeTexto 46">
              <a:extLst>
                <a:ext uri="{FF2B5EF4-FFF2-40B4-BE49-F238E27FC236}">
                  <a16:creationId xmlns:a16="http://schemas.microsoft.com/office/drawing/2014/main" id="{600BC0CA-35BA-4B32-96B5-D20F3A497178}"/>
                </a:ext>
              </a:extLst>
            </xdr:cNvPr>
            <xdr:cNvSpPr txBox="1"/>
          </xdr:nvSpPr>
          <xdr:spPr>
            <a:xfrm>
              <a:off x="9664861" y="4446608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37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CaixaDeTexto 47">
              <a:extLst>
                <a:ext uri="{FF2B5EF4-FFF2-40B4-BE49-F238E27FC236}">
                  <a16:creationId xmlns:a16="http://schemas.microsoft.com/office/drawing/2014/main" id="{701B23D1-E0EE-4938-B253-B955742443C3}"/>
                </a:ext>
              </a:extLst>
            </xdr:cNvPr>
            <xdr:cNvSpPr txBox="1"/>
          </xdr:nvSpPr>
          <xdr:spPr>
            <a:xfrm>
              <a:off x="10629418" y="4446608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48" name="CaixaDeTexto 47">
              <a:extLst>
                <a:ext uri="{FF2B5EF4-FFF2-40B4-BE49-F238E27FC236}">
                  <a16:creationId xmlns:a16="http://schemas.microsoft.com/office/drawing/2014/main" id="{701B23D1-E0EE-4938-B253-B955742443C3}"/>
                </a:ext>
              </a:extLst>
            </xdr:cNvPr>
            <xdr:cNvSpPr txBox="1"/>
          </xdr:nvSpPr>
          <xdr:spPr>
            <a:xfrm>
              <a:off x="10629418" y="4446608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37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CaixaDeTexto 48">
              <a:extLst>
                <a:ext uri="{FF2B5EF4-FFF2-40B4-BE49-F238E27FC236}">
                  <a16:creationId xmlns:a16="http://schemas.microsoft.com/office/drawing/2014/main" id="{92B48718-1166-4A54-93A1-A27A9D615012}"/>
                </a:ext>
              </a:extLst>
            </xdr:cNvPr>
            <xdr:cNvSpPr txBox="1"/>
          </xdr:nvSpPr>
          <xdr:spPr>
            <a:xfrm>
              <a:off x="11593975" y="4446608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49" name="CaixaDeTexto 48">
              <a:extLst>
                <a:ext uri="{FF2B5EF4-FFF2-40B4-BE49-F238E27FC236}">
                  <a16:creationId xmlns:a16="http://schemas.microsoft.com/office/drawing/2014/main" id="{92B48718-1166-4A54-93A1-A27A9D615012}"/>
                </a:ext>
              </a:extLst>
            </xdr:cNvPr>
            <xdr:cNvSpPr txBox="1"/>
          </xdr:nvSpPr>
          <xdr:spPr>
            <a:xfrm>
              <a:off x="11593975" y="4446608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37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BA971320-3219-4303-830A-690837A325CB}"/>
                </a:ext>
              </a:extLst>
            </xdr:cNvPr>
            <xdr:cNvSpPr txBox="1"/>
          </xdr:nvSpPr>
          <xdr:spPr>
            <a:xfrm>
              <a:off x="5835570" y="4446608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50" name="CaixaDeTexto 49">
              <a:extLst>
                <a:ext uri="{FF2B5EF4-FFF2-40B4-BE49-F238E27FC236}">
                  <a16:creationId xmlns:a16="http://schemas.microsoft.com/office/drawing/2014/main" id="{BA971320-3219-4303-830A-690837A325CB}"/>
                </a:ext>
              </a:extLst>
            </xdr:cNvPr>
            <xdr:cNvSpPr txBox="1"/>
          </xdr:nvSpPr>
          <xdr:spPr>
            <a:xfrm>
              <a:off x="5835570" y="4446608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9CA58DE-0776-4B61-8689-7D5BF0AC99B5}"/>
                </a:ext>
              </a:extLst>
            </xdr:cNvPr>
            <xdr:cNvSpPr txBox="1"/>
          </xdr:nvSpPr>
          <xdr:spPr>
            <a:xfrm>
              <a:off x="6667500" y="94488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69CA58DE-0776-4B61-8689-7D5BF0AC99B5}"/>
                </a:ext>
              </a:extLst>
            </xdr:cNvPr>
            <xdr:cNvSpPr txBox="1"/>
          </xdr:nvSpPr>
          <xdr:spPr>
            <a:xfrm>
              <a:off x="6667500" y="94488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5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A41CF2D-1894-48ED-B7FE-8AFA2FB2561B}"/>
                </a:ext>
              </a:extLst>
            </xdr:cNvPr>
            <xdr:cNvSpPr txBox="1"/>
          </xdr:nvSpPr>
          <xdr:spPr>
            <a:xfrm>
              <a:off x="7528560" y="94488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5A41CF2D-1894-48ED-B7FE-8AFA2FB2561B}"/>
                </a:ext>
              </a:extLst>
            </xdr:cNvPr>
            <xdr:cNvSpPr txBox="1"/>
          </xdr:nvSpPr>
          <xdr:spPr>
            <a:xfrm>
              <a:off x="7528560" y="94488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5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9680E6-83FA-4868-A97E-F6E26B2206E1}"/>
                </a:ext>
              </a:extLst>
            </xdr:cNvPr>
            <xdr:cNvSpPr txBox="1"/>
          </xdr:nvSpPr>
          <xdr:spPr>
            <a:xfrm>
              <a:off x="8869680" y="94488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1B9680E6-83FA-4868-A97E-F6E26B2206E1}"/>
                </a:ext>
              </a:extLst>
            </xdr:cNvPr>
            <xdr:cNvSpPr txBox="1"/>
          </xdr:nvSpPr>
          <xdr:spPr>
            <a:xfrm>
              <a:off x="8869680" y="94488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5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4EEEC6F-1FC0-4EC2-A981-9ABF0120E7C2}"/>
                </a:ext>
              </a:extLst>
            </xdr:cNvPr>
            <xdr:cNvSpPr txBox="1"/>
          </xdr:nvSpPr>
          <xdr:spPr>
            <a:xfrm>
              <a:off x="9677400" y="94488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54EEEC6F-1FC0-4EC2-A981-9ABF0120E7C2}"/>
                </a:ext>
              </a:extLst>
            </xdr:cNvPr>
            <xdr:cNvSpPr txBox="1"/>
          </xdr:nvSpPr>
          <xdr:spPr>
            <a:xfrm>
              <a:off x="9677400" y="94488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5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B05D7D2-5681-4382-911F-1D45B5D79CBB}"/>
                </a:ext>
              </a:extLst>
            </xdr:cNvPr>
            <xdr:cNvSpPr txBox="1"/>
          </xdr:nvSpPr>
          <xdr:spPr>
            <a:xfrm>
              <a:off x="10645140" y="94488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EB05D7D2-5681-4382-911F-1D45B5D79CBB}"/>
                </a:ext>
              </a:extLst>
            </xdr:cNvPr>
            <xdr:cNvSpPr txBox="1"/>
          </xdr:nvSpPr>
          <xdr:spPr>
            <a:xfrm>
              <a:off x="10645140" y="94488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5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5FB4B06D-3C83-4032-8097-871874C9AA0E}"/>
                </a:ext>
              </a:extLst>
            </xdr:cNvPr>
            <xdr:cNvSpPr txBox="1"/>
          </xdr:nvSpPr>
          <xdr:spPr>
            <a:xfrm>
              <a:off x="11612880" y="94488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5FB4B06D-3C83-4032-8097-871874C9AA0E}"/>
                </a:ext>
              </a:extLst>
            </xdr:cNvPr>
            <xdr:cNvSpPr txBox="1"/>
          </xdr:nvSpPr>
          <xdr:spPr>
            <a:xfrm>
              <a:off x="11612880" y="94488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5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645274F-527E-4E66-9CB2-3AB0B28FD417}"/>
                </a:ext>
              </a:extLst>
            </xdr:cNvPr>
            <xdr:cNvSpPr txBox="1"/>
          </xdr:nvSpPr>
          <xdr:spPr>
            <a:xfrm>
              <a:off x="5852160" y="94488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1645274F-527E-4E66-9CB2-3AB0B28FD417}"/>
                </a:ext>
              </a:extLst>
            </xdr:cNvPr>
            <xdr:cNvSpPr txBox="1"/>
          </xdr:nvSpPr>
          <xdr:spPr>
            <a:xfrm>
              <a:off x="5852160" y="94488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13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67686E5F-D8DA-4214-8EDB-023A9405FD23}"/>
                </a:ext>
              </a:extLst>
            </xdr:cNvPr>
            <xdr:cNvSpPr txBox="1"/>
          </xdr:nvSpPr>
          <xdr:spPr>
            <a:xfrm>
              <a:off x="6667500" y="268986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67686E5F-D8DA-4214-8EDB-023A9405FD23}"/>
                </a:ext>
              </a:extLst>
            </xdr:cNvPr>
            <xdr:cNvSpPr txBox="1"/>
          </xdr:nvSpPr>
          <xdr:spPr>
            <a:xfrm>
              <a:off x="6667500" y="268986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13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A5A95B2-D079-48BF-9F8A-F7F84E83605D}"/>
                </a:ext>
              </a:extLst>
            </xdr:cNvPr>
            <xdr:cNvSpPr txBox="1"/>
          </xdr:nvSpPr>
          <xdr:spPr>
            <a:xfrm>
              <a:off x="7528560" y="268986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8A5A95B2-D079-48BF-9F8A-F7F84E83605D}"/>
                </a:ext>
              </a:extLst>
            </xdr:cNvPr>
            <xdr:cNvSpPr txBox="1"/>
          </xdr:nvSpPr>
          <xdr:spPr>
            <a:xfrm>
              <a:off x="7528560" y="268986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13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CD87E603-3BEE-4C56-9707-A49D3CD27468}"/>
                </a:ext>
              </a:extLst>
            </xdr:cNvPr>
            <xdr:cNvSpPr txBox="1"/>
          </xdr:nvSpPr>
          <xdr:spPr>
            <a:xfrm>
              <a:off x="8869680" y="26898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CD87E603-3BEE-4C56-9707-A49D3CD27468}"/>
                </a:ext>
              </a:extLst>
            </xdr:cNvPr>
            <xdr:cNvSpPr txBox="1"/>
          </xdr:nvSpPr>
          <xdr:spPr>
            <a:xfrm>
              <a:off x="8869680" y="26898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13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91701D9-669B-48E5-8025-3387A8204279}"/>
                </a:ext>
              </a:extLst>
            </xdr:cNvPr>
            <xdr:cNvSpPr txBox="1"/>
          </xdr:nvSpPr>
          <xdr:spPr>
            <a:xfrm>
              <a:off x="9677400" y="26898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091701D9-669B-48E5-8025-3387A8204279}"/>
                </a:ext>
              </a:extLst>
            </xdr:cNvPr>
            <xdr:cNvSpPr txBox="1"/>
          </xdr:nvSpPr>
          <xdr:spPr>
            <a:xfrm>
              <a:off x="9677400" y="268986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13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BE6111E6-9C04-489C-AF48-5343BB4F1CCE}"/>
                </a:ext>
              </a:extLst>
            </xdr:cNvPr>
            <xdr:cNvSpPr txBox="1"/>
          </xdr:nvSpPr>
          <xdr:spPr>
            <a:xfrm>
              <a:off x="10645140" y="26898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BE6111E6-9C04-489C-AF48-5343BB4F1CCE}"/>
                </a:ext>
              </a:extLst>
            </xdr:cNvPr>
            <xdr:cNvSpPr txBox="1"/>
          </xdr:nvSpPr>
          <xdr:spPr>
            <a:xfrm>
              <a:off x="10645140" y="26898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13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C152C5F-B7E8-46AB-98E8-7592924F11D3}"/>
                </a:ext>
              </a:extLst>
            </xdr:cNvPr>
            <xdr:cNvSpPr txBox="1"/>
          </xdr:nvSpPr>
          <xdr:spPr>
            <a:xfrm>
              <a:off x="11612880" y="26898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C152C5F-B7E8-46AB-98E8-7592924F11D3}"/>
                </a:ext>
              </a:extLst>
            </xdr:cNvPr>
            <xdr:cNvSpPr txBox="1"/>
          </xdr:nvSpPr>
          <xdr:spPr>
            <a:xfrm>
              <a:off x="11612880" y="268986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13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EB314C78-AAB5-4FC0-B282-DF6C4D642E49}"/>
                </a:ext>
              </a:extLst>
            </xdr:cNvPr>
            <xdr:cNvSpPr txBox="1"/>
          </xdr:nvSpPr>
          <xdr:spPr>
            <a:xfrm>
              <a:off x="5852160" y="268986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15" name="CaixaDeTexto 14">
              <a:extLst>
                <a:ext uri="{FF2B5EF4-FFF2-40B4-BE49-F238E27FC236}">
                  <a16:creationId xmlns:a16="http://schemas.microsoft.com/office/drawing/2014/main" id="{EB314C78-AAB5-4FC0-B282-DF6C4D642E49}"/>
                </a:ext>
              </a:extLst>
            </xdr:cNvPr>
            <xdr:cNvSpPr txBox="1"/>
          </xdr:nvSpPr>
          <xdr:spPr>
            <a:xfrm>
              <a:off x="5852160" y="268986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21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19A10CB5-0AE9-49AE-8641-7A829E3D19D0}"/>
                </a:ext>
              </a:extLst>
            </xdr:cNvPr>
            <xdr:cNvSpPr txBox="1"/>
          </xdr:nvSpPr>
          <xdr:spPr>
            <a:xfrm>
              <a:off x="6667500" y="443484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16" name="CaixaDeTexto 15">
              <a:extLst>
                <a:ext uri="{FF2B5EF4-FFF2-40B4-BE49-F238E27FC236}">
                  <a16:creationId xmlns:a16="http://schemas.microsoft.com/office/drawing/2014/main" id="{19A10CB5-0AE9-49AE-8641-7A829E3D19D0}"/>
                </a:ext>
              </a:extLst>
            </xdr:cNvPr>
            <xdr:cNvSpPr txBox="1"/>
          </xdr:nvSpPr>
          <xdr:spPr>
            <a:xfrm>
              <a:off x="6667500" y="443484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21135B94-5DCE-4A87-839B-3E96CC51F027}"/>
                </a:ext>
              </a:extLst>
            </xdr:cNvPr>
            <xdr:cNvSpPr txBox="1"/>
          </xdr:nvSpPr>
          <xdr:spPr>
            <a:xfrm>
              <a:off x="7528560" y="443484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21135B94-5DCE-4A87-839B-3E96CC51F027}"/>
                </a:ext>
              </a:extLst>
            </xdr:cNvPr>
            <xdr:cNvSpPr txBox="1"/>
          </xdr:nvSpPr>
          <xdr:spPr>
            <a:xfrm>
              <a:off x="7528560" y="443484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21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EC65134E-F7C4-4540-82BE-FF8DB2CEE6FB}"/>
                </a:ext>
              </a:extLst>
            </xdr:cNvPr>
            <xdr:cNvSpPr txBox="1"/>
          </xdr:nvSpPr>
          <xdr:spPr>
            <a:xfrm>
              <a:off x="8869680" y="44348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EC65134E-F7C4-4540-82BE-FF8DB2CEE6FB}"/>
                </a:ext>
              </a:extLst>
            </xdr:cNvPr>
            <xdr:cNvSpPr txBox="1"/>
          </xdr:nvSpPr>
          <xdr:spPr>
            <a:xfrm>
              <a:off x="8869680" y="44348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21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47C04211-7FD9-422F-9C9C-D868CA1FE7CD}"/>
                </a:ext>
              </a:extLst>
            </xdr:cNvPr>
            <xdr:cNvSpPr txBox="1"/>
          </xdr:nvSpPr>
          <xdr:spPr>
            <a:xfrm>
              <a:off x="9677400" y="44348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19" name="CaixaDeTexto 18">
              <a:extLst>
                <a:ext uri="{FF2B5EF4-FFF2-40B4-BE49-F238E27FC236}">
                  <a16:creationId xmlns:a16="http://schemas.microsoft.com/office/drawing/2014/main" id="{47C04211-7FD9-422F-9C9C-D868CA1FE7CD}"/>
                </a:ext>
              </a:extLst>
            </xdr:cNvPr>
            <xdr:cNvSpPr txBox="1"/>
          </xdr:nvSpPr>
          <xdr:spPr>
            <a:xfrm>
              <a:off x="9677400" y="44348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21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E3C08CD3-2346-4E4C-B040-6E5CF0F56914}"/>
                </a:ext>
              </a:extLst>
            </xdr:cNvPr>
            <xdr:cNvSpPr txBox="1"/>
          </xdr:nvSpPr>
          <xdr:spPr>
            <a:xfrm>
              <a:off x="10645140" y="44348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20" name="CaixaDeTexto 19">
              <a:extLst>
                <a:ext uri="{FF2B5EF4-FFF2-40B4-BE49-F238E27FC236}">
                  <a16:creationId xmlns:a16="http://schemas.microsoft.com/office/drawing/2014/main" id="{E3C08CD3-2346-4E4C-B040-6E5CF0F56914}"/>
                </a:ext>
              </a:extLst>
            </xdr:cNvPr>
            <xdr:cNvSpPr txBox="1"/>
          </xdr:nvSpPr>
          <xdr:spPr>
            <a:xfrm>
              <a:off x="10645140" y="44348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21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2D68772D-D78F-45DC-872F-11ADEF2ABC63}"/>
                </a:ext>
              </a:extLst>
            </xdr:cNvPr>
            <xdr:cNvSpPr txBox="1"/>
          </xdr:nvSpPr>
          <xdr:spPr>
            <a:xfrm>
              <a:off x="11612880" y="44348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2D68772D-D78F-45DC-872F-11ADEF2ABC63}"/>
                </a:ext>
              </a:extLst>
            </xdr:cNvPr>
            <xdr:cNvSpPr txBox="1"/>
          </xdr:nvSpPr>
          <xdr:spPr>
            <a:xfrm>
              <a:off x="11612880" y="44348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21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D8FA1F2F-21D0-4AA3-969A-7DD1CDE62921}"/>
                </a:ext>
              </a:extLst>
            </xdr:cNvPr>
            <xdr:cNvSpPr txBox="1"/>
          </xdr:nvSpPr>
          <xdr:spPr>
            <a:xfrm>
              <a:off x="5852160" y="443484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D8FA1F2F-21D0-4AA3-969A-7DD1CDE62921}"/>
                </a:ext>
              </a:extLst>
            </xdr:cNvPr>
            <xdr:cNvSpPr txBox="1"/>
          </xdr:nvSpPr>
          <xdr:spPr>
            <a:xfrm>
              <a:off x="5852160" y="443484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29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F6CE3670-542F-4377-BA3F-A6BCFC9A7E99}"/>
                </a:ext>
              </a:extLst>
            </xdr:cNvPr>
            <xdr:cNvSpPr txBox="1"/>
          </xdr:nvSpPr>
          <xdr:spPr>
            <a:xfrm>
              <a:off x="6667500" y="618744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F6CE3670-542F-4377-BA3F-A6BCFC9A7E99}"/>
                </a:ext>
              </a:extLst>
            </xdr:cNvPr>
            <xdr:cNvSpPr txBox="1"/>
          </xdr:nvSpPr>
          <xdr:spPr>
            <a:xfrm>
              <a:off x="6667500" y="618744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29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719556E7-14BE-43B7-A8DE-3F5A6A6D4478}"/>
                </a:ext>
              </a:extLst>
            </xdr:cNvPr>
            <xdr:cNvSpPr txBox="1"/>
          </xdr:nvSpPr>
          <xdr:spPr>
            <a:xfrm>
              <a:off x="7528560" y="618744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24" name="CaixaDeTexto 23">
              <a:extLst>
                <a:ext uri="{FF2B5EF4-FFF2-40B4-BE49-F238E27FC236}">
                  <a16:creationId xmlns:a16="http://schemas.microsoft.com/office/drawing/2014/main" id="{719556E7-14BE-43B7-A8DE-3F5A6A6D4478}"/>
                </a:ext>
              </a:extLst>
            </xdr:cNvPr>
            <xdr:cNvSpPr txBox="1"/>
          </xdr:nvSpPr>
          <xdr:spPr>
            <a:xfrm>
              <a:off x="7528560" y="618744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29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FBC154D3-AB78-463B-98A4-8BE96077ACFF}"/>
                </a:ext>
              </a:extLst>
            </xdr:cNvPr>
            <xdr:cNvSpPr txBox="1"/>
          </xdr:nvSpPr>
          <xdr:spPr>
            <a:xfrm>
              <a:off x="8869680" y="61874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FBC154D3-AB78-463B-98A4-8BE96077ACFF}"/>
                </a:ext>
              </a:extLst>
            </xdr:cNvPr>
            <xdr:cNvSpPr txBox="1"/>
          </xdr:nvSpPr>
          <xdr:spPr>
            <a:xfrm>
              <a:off x="8869680" y="61874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29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80E3825F-EF21-4FAD-AA52-764332E6E2C8}"/>
                </a:ext>
              </a:extLst>
            </xdr:cNvPr>
            <xdr:cNvSpPr txBox="1"/>
          </xdr:nvSpPr>
          <xdr:spPr>
            <a:xfrm>
              <a:off x="9677400" y="61874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26" name="CaixaDeTexto 25">
              <a:extLst>
                <a:ext uri="{FF2B5EF4-FFF2-40B4-BE49-F238E27FC236}">
                  <a16:creationId xmlns:a16="http://schemas.microsoft.com/office/drawing/2014/main" id="{80E3825F-EF21-4FAD-AA52-764332E6E2C8}"/>
                </a:ext>
              </a:extLst>
            </xdr:cNvPr>
            <xdr:cNvSpPr txBox="1"/>
          </xdr:nvSpPr>
          <xdr:spPr>
            <a:xfrm>
              <a:off x="9677400" y="618744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29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9EF2B435-FC36-4D0B-9F8C-1A036790DC01}"/>
                </a:ext>
              </a:extLst>
            </xdr:cNvPr>
            <xdr:cNvSpPr txBox="1"/>
          </xdr:nvSpPr>
          <xdr:spPr>
            <a:xfrm>
              <a:off x="10645140" y="61874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9EF2B435-FC36-4D0B-9F8C-1A036790DC01}"/>
                </a:ext>
              </a:extLst>
            </xdr:cNvPr>
            <xdr:cNvSpPr txBox="1"/>
          </xdr:nvSpPr>
          <xdr:spPr>
            <a:xfrm>
              <a:off x="10645140" y="61874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29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A06E48A8-2557-44C0-A1E7-396835D19BF9}"/>
                </a:ext>
              </a:extLst>
            </xdr:cNvPr>
            <xdr:cNvSpPr txBox="1"/>
          </xdr:nvSpPr>
          <xdr:spPr>
            <a:xfrm>
              <a:off x="11612880" y="61874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A06E48A8-2557-44C0-A1E7-396835D19BF9}"/>
                </a:ext>
              </a:extLst>
            </xdr:cNvPr>
            <xdr:cNvSpPr txBox="1"/>
          </xdr:nvSpPr>
          <xdr:spPr>
            <a:xfrm>
              <a:off x="11612880" y="618744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29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8EE46425-8344-49FD-82D3-82060B08F75D}"/>
                </a:ext>
              </a:extLst>
            </xdr:cNvPr>
            <xdr:cNvSpPr txBox="1"/>
          </xdr:nvSpPr>
          <xdr:spPr>
            <a:xfrm>
              <a:off x="5852160" y="618744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29" name="CaixaDeTexto 28">
              <a:extLst>
                <a:ext uri="{FF2B5EF4-FFF2-40B4-BE49-F238E27FC236}">
                  <a16:creationId xmlns:a16="http://schemas.microsoft.com/office/drawing/2014/main" id="{8EE46425-8344-49FD-82D3-82060B08F75D}"/>
                </a:ext>
              </a:extLst>
            </xdr:cNvPr>
            <xdr:cNvSpPr txBox="1"/>
          </xdr:nvSpPr>
          <xdr:spPr>
            <a:xfrm>
              <a:off x="5852160" y="618744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37</xdr:row>
      <xdr:rowOff>0</xdr:rowOff>
    </xdr:from>
    <xdr:ext cx="8610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DD17CA0D-EE0F-4662-9A74-43A1256A0DAA}"/>
                </a:ext>
              </a:extLst>
            </xdr:cNvPr>
            <xdr:cNvSpPr txBox="1"/>
          </xdr:nvSpPr>
          <xdr:spPr>
            <a:xfrm>
              <a:off x="6667500" y="793242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Sup>
                    <m:sSubSup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𝒌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𝒆</m:t>
                      </m:r>
                    </m:sub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bSup>
                </m:oMath>
              </a14:m>
              <a:r>
                <a:rPr lang="en-US" sz="1100" b="1"/>
                <a:t> [%]</a:t>
              </a:r>
            </a:p>
          </xdr:txBody>
        </xdr:sp>
      </mc:Choice>
      <mc:Fallback>
        <xdr:sp macro="" textlink="">
          <xdr:nvSpPr>
            <xdr:cNvPr id="30" name="CaixaDeTexto 29">
              <a:extLst>
                <a:ext uri="{FF2B5EF4-FFF2-40B4-BE49-F238E27FC236}">
                  <a16:creationId xmlns:a16="http://schemas.microsoft.com/office/drawing/2014/main" id="{DD17CA0D-EE0F-4662-9A74-43A1256A0DAA}"/>
                </a:ext>
              </a:extLst>
            </xdr:cNvPr>
            <xdr:cNvSpPr txBox="1"/>
          </xdr:nvSpPr>
          <xdr:spPr>
            <a:xfrm>
              <a:off x="6667500" y="7932420"/>
              <a:ext cx="8610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𝒌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𝒆^𝟐</a:t>
              </a:r>
              <a:r>
                <a:rPr lang="en-US" sz="1100" b="1"/>
                <a:t> [%]</a:t>
              </a:r>
            </a:p>
          </xdr:txBody>
        </xdr:sp>
      </mc:Fallback>
    </mc:AlternateContent>
    <xdr:clientData/>
  </xdr:oneCellAnchor>
  <xdr:oneCellAnchor>
    <xdr:from>
      <xdr:col>12</xdr:col>
      <xdr:colOff>0</xdr:colOff>
      <xdr:row>37</xdr:row>
      <xdr:rowOff>0</xdr:rowOff>
    </xdr:from>
    <xdr:ext cx="134112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A133D0C2-745F-4C34-8CB0-F422C1185214}"/>
                </a:ext>
              </a:extLst>
            </xdr:cNvPr>
            <xdr:cNvSpPr txBox="1"/>
          </xdr:nvSpPr>
          <xdr:spPr>
            <a:xfrm>
              <a:off x="7528560" y="793242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type m:val="skw"/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𝑸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num>
                    <m:den>
                      <m:sSubSup>
                        <m:sSubSupPr>
                          <m:ctrlPr>
                            <a:rPr lang="en-US" sz="1100" b="1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1" i="1">
                              <a:latin typeface="Cambria Math" panose="02040503050406030204" pitchFamily="18" charset="0"/>
                            </a:rPr>
                            <m:t>𝝎</m:t>
                          </m:r>
                        </m:e>
                        <m:sub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𝒓</m:t>
                          </m:r>
                        </m:sub>
                        <m:sup>
                          <m:r>
                            <a:rPr lang="pt-BR" sz="1100" b="1" i="1">
                              <a:latin typeface="Cambria Math" panose="02040503050406030204" pitchFamily="18" charset="0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r>
                <a:rPr lang="en-US" sz="1100" b="1"/>
                <a:t> [</a:t>
              </a:r>
              <a14:m>
                <m:oMath xmlns:m="http://schemas.openxmlformats.org/officeDocument/2006/math">
                  <m:r>
                    <a:rPr lang="en-US" sz="1100" b="1" i="1">
                      <a:latin typeface="Cambria Math" panose="02040503050406030204" pitchFamily="18" charset="0"/>
                    </a:rPr>
                    <m:t>µ</m:t>
                  </m:r>
                  <m:sSup>
                    <m:sSupPr>
                      <m:ctrlPr>
                        <a:rPr lang="pt-BR" sz="1100" b="1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skw"/>
                          <m:ctrlPr>
                            <a:rPr lang="en-US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𝑪𝒔</m:t>
                          </m:r>
                        </m:num>
                        <m:den>
                          <m:r>
                            <a:rPr lang="pt-BR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𝒓𝒂𝒅</m:t>
                          </m:r>
                        </m:den>
                      </m:f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𝟐</m:t>
                      </m:r>
                    </m:sup>
                  </m:sSup>
                </m:oMath>
              </a14:m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1" name="CaixaDeTexto 30">
              <a:extLst>
                <a:ext uri="{FF2B5EF4-FFF2-40B4-BE49-F238E27FC236}">
                  <a16:creationId xmlns:a16="http://schemas.microsoft.com/office/drawing/2014/main" id="{A133D0C2-745F-4C34-8CB0-F422C1185214}"/>
                </a:ext>
              </a:extLst>
            </xdr:cNvPr>
            <xdr:cNvSpPr txBox="1"/>
          </xdr:nvSpPr>
          <xdr:spPr>
            <a:xfrm>
              <a:off x="7528560" y="7932420"/>
              <a:ext cx="134112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1" i="0">
                  <a:latin typeface="Cambria Math" panose="02040503050406030204" pitchFamily="18" charset="0"/>
                </a:rPr>
                <a:t>(</a:t>
              </a:r>
              <a:r>
                <a:rPr lang="pt-BR" sz="1100" b="1" i="0">
                  <a:latin typeface="Cambria Math" panose="02040503050406030204" pitchFamily="18" charset="0"/>
                </a:rPr>
                <a:t>𝑸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𝒓^𝟐</a:t>
              </a:r>
              <a:r>
                <a:rPr lang="en-US" sz="1100" b="1" i="0">
                  <a:latin typeface="Cambria Math" panose="02040503050406030204" pitchFamily="18" charset="0"/>
                </a:rPr>
                <a:t>)⁄(𝝎_</a:t>
              </a:r>
              <a:r>
                <a:rPr lang="pt-BR" sz="1100" b="1" i="0">
                  <a:latin typeface="Cambria Math" panose="02040503050406030204" pitchFamily="18" charset="0"/>
                </a:rPr>
                <a:t>𝒓^𝟐 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r>
                <a:rPr lang="en-US" sz="1100" b="1"/>
                <a:t> [</a:t>
              </a:r>
              <a:r>
                <a:rPr lang="en-US" sz="1100" b="1" i="0">
                  <a:latin typeface="Cambria Math" panose="02040503050406030204" pitchFamily="18" charset="0"/>
                </a:rPr>
                <a:t>µ</a:t>
              </a:r>
              <a:r>
                <a:rPr lang="pt-BR" sz="1100" b="1" i="0">
                  <a:latin typeface="Cambria Math" panose="02040503050406030204" pitchFamily="18" charset="0"/>
                </a:rPr>
                <a:t>〖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(𝑪𝒔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⁄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𝒓𝒂𝒅)〗^</a:t>
              </a:r>
              <a:r>
                <a:rPr lang="pt-BR" sz="1100" b="1" i="0">
                  <a:latin typeface="Cambria Math" panose="02040503050406030204" pitchFamily="18" charset="0"/>
                </a:rPr>
                <a:t>𝟐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13</xdr:col>
      <xdr:colOff>0</xdr:colOff>
      <xdr:row>37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C8C20489-DBC3-4838-9E11-E9105C6681F2}"/>
                </a:ext>
              </a:extLst>
            </xdr:cNvPr>
            <xdr:cNvSpPr txBox="1"/>
          </xdr:nvSpPr>
          <xdr:spPr>
            <a:xfrm>
              <a:off x="8869680" y="79324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32" name="CaixaDeTexto 31">
              <a:extLst>
                <a:ext uri="{FF2B5EF4-FFF2-40B4-BE49-F238E27FC236}">
                  <a16:creationId xmlns:a16="http://schemas.microsoft.com/office/drawing/2014/main" id="{C8C20489-DBC3-4838-9E11-E9105C6681F2}"/>
                </a:ext>
              </a:extLst>
            </xdr:cNvPr>
            <xdr:cNvSpPr txBox="1"/>
          </xdr:nvSpPr>
          <xdr:spPr>
            <a:xfrm>
              <a:off x="8869680" y="79324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14</xdr:col>
      <xdr:colOff>0</xdr:colOff>
      <xdr:row>37</xdr:row>
      <xdr:rowOff>0</xdr:rowOff>
    </xdr:from>
    <xdr:ext cx="82296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44122A83-DE1E-4086-9631-9F90F653A4C5}"/>
                </a:ext>
              </a:extLst>
            </xdr:cNvPr>
            <xdr:cNvSpPr txBox="1"/>
          </xdr:nvSpPr>
          <xdr:spPr>
            <a:xfrm>
              <a:off x="9677400" y="79324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𝒑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44122A83-DE1E-4086-9631-9F90F653A4C5}"/>
                </a:ext>
              </a:extLst>
            </xdr:cNvPr>
            <xdr:cNvSpPr txBox="1"/>
          </xdr:nvSpPr>
          <xdr:spPr>
            <a:xfrm>
              <a:off x="9677400" y="7932420"/>
              <a:ext cx="82296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𝒑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15</xdr:col>
      <xdr:colOff>0</xdr:colOff>
      <xdr:row>37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1AECA364-1D25-4CBD-9575-1C54D1FD1824}"/>
                </a:ext>
              </a:extLst>
            </xdr:cNvPr>
            <xdr:cNvSpPr txBox="1"/>
          </xdr:nvSpPr>
          <xdr:spPr>
            <a:xfrm>
              <a:off x="10645140" y="79324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𝑳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[H]</a:t>
              </a:r>
            </a:p>
          </xdr:txBody>
        </xdr:sp>
      </mc:Choice>
      <mc:Fallback>
        <xdr:sp macro="" textlink="">
          <xdr:nvSpPr>
            <xdr:cNvPr id="34" name="CaixaDeTexto 33">
              <a:extLst>
                <a:ext uri="{FF2B5EF4-FFF2-40B4-BE49-F238E27FC236}">
                  <a16:creationId xmlns:a16="http://schemas.microsoft.com/office/drawing/2014/main" id="{1AECA364-1D25-4CBD-9575-1C54D1FD1824}"/>
                </a:ext>
              </a:extLst>
            </xdr:cNvPr>
            <xdr:cNvSpPr txBox="1"/>
          </xdr:nvSpPr>
          <xdr:spPr>
            <a:xfrm>
              <a:off x="10645140" y="79324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𝑳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[H]</a:t>
              </a:r>
            </a:p>
          </xdr:txBody>
        </xdr:sp>
      </mc:Fallback>
    </mc:AlternateContent>
    <xdr:clientData/>
  </xdr:oneCellAnchor>
  <xdr:oneCellAnchor>
    <xdr:from>
      <xdr:col>16</xdr:col>
      <xdr:colOff>0</xdr:colOff>
      <xdr:row>37</xdr:row>
      <xdr:rowOff>0</xdr:rowOff>
    </xdr:from>
    <xdr:ext cx="60960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619F3A5D-D75C-4313-80DF-94A89DD47D27}"/>
                </a:ext>
              </a:extLst>
            </xdr:cNvPr>
            <xdr:cNvSpPr txBox="1"/>
          </xdr:nvSpPr>
          <xdr:spPr>
            <a:xfrm>
              <a:off x="11612880" y="79324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𝑹</m:t>
                      </m:r>
                    </m:e>
                    <m:sub>
                      <m:r>
                        <a:rPr lang="pt-BR" sz="1100" b="1" i="1">
                          <a:latin typeface="Cambria Math" panose="02040503050406030204" pitchFamily="18" charset="0"/>
                        </a:rPr>
                        <m:t>𝒔</m:t>
                      </m:r>
                    </m:sub>
                  </m:sSub>
                </m:oMath>
              </a14:m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Choice>
      <mc:Fallback>
        <xdr:sp macro="" textlink="">
          <xdr:nvSpPr>
            <xdr:cNvPr id="35" name="CaixaDeTexto 34">
              <a:extLst>
                <a:ext uri="{FF2B5EF4-FFF2-40B4-BE49-F238E27FC236}">
                  <a16:creationId xmlns:a16="http://schemas.microsoft.com/office/drawing/2014/main" id="{619F3A5D-D75C-4313-80DF-94A89DD47D27}"/>
                </a:ext>
              </a:extLst>
            </xdr:cNvPr>
            <xdr:cNvSpPr txBox="1"/>
          </xdr:nvSpPr>
          <xdr:spPr>
            <a:xfrm>
              <a:off x="11612880" y="7932420"/>
              <a:ext cx="60960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latin typeface="Cambria Math" panose="02040503050406030204" pitchFamily="18" charset="0"/>
                </a:rPr>
                <a:t>𝑹</a:t>
              </a:r>
              <a:r>
                <a:rPr lang="en-US" sz="1100" b="1" i="0">
                  <a:latin typeface="Cambria Math" panose="02040503050406030204" pitchFamily="18" charset="0"/>
                </a:rPr>
                <a:t>_</a:t>
              </a:r>
              <a:r>
                <a:rPr lang="pt-BR" sz="1100" b="1" i="0">
                  <a:latin typeface="Cambria Math" panose="02040503050406030204" pitchFamily="18" charset="0"/>
                </a:rPr>
                <a:t>𝒔</a:t>
              </a:r>
              <a:r>
                <a:rPr lang="en-US" sz="1100" b="1"/>
                <a:t> [k</a:t>
              </a:r>
              <a:r>
                <a:rPr lang="el-GR" sz="1100" b="1"/>
                <a:t>ꭥ</a:t>
              </a:r>
              <a:r>
                <a:rPr lang="en-US" sz="1100" b="1"/>
                <a:t>]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37</xdr:row>
      <xdr:rowOff>0</xdr:rowOff>
    </xdr:from>
    <xdr:ext cx="815340" cy="3657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5DE568C7-392A-4668-A8EF-A331427FA1D3}"/>
                </a:ext>
              </a:extLst>
            </xdr:cNvPr>
            <xdr:cNvSpPr txBox="1"/>
          </xdr:nvSpPr>
          <xdr:spPr>
            <a:xfrm>
              <a:off x="5852160" y="793242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𝑸</m:t>
                      </m:r>
                    </m:e>
                    <m:sub>
                      <m:r>
                        <a:rPr lang="pt-BR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𝒓</m:t>
                      </m:r>
                    </m:sub>
                  </m:sSub>
                </m:oMath>
              </a14:m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Choice>
      <mc:Fallback>
        <xdr:sp macro="" textlink="">
          <xdr:nvSpPr>
            <xdr:cNvPr id="36" name="CaixaDeTexto 35">
              <a:extLst>
                <a:ext uri="{FF2B5EF4-FFF2-40B4-BE49-F238E27FC236}">
                  <a16:creationId xmlns:a16="http://schemas.microsoft.com/office/drawing/2014/main" id="{5DE568C7-392A-4668-A8EF-A331427FA1D3}"/>
                </a:ext>
              </a:extLst>
            </xdr:cNvPr>
            <xdr:cNvSpPr txBox="1"/>
          </xdr:nvSpPr>
          <xdr:spPr>
            <a:xfrm>
              <a:off x="5852160" y="7932420"/>
              <a:ext cx="815340" cy="36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𝑸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t-BR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𝒓</a:t>
              </a: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1881-10FB-4E58-A9E4-E9F4D1C9814B}">
  <dimension ref="A1:AH42"/>
  <sheetViews>
    <sheetView showGridLines="0" topLeftCell="A15" zoomScale="79" zoomScaleNormal="115" workbookViewId="0">
      <selection activeCell="T33" sqref="T33"/>
    </sheetView>
  </sheetViews>
  <sheetFormatPr defaultRowHeight="14.4" x14ac:dyDescent="0.3"/>
  <cols>
    <col min="1" max="1" width="0.88671875" customWidth="1"/>
    <col min="2" max="2" width="3.6640625" customWidth="1"/>
    <col min="5" max="6" width="9" bestFit="1" customWidth="1"/>
    <col min="7" max="7" width="2.5546875" customWidth="1"/>
    <col min="8" max="8" width="8.88671875" customWidth="1"/>
    <col min="9" max="10" width="16.77734375" bestFit="1" customWidth="1"/>
    <col min="11" max="11" width="11.88671875" customWidth="1"/>
    <col min="12" max="12" width="12.5546875" customWidth="1"/>
    <col min="13" max="13" width="19.5546875" customWidth="1"/>
    <col min="14" max="14" width="11.77734375" customWidth="1"/>
    <col min="15" max="16" width="14.109375" bestFit="1" customWidth="1"/>
    <col min="17" max="17" width="13" bestFit="1" customWidth="1"/>
    <col min="18" max="18" width="4.33203125" customWidth="1"/>
    <col min="19" max="19" width="2.21875" customWidth="1"/>
    <col min="20" max="20" width="20.77734375" customWidth="1"/>
    <col min="21" max="21" width="2.21875" customWidth="1"/>
  </cols>
  <sheetData>
    <row r="1" spans="1:34" ht="5.4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31.2" x14ac:dyDescent="0.6">
      <c r="A2" s="1"/>
      <c r="B2" s="1"/>
      <c r="C2" s="22" t="s">
        <v>9</v>
      </c>
      <c r="D2" s="1"/>
      <c r="E2" s="1"/>
      <c r="F2" s="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4.8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5" spans="1:34" ht="18.600000000000001" thickBot="1" x14ac:dyDescent="0.35">
      <c r="C5" s="23" t="s">
        <v>10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34" ht="30" thickTop="1" thickBot="1" x14ac:dyDescent="0.35">
      <c r="C6" s="6"/>
      <c r="D6" s="12" t="s">
        <v>3</v>
      </c>
      <c r="E6" s="12" t="s">
        <v>4</v>
      </c>
      <c r="F6" s="12" t="s">
        <v>5</v>
      </c>
      <c r="G6" s="13"/>
      <c r="H6" s="12" t="s">
        <v>7</v>
      </c>
      <c r="I6" s="14" t="s">
        <v>0</v>
      </c>
      <c r="J6" s="14" t="s">
        <v>1</v>
      </c>
      <c r="K6" s="14"/>
      <c r="L6" s="12"/>
      <c r="M6" s="12"/>
      <c r="N6" s="12"/>
      <c r="O6" s="12"/>
      <c r="P6" s="12"/>
      <c r="Q6" s="12"/>
      <c r="R6" s="3"/>
      <c r="V6" s="4"/>
      <c r="W6" s="4"/>
      <c r="X6" s="4"/>
    </row>
    <row r="7" spans="1:34" ht="15.6" thickTop="1" thickBot="1" x14ac:dyDescent="0.35">
      <c r="C7" s="16" t="s">
        <v>6</v>
      </c>
      <c r="D7" s="7">
        <v>0.41399999999999998</v>
      </c>
      <c r="E7" s="7">
        <v>0.314</v>
      </c>
      <c r="F7" s="7">
        <v>1E-3</v>
      </c>
      <c r="H7" s="7">
        <v>6</v>
      </c>
      <c r="I7" s="18">
        <v>239.16</v>
      </c>
      <c r="J7" s="18">
        <v>240.17</v>
      </c>
      <c r="K7" s="8">
        <v>0.15820000000000001</v>
      </c>
      <c r="L7" s="9">
        <f>((2*PI()*$J7)^2-(2*PI()*$I7)^2)/(2*PI()*$I7)^2</f>
        <v>8.4640631601250963E-3</v>
      </c>
      <c r="M7" s="8">
        <f>$K7^2/(2*PI()*$I7)^2*10^6</f>
        <v>1.1083479749250036E-2</v>
      </c>
      <c r="N7" s="18">
        <f>$L7/($E$10*$K7^2)</f>
        <v>0.33819403018970912</v>
      </c>
      <c r="O7" s="18">
        <f>IF($L7=0,0,($L7/$K7^2)*$I7*2*PI()*SQRT(1/(2*$L7))/1000)/$E$10</f>
        <v>3.9059790059290345</v>
      </c>
      <c r="P7" s="18">
        <f>$L7/($K7^2*(1+$L7)^2)/$E$10</f>
        <v>0.33254091226779686</v>
      </c>
      <c r="Q7" s="18">
        <f>$L7/$K7^2*$I7*2*PI()*SQRT(2*$L7/(1+$L7)^3)/1000/$E$10</f>
        <v>6.5290223588082577E-2</v>
      </c>
    </row>
    <row r="8" spans="1:34" ht="15" customHeight="1" thickBot="1" x14ac:dyDescent="0.35">
      <c r="C8" s="15" t="s">
        <v>2</v>
      </c>
      <c r="D8" s="3">
        <v>8.2799999999999999E-2</v>
      </c>
      <c r="E8" s="3">
        <v>6.2799999999999995E-2</v>
      </c>
      <c r="F8" s="3">
        <v>5.0000000000000001E-4</v>
      </c>
      <c r="H8" s="10">
        <v>7</v>
      </c>
      <c r="I8" s="19">
        <v>240.84</v>
      </c>
      <c r="J8" s="19">
        <v>242.94</v>
      </c>
      <c r="K8" s="17">
        <v>9.5899999999999999E-2</v>
      </c>
      <c r="L8" s="11">
        <f t="shared" ref="L8:L17" si="0">((2*PI()*$J8)^2-(2*PI()*$I8)^2)/(2*PI()*$I8)^2</f>
        <v>1.751499299040294E-2</v>
      </c>
      <c r="M8" s="17">
        <f t="shared" ref="M8:M17" si="1">$K8^2/(2*PI()*$I8)^2*10^6</f>
        <v>4.0162453945760184E-3</v>
      </c>
      <c r="N8" s="19">
        <f>$L8/($E$10*$K8^2)</f>
        <v>1.9044639380831985</v>
      </c>
      <c r="O8" s="20">
        <f>IF($L8=0,0,($L8/$K8^2)*$I8*2*PI()*SQRT(1/(2*$L8))/1000)/$E$10</f>
        <v>15.397891626240071</v>
      </c>
      <c r="P8" s="19">
        <f>$L8/($K8^2*(1+$L8)^2)/$E$10</f>
        <v>1.8394632644134412</v>
      </c>
      <c r="Q8" s="19">
        <f>$L8/$K8^2*$I8*2*PI()*SQRT(2*$L8/(1+$L8)^3)/1000/$E$10</f>
        <v>0.52552090444802424</v>
      </c>
    </row>
    <row r="9" spans="1:34" ht="15" thickBot="1" x14ac:dyDescent="0.35">
      <c r="H9" s="10">
        <v>8</v>
      </c>
      <c r="I9" s="19">
        <v>266.43</v>
      </c>
      <c r="J9" s="19">
        <v>268.45999999999998</v>
      </c>
      <c r="K9" s="17">
        <v>0.1452</v>
      </c>
      <c r="L9" s="11">
        <f t="shared" si="0"/>
        <v>1.5296577345092871E-2</v>
      </c>
      <c r="M9" s="17">
        <f t="shared" si="1"/>
        <v>7.5232803610260773E-3</v>
      </c>
      <c r="N9" s="19">
        <f t="shared" ref="N9:N17" si="2">$L9/($E$10*$K9^2)</f>
        <v>0.72553945470353765</v>
      </c>
      <c r="O9" s="20">
        <f t="shared" ref="O9:O17" si="3">IF($L9=0,0,($L9/$K9^2)*$I9*2*PI()*SQRT(1/(2*$L9))/1000)/$E$10</f>
        <v>6.9440349189538759</v>
      </c>
      <c r="P9" s="19">
        <f t="shared" ref="P9:P17" si="4">$L9/($K9^2*(1+$L9)^2)/$E$10</f>
        <v>0.70384201828989101</v>
      </c>
      <c r="Q9" s="19">
        <f t="shared" ref="Q9:Q17" si="5">$L9/$K9^2*$I9*2*PI()*SQRT(2*$L9/(1+$L9)^3)/1000/$E$10</f>
        <v>0.20765709563696072</v>
      </c>
    </row>
    <row r="10" spans="1:34" x14ac:dyDescent="0.3">
      <c r="C10" s="24" t="s">
        <v>8</v>
      </c>
      <c r="D10" s="24"/>
      <c r="E10" s="3">
        <v>1</v>
      </c>
    </row>
    <row r="13" spans="1:34" ht="18.600000000000001" thickBot="1" x14ac:dyDescent="0.35">
      <c r="C13" s="23" t="s">
        <v>11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34" ht="30" thickTop="1" thickBot="1" x14ac:dyDescent="0.35">
      <c r="C14" s="6"/>
      <c r="D14" s="12" t="s">
        <v>3</v>
      </c>
      <c r="E14" s="12" t="s">
        <v>4</v>
      </c>
      <c r="F14" s="12" t="s">
        <v>5</v>
      </c>
      <c r="G14" s="13"/>
      <c r="H14" s="12" t="s">
        <v>7</v>
      </c>
      <c r="I14" s="14" t="s">
        <v>0</v>
      </c>
      <c r="J14" s="14" t="s">
        <v>1</v>
      </c>
      <c r="K14" s="14"/>
      <c r="L14" s="12"/>
      <c r="M14" s="12"/>
      <c r="N14" s="12"/>
      <c r="O14" s="12"/>
      <c r="P14" s="12"/>
      <c r="Q14" s="12"/>
    </row>
    <row r="15" spans="1:34" ht="15.6" thickTop="1" thickBot="1" x14ac:dyDescent="0.35">
      <c r="C15" s="16" t="s">
        <v>6</v>
      </c>
      <c r="D15" s="7">
        <v>0.41399999999999998</v>
      </c>
      <c r="E15" s="7">
        <v>0.314</v>
      </c>
      <c r="F15" s="7">
        <v>1E-3</v>
      </c>
      <c r="H15" s="7">
        <v>6</v>
      </c>
      <c r="I15" s="18">
        <v>237.35</v>
      </c>
      <c r="J15" s="18">
        <v>238.4</v>
      </c>
      <c r="K15" s="8">
        <v>0.12740000000000001</v>
      </c>
      <c r="L15" s="9">
        <f>((2*PI()*$J15)^2-(2*PI()*$I15)^2)/(2*PI()*$I15)^2</f>
        <v>8.8672636990606256E-3</v>
      </c>
      <c r="M15" s="8">
        <f>$K15^2/(2*PI()*$I15)^2*10^6</f>
        <v>7.2979460273345544E-3</v>
      </c>
      <c r="N15" s="18">
        <f>$L15/($E$10*$K15^2)</f>
        <v>0.54632461443953473</v>
      </c>
      <c r="O15" s="18">
        <f>IF($L15=0,0,($L15/$K15^2)*$I15*2*PI()*SQRT(1/(2*$L15))/1000)/$E$10</f>
        <v>6.118008309959813</v>
      </c>
      <c r="P15" s="18">
        <f>$L15/($K15^2*(1+$L15)^2)/$E$10</f>
        <v>0.53676316851067463</v>
      </c>
      <c r="Q15" s="18">
        <f>$L15/$K15^2*$I15*2*PI()*SQRT(2*$L15/(1+$L15)^3)/1000/$E$10</f>
        <v>0.10707267112462676</v>
      </c>
    </row>
    <row r="16" spans="1:34" ht="15" thickBot="1" x14ac:dyDescent="0.35">
      <c r="C16" s="15" t="s">
        <v>2</v>
      </c>
      <c r="D16" s="3">
        <v>8.2799999999999999E-2</v>
      </c>
      <c r="E16" s="3">
        <v>6.2799999999999995E-2</v>
      </c>
      <c r="F16" s="3">
        <v>5.0000000000000001E-4</v>
      </c>
      <c r="H16" s="10">
        <v>7</v>
      </c>
      <c r="I16" s="19">
        <v>240.68</v>
      </c>
      <c r="J16" s="19">
        <v>242.12</v>
      </c>
      <c r="K16" s="17">
        <v>0.1053</v>
      </c>
      <c r="L16" s="11">
        <f t="shared" si="0"/>
        <v>1.2001892924896137E-2</v>
      </c>
      <c r="M16" s="17">
        <f t="shared" si="1"/>
        <v>4.8486071771633244E-3</v>
      </c>
      <c r="N16" s="19">
        <f>$L16/($E$10*$K16^2)</f>
        <v>1.0824130147659456</v>
      </c>
      <c r="O16" s="20">
        <f>IF($L16=0,0,($L16/$K16^2)*$I16*2*PI()*SQRT(1/(2*$L16))/1000)/$E$10</f>
        <v>10.565085229987087</v>
      </c>
      <c r="P16" s="19">
        <f>$L16/($K16^2*(1+$L16)^2)/$E$10</f>
        <v>1.0568913800357791</v>
      </c>
      <c r="Q16" s="19">
        <f>$L16/$K16^2*$I16*2*PI()*SQRT(2*$L16/(1+$L16)^3)/1000/$E$10</f>
        <v>0.24910403435767572</v>
      </c>
    </row>
    <row r="17" spans="3:18" ht="15" thickBot="1" x14ac:dyDescent="0.35">
      <c r="H17" s="10">
        <v>8</v>
      </c>
      <c r="I17" s="19">
        <v>264.27</v>
      </c>
      <c r="J17" s="19">
        <v>266.04000000000002</v>
      </c>
      <c r="K17" s="17">
        <v>0.13719999999999999</v>
      </c>
      <c r="L17" s="11">
        <f t="shared" si="0"/>
        <v>1.3440250202835945E-2</v>
      </c>
      <c r="M17" s="17">
        <f t="shared" si="1"/>
        <v>6.827359264838872E-3</v>
      </c>
      <c r="N17" s="19">
        <f t="shared" si="2"/>
        <v>0.71400151100072817</v>
      </c>
      <c r="O17" s="20">
        <f t="shared" si="3"/>
        <v>7.2311636338566059</v>
      </c>
      <c r="P17" s="19">
        <f t="shared" si="4"/>
        <v>0.69518890617594131</v>
      </c>
      <c r="Q17" s="19">
        <f t="shared" si="5"/>
        <v>0.19052339650290159</v>
      </c>
    </row>
    <row r="18" spans="3:18" x14ac:dyDescent="0.3">
      <c r="C18" s="24" t="s">
        <v>8</v>
      </c>
      <c r="D18" s="24"/>
      <c r="E18" s="3">
        <v>1</v>
      </c>
    </row>
    <row r="19" spans="3:18" x14ac:dyDescent="0.3">
      <c r="R19" s="3"/>
    </row>
    <row r="21" spans="3:18" ht="18.600000000000001" thickBot="1" x14ac:dyDescent="0.35">
      <c r="C21" s="23" t="s">
        <v>12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3:18" ht="30" customHeight="1" thickTop="1" thickBot="1" x14ac:dyDescent="0.35">
      <c r="C22" s="6"/>
      <c r="D22" s="12" t="s">
        <v>3</v>
      </c>
      <c r="E22" s="12" t="s">
        <v>4</v>
      </c>
      <c r="F22" s="12" t="s">
        <v>5</v>
      </c>
      <c r="G22" s="13"/>
      <c r="H22" s="12" t="s">
        <v>7</v>
      </c>
      <c r="I22" s="14" t="s">
        <v>0</v>
      </c>
      <c r="J22" s="14" t="s">
        <v>1</v>
      </c>
      <c r="K22" s="14"/>
      <c r="L22" s="12"/>
      <c r="M22" s="12"/>
      <c r="N22" s="12"/>
      <c r="O22" s="12"/>
      <c r="P22" s="12"/>
      <c r="Q22" s="12"/>
    </row>
    <row r="23" spans="3:18" ht="15.6" thickTop="1" thickBot="1" x14ac:dyDescent="0.35">
      <c r="C23" s="16" t="s">
        <v>6</v>
      </c>
      <c r="D23" s="7">
        <v>0.41399999999999998</v>
      </c>
      <c r="E23" s="7">
        <v>0.314</v>
      </c>
      <c r="F23" s="7">
        <v>1E-3</v>
      </c>
      <c r="H23" s="7">
        <v>6</v>
      </c>
      <c r="I23" s="18">
        <v>237.35</v>
      </c>
      <c r="J23" s="18">
        <v>238.4</v>
      </c>
      <c r="K23" s="8">
        <v>0.12740000000000001</v>
      </c>
      <c r="L23" s="9">
        <f>((2*PI()*$J23)^2-(2*PI()*$I23)^2)/(2*PI()*$I23)^2</f>
        <v>8.8672636990606256E-3</v>
      </c>
      <c r="M23" s="8">
        <f>$K23^2/(2*PI()*$I23)^2*10^6</f>
        <v>7.2979460273345544E-3</v>
      </c>
      <c r="N23" s="18">
        <f>$L23/($E$10*$K23^2)</f>
        <v>0.54632461443953473</v>
      </c>
      <c r="O23" s="18">
        <f>IF($L23=0,0,($L23/$K23^2)*$I23*2*PI()*SQRT(1/(2*$L23))/1000)/$E$10</f>
        <v>6.118008309959813</v>
      </c>
      <c r="P23" s="18">
        <f>$L23/($K23^2*(1+$L23)^2)/$E$10</f>
        <v>0.53676316851067463</v>
      </c>
      <c r="Q23" s="18">
        <f>$L23/$K23^2*$I23*2*PI()*SQRT(2*$L23/(1+$L23)^3)/1000/$E$10</f>
        <v>0.10707267112462676</v>
      </c>
    </row>
    <row r="24" spans="3:18" ht="15" thickBot="1" x14ac:dyDescent="0.35">
      <c r="C24" s="15" t="s">
        <v>2</v>
      </c>
      <c r="D24" s="3">
        <v>8.2799999999999999E-2</v>
      </c>
      <c r="E24" s="3">
        <v>6.2799999999999995E-2</v>
      </c>
      <c r="F24" s="3">
        <v>5.0000000000000001E-4</v>
      </c>
      <c r="H24" s="10">
        <v>7</v>
      </c>
      <c r="I24" s="19">
        <v>240.68</v>
      </c>
      <c r="J24" s="19">
        <v>242.12</v>
      </c>
      <c r="K24" s="17">
        <v>0.1053</v>
      </c>
      <c r="L24" s="11">
        <f t="shared" ref="L24:L28" si="6">((2*PI()*$J24)^2-(2*PI()*$I24)^2)/(2*PI()*$I24)^2</f>
        <v>1.2001892924896137E-2</v>
      </c>
      <c r="M24" s="17">
        <f t="shared" ref="M24:M28" si="7">$K24^2/(2*PI()*$I24)^2*10^6</f>
        <v>4.8486071771633244E-3</v>
      </c>
      <c r="N24" s="19">
        <f>$L24/($E$10*$K24^2)</f>
        <v>1.0824130147659456</v>
      </c>
      <c r="O24" s="20">
        <f>IF($L24=0,0,($L24/$K24^2)*$I24*2*PI()*SQRT(1/(2*$L24))/1000)/$E$10</f>
        <v>10.565085229987087</v>
      </c>
      <c r="P24" s="19">
        <f>$L24/($K24^2*(1+$L24)^2)/$E$10</f>
        <v>1.0568913800357791</v>
      </c>
      <c r="Q24" s="19">
        <f>$L24/$K24^2*$I24*2*PI()*SQRT(2*$L24/(1+$L24)^3)/1000/$E$10</f>
        <v>0.24910403435767572</v>
      </c>
    </row>
    <row r="25" spans="3:18" ht="15.6" customHeight="1" thickBot="1" x14ac:dyDescent="0.35">
      <c r="H25" s="10">
        <v>8</v>
      </c>
      <c r="I25" s="19">
        <v>264.27</v>
      </c>
      <c r="J25" s="19">
        <v>266.04000000000002</v>
      </c>
      <c r="K25" s="17">
        <v>0.13719999999999999</v>
      </c>
      <c r="L25" s="11">
        <f t="shared" si="6"/>
        <v>1.3440250202835945E-2</v>
      </c>
      <c r="M25" s="17">
        <f t="shared" si="7"/>
        <v>6.827359264838872E-3</v>
      </c>
      <c r="N25" s="19">
        <f t="shared" ref="N25:N28" si="8">$L25/($E$10*$K25^2)</f>
        <v>0.71400151100072817</v>
      </c>
      <c r="O25" s="20">
        <f t="shared" ref="O25:O28" si="9">IF($L25=0,0,($L25/$K25^2)*$I25*2*PI()*SQRT(1/(2*$L25))/1000)/$E$10</f>
        <v>7.2311636338566059</v>
      </c>
      <c r="P25" s="19">
        <f t="shared" ref="P25:P28" si="10">$L25/($K25^2*(1+$L25)^2)/$E$10</f>
        <v>0.69518890617594131</v>
      </c>
      <c r="Q25" s="19">
        <f t="shared" ref="Q25:Q28" si="11">$L25/$K25^2*$I25*2*PI()*SQRT(2*$L25/(1+$L25)^3)/1000/$E$10</f>
        <v>0.19052339650290159</v>
      </c>
    </row>
    <row r="26" spans="3:18" x14ac:dyDescent="0.3">
      <c r="C26" s="24" t="s">
        <v>8</v>
      </c>
      <c r="D26" s="24"/>
      <c r="E26" s="3">
        <v>1</v>
      </c>
    </row>
    <row r="29" spans="3:18" ht="18.600000000000001" thickBot="1" x14ac:dyDescent="0.35">
      <c r="C29" s="23" t="s">
        <v>13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3:18" ht="30" thickTop="1" thickBot="1" x14ac:dyDescent="0.35">
      <c r="C30" s="6"/>
      <c r="D30" s="12" t="s">
        <v>3</v>
      </c>
      <c r="E30" s="12" t="s">
        <v>4</v>
      </c>
      <c r="F30" s="12" t="s">
        <v>5</v>
      </c>
      <c r="G30" s="13"/>
      <c r="H30" s="12" t="s">
        <v>7</v>
      </c>
      <c r="I30" s="14" t="s">
        <v>0</v>
      </c>
      <c r="J30" s="14" t="s">
        <v>1</v>
      </c>
      <c r="K30" s="14"/>
      <c r="L30" s="12"/>
      <c r="M30" s="12"/>
      <c r="N30" s="12"/>
      <c r="O30" s="12"/>
      <c r="P30" s="12"/>
      <c r="Q30" s="12"/>
    </row>
    <row r="31" spans="3:18" ht="15.6" thickTop="1" thickBot="1" x14ac:dyDescent="0.35">
      <c r="C31" s="16" t="s">
        <v>6</v>
      </c>
      <c r="D31" s="7">
        <v>0.41399999999999998</v>
      </c>
      <c r="E31" s="7">
        <v>0.314</v>
      </c>
      <c r="F31" s="7">
        <v>1E-3</v>
      </c>
      <c r="H31" s="7">
        <v>6</v>
      </c>
      <c r="I31" s="18">
        <v>238.94</v>
      </c>
      <c r="J31" s="18">
        <v>240.42</v>
      </c>
      <c r="K31" s="8">
        <v>0.15859999999999999</v>
      </c>
      <c r="L31" s="9">
        <f>((2*PI()*$J31)^2-(2*PI()*$I31)^2)/(2*PI()*$I31)^2</f>
        <v>1.2426413136913962E-2</v>
      </c>
      <c r="M31" s="8">
        <f>$K31^2/(2*PI()*$I31)^2*10^6</f>
        <v>1.1160121185241172E-2</v>
      </c>
      <c r="N31" s="18">
        <f>$L31/($E$10*$K31^2)</f>
        <v>0.49401418849811179</v>
      </c>
      <c r="O31" s="18">
        <f>IF($L31=0,0,($L31/$K31^2)*$I31*2*PI()*SQRT(1/(2*$L31))/1000)/$E$10</f>
        <v>4.7045735016956147</v>
      </c>
      <c r="P31" s="18">
        <f>$L31/($K31^2*(1+$L31)^2)/$E$10</f>
        <v>0.48196165670582136</v>
      </c>
      <c r="Q31" s="18">
        <f>$L31/$K31^2*$I31*2*PI()*SQRT(2*$L31/(1+$L31)^3)/1000/$E$10</f>
        <v>0.11477593563523968</v>
      </c>
    </row>
    <row r="32" spans="3:18" ht="15" thickBot="1" x14ac:dyDescent="0.35">
      <c r="C32" s="15" t="s">
        <v>2</v>
      </c>
      <c r="D32" s="3">
        <v>8.2799999999999999E-2</v>
      </c>
      <c r="E32" s="3">
        <v>6.2799999999999995E-2</v>
      </c>
      <c r="F32" s="3">
        <v>5.0000000000000001E-4</v>
      </c>
      <c r="H32" s="10">
        <v>7</v>
      </c>
      <c r="I32" s="19">
        <v>241.57</v>
      </c>
      <c r="J32" s="19">
        <v>243.03</v>
      </c>
      <c r="K32" s="17">
        <v>8.4699999999999998E-2</v>
      </c>
      <c r="L32" s="11">
        <f t="shared" ref="L32:L34" si="12">((2*PI()*$J32)^2-(2*PI()*$I32)^2)/(2*PI()*$I32)^2</f>
        <v>1.2124121138264242E-2</v>
      </c>
      <c r="M32" s="17">
        <f t="shared" ref="M32:M34" si="13">$K32^2/(2*PI()*$I32)^2*10^6</f>
        <v>3.1140177614883136E-3</v>
      </c>
      <c r="N32" s="19">
        <f>$L32/($E$10*$K32^2)</f>
        <v>1.6899873207980725</v>
      </c>
      <c r="O32" s="20">
        <f>IF($L32=0,0,($L32/$K32^2)*$I32*2*PI()*SQRT(1/(2*$L32))/1000)/$E$10</f>
        <v>16.472752855490988</v>
      </c>
      <c r="P32" s="19">
        <f>$L32/($K32^2*(1+$L32)^2)/$E$10</f>
        <v>1.6497414869126581</v>
      </c>
      <c r="Q32" s="19">
        <f>$L32/$K32^2*$I32*2*PI()*SQRT(2*$L32/(1+$L32)^3)/1000/$E$10</f>
        <v>0.39227965306818363</v>
      </c>
      <c r="R32" s="3"/>
    </row>
    <row r="33" spans="3:17" ht="15" thickBot="1" x14ac:dyDescent="0.35">
      <c r="H33" s="10">
        <v>8</v>
      </c>
      <c r="I33" s="19">
        <v>264.88</v>
      </c>
      <c r="J33" s="19">
        <v>266.58</v>
      </c>
      <c r="K33" s="17">
        <v>0.13389999999999999</v>
      </c>
      <c r="L33" s="11">
        <f t="shared" si="12"/>
        <v>1.2877191939847783E-2</v>
      </c>
      <c r="M33" s="17">
        <f t="shared" si="13"/>
        <v>6.4729623629567216E-3</v>
      </c>
      <c r="N33" s="19">
        <f t="shared" ref="N33:N34" si="14">$L33/($E$10*$K33^2)</f>
        <v>0.71822416826217017</v>
      </c>
      <c r="O33" s="20">
        <f t="shared" ref="O33:O34" si="15">IF($L33=0,0,($L33/$K33^2)*$I33*2*PI()*SQRT(1/(2*$L33))/1000)/$E$10</f>
        <v>7.4484081868905658</v>
      </c>
      <c r="P33" s="19">
        <f t="shared" ref="P33:P34" si="16">$L33/($K33^2*(1+$L33)^2)/$E$10</f>
        <v>0.70007800226113104</v>
      </c>
      <c r="Q33" s="19">
        <f t="shared" ref="Q33:Q34" si="17">$L33/$K33^2*$I33*2*PI()*SQRT(2*$L33/(1+$L33)^3)/1000/$E$10</f>
        <v>0.18818259188827416</v>
      </c>
    </row>
    <row r="34" spans="3:17" x14ac:dyDescent="0.3">
      <c r="C34" s="24" t="s">
        <v>8</v>
      </c>
      <c r="D34" s="24"/>
      <c r="E34" s="3">
        <v>1</v>
      </c>
    </row>
    <row r="37" spans="3:17" ht="18.600000000000001" thickBot="1" x14ac:dyDescent="0.35">
      <c r="C37" s="23" t="s">
        <v>14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3:17" ht="30" thickTop="1" thickBot="1" x14ac:dyDescent="0.35">
      <c r="C38" s="6"/>
      <c r="D38" s="12" t="s">
        <v>3</v>
      </c>
      <c r="E38" s="12" t="s">
        <v>4</v>
      </c>
      <c r="F38" s="12" t="s">
        <v>5</v>
      </c>
      <c r="G38" s="13"/>
      <c r="H38" s="12" t="s">
        <v>7</v>
      </c>
      <c r="I38" s="14" t="s">
        <v>0</v>
      </c>
      <c r="J38" s="14" t="s">
        <v>1</v>
      </c>
      <c r="K38" s="14"/>
      <c r="L38" s="12"/>
      <c r="M38" s="12"/>
      <c r="N38" s="12"/>
      <c r="O38" s="12"/>
      <c r="P38" s="12"/>
      <c r="Q38" s="12"/>
    </row>
    <row r="39" spans="3:17" ht="15.6" thickTop="1" thickBot="1" x14ac:dyDescent="0.35">
      <c r="C39" s="16" t="s">
        <v>6</v>
      </c>
      <c r="D39" s="7">
        <v>0.41399999999999998</v>
      </c>
      <c r="E39" s="7">
        <v>0.314</v>
      </c>
      <c r="F39" s="7">
        <v>1E-3</v>
      </c>
      <c r="H39" s="7">
        <v>6</v>
      </c>
      <c r="I39" s="18">
        <v>238.94</v>
      </c>
      <c r="J39" s="18">
        <v>240.42</v>
      </c>
      <c r="K39" s="8">
        <v>0.15859999999999999</v>
      </c>
      <c r="L39" s="9">
        <f>((2*PI()*$J39)^2-(2*PI()*$I39)^2)/(2*PI()*$I39)^2</f>
        <v>1.2426413136913962E-2</v>
      </c>
      <c r="M39" s="8">
        <f>$K39^2/(2*PI()*$I39)^2*10^6</f>
        <v>1.1160121185241172E-2</v>
      </c>
      <c r="N39" s="18">
        <f>$L39/($E$10*$K39^2)</f>
        <v>0.49401418849811179</v>
      </c>
      <c r="O39" s="18">
        <f>IF($L39=0,0,($L39/$K39^2)*$I39*2*PI()*SQRT(1/(2*$L39))/1000)/$E$10</f>
        <v>4.7045735016956147</v>
      </c>
      <c r="P39" s="18">
        <f>$L39/($K39^2*(1+$L39)^2)/$E$10</f>
        <v>0.48196165670582136</v>
      </c>
      <c r="Q39" s="18">
        <f>$L39/$K39^2*$I39*2*PI()*SQRT(2*$L39/(1+$L39)^3)/1000/$E$10</f>
        <v>0.11477593563523968</v>
      </c>
    </row>
    <row r="40" spans="3:17" ht="15" thickBot="1" x14ac:dyDescent="0.35">
      <c r="C40" s="15" t="s">
        <v>2</v>
      </c>
      <c r="D40" s="3">
        <v>8.2799999999999999E-2</v>
      </c>
      <c r="E40" s="3">
        <v>6.2799999999999995E-2</v>
      </c>
      <c r="F40" s="3">
        <v>5.0000000000000001E-4</v>
      </c>
      <c r="H40" s="10">
        <v>7</v>
      </c>
      <c r="I40" s="19">
        <v>241.57</v>
      </c>
      <c r="J40" s="19">
        <v>243.03</v>
      </c>
      <c r="K40" s="17">
        <v>8.4699999999999998E-2</v>
      </c>
      <c r="L40" s="11">
        <f t="shared" ref="L40:L42" si="18">((2*PI()*$J40)^2-(2*PI()*$I40)^2)/(2*PI()*$I40)^2</f>
        <v>1.2124121138264242E-2</v>
      </c>
      <c r="M40" s="17">
        <f t="shared" ref="M40:M42" si="19">$K40^2/(2*PI()*$I40)^2*10^6</f>
        <v>3.1140177614883136E-3</v>
      </c>
      <c r="N40" s="19">
        <f>$L40/($E$10*$K40^2)</f>
        <v>1.6899873207980725</v>
      </c>
      <c r="O40" s="20">
        <f>IF($L40=0,0,($L40/$K40^2)*$I40*2*PI()*SQRT(1/(2*$L40))/1000)/$E$10</f>
        <v>16.472752855490988</v>
      </c>
      <c r="P40" s="19">
        <f>$L40/($K40^2*(1+$L40)^2)/$E$10</f>
        <v>1.6497414869126581</v>
      </c>
      <c r="Q40" s="19">
        <f>$L40/$K40^2*$I40*2*PI()*SQRT(2*$L40/(1+$L40)^3)/1000/$E$10</f>
        <v>0.39227965306818363</v>
      </c>
    </row>
    <row r="41" spans="3:17" ht="15" thickBot="1" x14ac:dyDescent="0.35">
      <c r="H41" s="10">
        <v>8</v>
      </c>
      <c r="I41" s="19">
        <v>264.88</v>
      </c>
      <c r="J41" s="19">
        <v>266.58</v>
      </c>
      <c r="K41" s="17">
        <v>0.13389999999999999</v>
      </c>
      <c r="L41" s="11">
        <f t="shared" si="18"/>
        <v>1.2877191939847783E-2</v>
      </c>
      <c r="M41" s="17">
        <f t="shared" si="19"/>
        <v>6.4729623629567216E-3</v>
      </c>
      <c r="N41" s="19">
        <f t="shared" ref="N41:N42" si="20">$L41/($E$10*$K41^2)</f>
        <v>0.71822416826217017</v>
      </c>
      <c r="O41" s="20">
        <f t="shared" ref="O41:O42" si="21">IF($L41=0,0,($L41/$K41^2)*$I41*2*PI()*SQRT(1/(2*$L41))/1000)/$E$10</f>
        <v>7.4484081868905658</v>
      </c>
      <c r="P41" s="19">
        <f t="shared" ref="P41:P42" si="22">$L41/($K41^2*(1+$L41)^2)/$E$10</f>
        <v>0.70007800226113104</v>
      </c>
      <c r="Q41" s="19">
        <f t="shared" ref="Q41:Q42" si="23">$L41/$K41^2*$I41*2*PI()*SQRT(2*$L41/(1+$L41)^3)/1000/$E$10</f>
        <v>0.18818259188827416</v>
      </c>
    </row>
    <row r="42" spans="3:17" x14ac:dyDescent="0.3">
      <c r="C42" s="24" t="s">
        <v>8</v>
      </c>
      <c r="D42" s="24"/>
      <c r="E42" s="3">
        <v>1</v>
      </c>
    </row>
  </sheetData>
  <mergeCells count="10">
    <mergeCell ref="C29:Q29"/>
    <mergeCell ref="C34:D34"/>
    <mergeCell ref="C37:Q37"/>
    <mergeCell ref="C42:D42"/>
    <mergeCell ref="C5:Q5"/>
    <mergeCell ref="C10:D10"/>
    <mergeCell ref="C13:Q13"/>
    <mergeCell ref="C18:D18"/>
    <mergeCell ref="C21:Q21"/>
    <mergeCell ref="C26:D26"/>
  </mergeCells>
  <conditionalFormatting sqref="H7:Q9">
    <cfRule type="expression" dxfId="13" priority="7">
      <formula>$L7&gt;0.01</formula>
    </cfRule>
  </conditionalFormatting>
  <conditionalFormatting sqref="H15:Q17">
    <cfRule type="expression" dxfId="12" priority="6">
      <formula>$L15&gt;0.01</formula>
    </cfRule>
  </conditionalFormatting>
  <conditionalFormatting sqref="H23:H25 L23:Q25">
    <cfRule type="expression" dxfId="11" priority="5">
      <formula>$L23&gt;0.01</formula>
    </cfRule>
  </conditionalFormatting>
  <conditionalFormatting sqref="H31:Q33">
    <cfRule type="expression" dxfId="10" priority="4">
      <formula>$L31&gt;0.01</formula>
    </cfRule>
  </conditionalFormatting>
  <conditionalFormatting sqref="H39:H41 L39:Q41">
    <cfRule type="expression" dxfId="9" priority="3">
      <formula>$L39&gt;0.01</formula>
    </cfRule>
  </conditionalFormatting>
  <conditionalFormatting sqref="I23:K25">
    <cfRule type="expression" dxfId="3" priority="2">
      <formula>$L23&gt;0.01</formula>
    </cfRule>
  </conditionalFormatting>
  <conditionalFormatting sqref="I39:K41">
    <cfRule type="expression" dxfId="2" priority="1">
      <formula>$L39&gt;0.01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6971-8C4D-4571-86D5-A4BF8546D0F1}">
  <dimension ref="A1:AH42"/>
  <sheetViews>
    <sheetView showGridLines="0" topLeftCell="A15" zoomScale="79" zoomScaleNormal="115" workbookViewId="0">
      <selection activeCell="C38" sqref="C38"/>
    </sheetView>
  </sheetViews>
  <sheetFormatPr defaultRowHeight="14.4" x14ac:dyDescent="0.3"/>
  <cols>
    <col min="1" max="1" width="0.88671875" customWidth="1"/>
    <col min="2" max="2" width="3.6640625" customWidth="1"/>
    <col min="5" max="6" width="9" bestFit="1" customWidth="1"/>
    <col min="7" max="7" width="2.5546875" customWidth="1"/>
    <col min="8" max="8" width="8.88671875" customWidth="1"/>
    <col min="9" max="10" width="16.77734375" bestFit="1" customWidth="1"/>
    <col min="11" max="11" width="11.88671875" customWidth="1"/>
    <col min="12" max="12" width="12.5546875" customWidth="1"/>
    <col min="13" max="13" width="19.5546875" customWidth="1"/>
    <col min="14" max="14" width="11.77734375" customWidth="1"/>
    <col min="15" max="16" width="14.109375" bestFit="1" customWidth="1"/>
    <col min="17" max="17" width="13" bestFit="1" customWidth="1"/>
    <col min="18" max="18" width="4.33203125" customWidth="1"/>
    <col min="19" max="19" width="2.21875" customWidth="1"/>
    <col min="20" max="20" width="20.77734375" customWidth="1"/>
    <col min="21" max="21" width="2.21875" customWidth="1"/>
  </cols>
  <sheetData>
    <row r="1" spans="1:34" ht="5.4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31.2" x14ac:dyDescent="0.6">
      <c r="A2" s="1"/>
      <c r="B2" s="1"/>
      <c r="C2" s="22" t="s">
        <v>9</v>
      </c>
      <c r="D2" s="1"/>
      <c r="E2" s="1"/>
      <c r="F2" s="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4.8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5" spans="1:34" ht="18.600000000000001" thickBot="1" x14ac:dyDescent="0.35">
      <c r="C5" s="23" t="s">
        <v>10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34" ht="30" thickTop="1" thickBot="1" x14ac:dyDescent="0.35">
      <c r="C6" s="6"/>
      <c r="D6" s="12" t="s">
        <v>3</v>
      </c>
      <c r="E6" s="12" t="s">
        <v>4</v>
      </c>
      <c r="F6" s="12" t="s">
        <v>5</v>
      </c>
      <c r="G6" s="13"/>
      <c r="H6" s="12" t="s">
        <v>7</v>
      </c>
      <c r="I6" s="14" t="s">
        <v>0</v>
      </c>
      <c r="J6" s="14" t="s">
        <v>1</v>
      </c>
      <c r="K6" s="14"/>
      <c r="L6" s="12"/>
      <c r="M6" s="12"/>
      <c r="N6" s="12"/>
      <c r="O6" s="12"/>
      <c r="P6" s="12"/>
      <c r="Q6" s="12"/>
      <c r="R6" s="3"/>
      <c r="V6" s="4"/>
      <c r="W6" s="4"/>
      <c r="X6" s="4"/>
    </row>
    <row r="7" spans="1:34" ht="15.6" thickTop="1" thickBot="1" x14ac:dyDescent="0.35">
      <c r="C7" s="16" t="s">
        <v>6</v>
      </c>
      <c r="D7" s="7">
        <v>0.41399999999999998</v>
      </c>
      <c r="E7" s="7">
        <v>0.314</v>
      </c>
      <c r="F7" s="7">
        <v>1E-3</v>
      </c>
      <c r="H7" s="7">
        <v>6</v>
      </c>
      <c r="I7" s="18">
        <v>230.76</v>
      </c>
      <c r="J7" s="18">
        <v>232.13</v>
      </c>
      <c r="K7" s="8">
        <v>9.9299999999999999E-2</v>
      </c>
      <c r="L7" s="9">
        <f>((2*PI()*$J7)^2-(2*PI()*$I7)^2)/(2*PI()*$I7)^2</f>
        <v>1.1909055116465865E-2</v>
      </c>
      <c r="M7" s="8">
        <f>$K7^2/(2*PI()*$I7)^2*10^6</f>
        <v>4.690484441189146E-3</v>
      </c>
      <c r="N7" s="18">
        <f>$L7/($E$10*$K7^2)</f>
        <v>1.2077549002601153</v>
      </c>
      <c r="O7" s="18">
        <f>IF($L7=0,0,($L7/$K7^2)*$I7*2*PI()*SQRT(1/(2*$L7))/1000)/$E$10</f>
        <v>11.346595073115179</v>
      </c>
      <c r="P7" s="18">
        <f>$L7/($K7^2*(1+$L7)^2)/$E$10</f>
        <v>1.1794942926990879</v>
      </c>
      <c r="Q7" s="18">
        <f>$L7/$K7^2*$I7*2*PI()*SQRT(2*$L7/(1+$L7)^3)/1000/$E$10</f>
        <v>0.26549762103476643</v>
      </c>
    </row>
    <row r="8" spans="1:34" ht="15" customHeight="1" thickBot="1" x14ac:dyDescent="0.35">
      <c r="C8" s="15" t="s">
        <v>2</v>
      </c>
      <c r="D8" s="5">
        <f>0.0828/SQRT(2)</f>
        <v>5.8548441482246132E-2</v>
      </c>
      <c r="E8" s="5">
        <f>0.0628/SQRT(2)</f>
        <v>4.4406305858515176E-2</v>
      </c>
      <c r="F8" s="3">
        <v>5.0000000000000001E-4</v>
      </c>
      <c r="H8" s="10">
        <v>7</v>
      </c>
      <c r="I8" s="19">
        <v>236.91</v>
      </c>
      <c r="J8" s="19">
        <v>238.78</v>
      </c>
      <c r="K8" s="17">
        <v>0.11550000000000001</v>
      </c>
      <c r="L8" s="11">
        <f t="shared" ref="L8:L17" si="0">((2*PI()*$J8)^2-(2*PI()*$I8)^2)/(2*PI()*$I8)^2</f>
        <v>1.5848889694642404E-2</v>
      </c>
      <c r="M8" s="17">
        <f t="shared" ref="M8:M17" si="1">$K8^2/(2*PI()*$I8)^2*10^6</f>
        <v>6.0205677272841158E-3</v>
      </c>
      <c r="N8" s="19">
        <f>$L8/($E$10*$K8^2)</f>
        <v>1.188050425939724</v>
      </c>
      <c r="O8" s="20">
        <f>IF($L8=0,0,($L8/$K8^2)*$I8*2*PI()*SQRT(1/(2*$L8))/1000)/$E$10</f>
        <v>9.9330750358573159</v>
      </c>
      <c r="P8" s="19">
        <f>$L8/($K8^2*(1+$L8)^2)/$E$10</f>
        <v>1.1512685842847485</v>
      </c>
      <c r="Q8" s="19">
        <f>$L8/$K8^2*$I8*2*PI()*SQRT(2*$L8/(1+$L8)^3)/1000/$E$10</f>
        <v>0.30751683010665126</v>
      </c>
    </row>
    <row r="9" spans="1:34" ht="15" thickBot="1" x14ac:dyDescent="0.35">
      <c r="H9" s="10">
        <v>8</v>
      </c>
      <c r="I9" s="19">
        <v>257.89999999999998</v>
      </c>
      <c r="J9" s="19">
        <v>259.99</v>
      </c>
      <c r="K9" s="17">
        <v>0.14849999999999999</v>
      </c>
      <c r="L9" s="11">
        <f t="shared" si="0"/>
        <v>1.6273505951746793E-2</v>
      </c>
      <c r="M9" s="17">
        <f t="shared" si="1"/>
        <v>8.3982826361905395E-3</v>
      </c>
      <c r="N9" s="19">
        <f t="shared" ref="N9:N17" si="2">$L9/($E$10*$K9^2)</f>
        <v>0.73795217956203085</v>
      </c>
      <c r="O9" s="20">
        <f t="shared" ref="O9:O17" si="3">IF($L9=0,0,($L9/$K9^2)*$I9*2*PI()*SQRT(1/(2*$L9))/1000)/$E$10</f>
        <v>6.6283261341129238</v>
      </c>
      <c r="P9" s="19">
        <f t="shared" ref="P9:P17" si="4">$L9/($K9^2*(1+$L9)^2)/$E$10</f>
        <v>0.71450786267940047</v>
      </c>
      <c r="Q9" s="19">
        <f t="shared" ref="Q9:Q17" si="5">$L9/$K9^2*$I9*2*PI()*SQRT(2*$L9/(1+$L9)^3)/1000/$E$10</f>
        <v>0.2105712552415592</v>
      </c>
    </row>
    <row r="10" spans="1:34" x14ac:dyDescent="0.3">
      <c r="C10" s="24" t="s">
        <v>8</v>
      </c>
      <c r="D10" s="24"/>
      <c r="E10" s="3">
        <v>1</v>
      </c>
    </row>
    <row r="13" spans="1:34" ht="18.600000000000001" thickBot="1" x14ac:dyDescent="0.35">
      <c r="C13" s="23" t="s">
        <v>11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34" ht="30" thickTop="1" thickBot="1" x14ac:dyDescent="0.35">
      <c r="C14" s="6"/>
      <c r="D14" s="12" t="s">
        <v>3</v>
      </c>
      <c r="E14" s="12" t="s">
        <v>4</v>
      </c>
      <c r="F14" s="12" t="s">
        <v>5</v>
      </c>
      <c r="G14" s="13"/>
      <c r="H14" s="12" t="s">
        <v>7</v>
      </c>
      <c r="I14" s="14" t="s">
        <v>0</v>
      </c>
      <c r="J14" s="14" t="s">
        <v>1</v>
      </c>
      <c r="K14" s="14"/>
      <c r="L14" s="12"/>
      <c r="M14" s="12"/>
      <c r="N14" s="12"/>
      <c r="O14" s="12"/>
      <c r="P14" s="12"/>
      <c r="Q14" s="12"/>
    </row>
    <row r="15" spans="1:34" ht="15.6" thickTop="1" thickBot="1" x14ac:dyDescent="0.35">
      <c r="C15" s="16" t="s">
        <v>6</v>
      </c>
      <c r="D15" s="7">
        <v>0.41399999999999998</v>
      </c>
      <c r="E15" s="7">
        <v>0.314</v>
      </c>
      <c r="F15" s="7">
        <v>1E-3</v>
      </c>
      <c r="H15" s="7">
        <v>6</v>
      </c>
      <c r="I15" s="18">
        <v>230.81</v>
      </c>
      <c r="J15" s="18">
        <v>232.36</v>
      </c>
      <c r="K15" s="8">
        <v>9.9099999999999994E-2</v>
      </c>
      <c r="L15" s="9">
        <f>((2*PI()*$J15)^2-(2*PI()*$I15)^2)/(2*PI()*$I15)^2</f>
        <v>1.3476058205497982E-2</v>
      </c>
      <c r="M15" s="8">
        <f>$K15^2/(2*PI()*$I15)^2*10^6</f>
        <v>4.669585484218728E-3</v>
      </c>
      <c r="N15" s="18">
        <f>$L15/($E$10*$K15^2)</f>
        <v>1.372194167843384</v>
      </c>
      <c r="O15" s="18">
        <f>IF($L15=0,0,($L15/$K15^2)*$I15*2*PI()*SQRT(1/(2*$L15))/1000)/$E$10</f>
        <v>12.121423406989011</v>
      </c>
      <c r="P15" s="18">
        <f>$L15/($K15^2*(1+$L15)^2)/$E$10</f>
        <v>1.3359450092836278</v>
      </c>
      <c r="Q15" s="18">
        <f>$L15/$K15^2*$I15*2*PI()*SQRT(2*$L15/(1+$L15)^3)/1000/$E$10</f>
        <v>0.32020363290651493</v>
      </c>
    </row>
    <row r="16" spans="1:34" ht="15" thickBot="1" x14ac:dyDescent="0.35">
      <c r="C16" s="15" t="s">
        <v>2</v>
      </c>
      <c r="D16" s="5">
        <f>0.0828/SQRT(2)</f>
        <v>5.8548441482246132E-2</v>
      </c>
      <c r="E16" s="5">
        <f>0.0628/SQRT(2)</f>
        <v>4.4406305858515176E-2</v>
      </c>
      <c r="F16" s="3">
        <v>5.0000000000000001E-4</v>
      </c>
      <c r="H16" s="10">
        <v>7</v>
      </c>
      <c r="I16" s="19">
        <v>237.21</v>
      </c>
      <c r="J16" s="19">
        <v>238.58</v>
      </c>
      <c r="K16" s="17">
        <v>8.7400000000000005E-2</v>
      </c>
      <c r="L16" s="11">
        <f t="shared" si="0"/>
        <v>1.1584302509577432E-2</v>
      </c>
      <c r="M16" s="17">
        <f t="shared" si="1"/>
        <v>3.4387225888972751E-3</v>
      </c>
      <c r="N16" s="19">
        <f>$L16/($E$10*$K16^2)</f>
        <v>1.5165160981072097</v>
      </c>
      <c r="O16" s="20">
        <f>IF($L16=0,0,($L16/$K16^2)*$I16*2*PI()*SQRT(1/(2*$L16))/1000)/$E$10</f>
        <v>14.849435483031716</v>
      </c>
      <c r="P16" s="19">
        <f>$L16/($K16^2*(1+$L16)^2)/$E$10</f>
        <v>1.4819817716721337</v>
      </c>
      <c r="Q16" s="19">
        <f>$L16/$K16^2*$I16*2*PI()*SQRT(2*$L16/(1+$L16)^3)/1000/$E$10</f>
        <v>0.33814790986074772</v>
      </c>
    </row>
    <row r="17" spans="3:18" ht="15" thickBot="1" x14ac:dyDescent="0.35">
      <c r="H17" s="10">
        <v>8</v>
      </c>
      <c r="I17" s="19">
        <v>255.7</v>
      </c>
      <c r="J17" s="19">
        <v>257.54000000000002</v>
      </c>
      <c r="K17" s="17">
        <v>0.1394</v>
      </c>
      <c r="L17" s="11">
        <f t="shared" si="0"/>
        <v>1.4443646915252593E-2</v>
      </c>
      <c r="M17" s="17">
        <f t="shared" si="1"/>
        <v>7.5284289270874331E-3</v>
      </c>
      <c r="N17" s="19">
        <f t="shared" si="2"/>
        <v>0.74327806376850747</v>
      </c>
      <c r="O17" s="20">
        <f t="shared" si="3"/>
        <v>7.0260054552618367</v>
      </c>
      <c r="P17" s="19">
        <f t="shared" si="4"/>
        <v>0.72226315793074047</v>
      </c>
      <c r="Q17" s="19">
        <f t="shared" si="5"/>
        <v>0.19864308510828929</v>
      </c>
    </row>
    <row r="18" spans="3:18" x14ac:dyDescent="0.3">
      <c r="C18" s="24" t="s">
        <v>8</v>
      </c>
      <c r="D18" s="24"/>
      <c r="E18" s="3">
        <v>1</v>
      </c>
    </row>
    <row r="19" spans="3:18" x14ac:dyDescent="0.3">
      <c r="R19" s="3"/>
    </row>
    <row r="21" spans="3:18" ht="18.600000000000001" thickBot="1" x14ac:dyDescent="0.35">
      <c r="C21" s="23" t="s">
        <v>12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3:18" ht="30" customHeight="1" thickTop="1" thickBot="1" x14ac:dyDescent="0.35">
      <c r="C22" s="6"/>
      <c r="D22" s="12" t="s">
        <v>3</v>
      </c>
      <c r="E22" s="12" t="s">
        <v>4</v>
      </c>
      <c r="F22" s="12" t="s">
        <v>5</v>
      </c>
      <c r="G22" s="13"/>
      <c r="H22" s="12" t="s">
        <v>7</v>
      </c>
      <c r="I22" s="14" t="s">
        <v>0</v>
      </c>
      <c r="J22" s="14" t="s">
        <v>1</v>
      </c>
      <c r="K22" s="14"/>
      <c r="L22" s="12"/>
      <c r="M22" s="12"/>
      <c r="N22" s="12"/>
      <c r="O22" s="12"/>
      <c r="P22" s="12"/>
      <c r="Q22" s="12"/>
    </row>
    <row r="23" spans="3:18" ht="15.6" thickTop="1" thickBot="1" x14ac:dyDescent="0.35">
      <c r="C23" s="16" t="s">
        <v>6</v>
      </c>
      <c r="D23" s="7">
        <v>0.41399999999999998</v>
      </c>
      <c r="E23" s="7">
        <v>0.314</v>
      </c>
      <c r="F23" s="7">
        <v>1E-3</v>
      </c>
      <c r="H23" s="7">
        <v>6</v>
      </c>
      <c r="I23" s="18">
        <v>228.2</v>
      </c>
      <c r="J23" s="18">
        <v>229.79</v>
      </c>
      <c r="K23" s="8">
        <v>0.1229</v>
      </c>
      <c r="L23" s="9">
        <f>((2*PI()*$J23)^2-(2*PI()*$I23)^2)/(2*PI()*$I23)^2</f>
        <v>1.3983691673816879E-2</v>
      </c>
      <c r="M23" s="8">
        <f>$K23^2/(2*PI()*$I23)^2*10^6</f>
        <v>7.3470458293574993E-3</v>
      </c>
      <c r="N23" s="18">
        <f>$L23/($E$10*$K23^2)</f>
        <v>0.9258019130715387</v>
      </c>
      <c r="O23" s="18">
        <f>IF($L23=0,0,($L23/$K23^2)*$I23*2*PI()*SQRT(1/(2*$L23))/1000)/$E$10</f>
        <v>7.9375717614532801</v>
      </c>
      <c r="P23" s="18">
        <f>$L23/($K23^2*(1+$L23)^2)/$E$10</f>
        <v>0.90044280801921106</v>
      </c>
      <c r="Q23" s="18">
        <f>$L23/$K23^2*$I23*2*PI()*SQRT(2*$L23/(1+$L23)^3)/1000/$E$10</f>
        <v>0.21741677267005646</v>
      </c>
    </row>
    <row r="24" spans="3:18" ht="15" thickBot="1" x14ac:dyDescent="0.35">
      <c r="C24" s="15" t="s">
        <v>2</v>
      </c>
      <c r="D24" s="5">
        <f>0.0828/SQRT(2)</f>
        <v>5.8548441482246132E-2</v>
      </c>
      <c r="E24" s="5">
        <f>0.0628/SQRT(2)</f>
        <v>4.4406305858515176E-2</v>
      </c>
      <c r="F24" s="3">
        <v>5.0000000000000001E-4</v>
      </c>
      <c r="H24" s="10">
        <v>7</v>
      </c>
      <c r="I24" s="19">
        <v>236.35</v>
      </c>
      <c r="J24" s="19">
        <v>237.85</v>
      </c>
      <c r="K24" s="17">
        <v>9.0499999999999997E-2</v>
      </c>
      <c r="L24" s="11">
        <f t="shared" ref="L24:L28" si="6">((2*PI()*$J24)^2-(2*PI()*$I24)^2)/(2*PI()*$I24)^2</f>
        <v>1.2733318299079081E-2</v>
      </c>
      <c r="M24" s="17">
        <f t="shared" ref="M24:M28" si="7">$K24^2/(2*PI()*$I24)^2*10^6</f>
        <v>3.7138658162213086E-3</v>
      </c>
      <c r="N24" s="19">
        <f>$L24/($E$10*$K24^2)</f>
        <v>1.5546922620285195</v>
      </c>
      <c r="O24" s="20">
        <f>IF($L24=0,0,($L24/$K24^2)*$I24*2*PI()*SQRT(1/(2*$L24))/1000)/$E$10</f>
        <v>14.467520834714307</v>
      </c>
      <c r="P24" s="19">
        <f>$L24/($K24^2*(1+$L24)^2)/$E$10</f>
        <v>1.5158430627639878</v>
      </c>
      <c r="Q24" s="19">
        <f>$L24/$K24^2*$I24*2*PI()*SQRT(2*$L24/(1+$L24)^3)/1000/$E$10</f>
        <v>0.36151228501140215</v>
      </c>
    </row>
    <row r="25" spans="3:18" ht="15.6" customHeight="1" thickBot="1" x14ac:dyDescent="0.35">
      <c r="H25" s="10">
        <v>8</v>
      </c>
      <c r="I25" s="19">
        <v>259.32</v>
      </c>
      <c r="J25" s="19">
        <v>260.89</v>
      </c>
      <c r="K25" s="17">
        <v>0.12640000000000001</v>
      </c>
      <c r="L25" s="11">
        <f t="shared" si="6"/>
        <v>1.2145246199620206E-2</v>
      </c>
      <c r="M25" s="17">
        <f t="shared" si="7"/>
        <v>6.0181413690993451E-3</v>
      </c>
      <c r="N25" s="19">
        <f t="shared" ref="N25:N28" si="8">$L25/($E$10*$K25^2)</f>
        <v>0.76017253592799905</v>
      </c>
      <c r="O25" s="20">
        <f t="shared" ref="O25:O28" si="9">IF($L25=0,0,($L25/$K25^2)*$I25*2*PI()*SQRT(1/(2*$L25))/1000)/$E$10</f>
        <v>7.9471223093301742</v>
      </c>
      <c r="P25" s="19">
        <f t="shared" ref="P25:P28" si="10">$L25/($K25^2*(1+$L25)^2)/$E$10</f>
        <v>0.74203859713315079</v>
      </c>
      <c r="Q25" s="19">
        <f t="shared" ref="Q25:Q28" si="11">$L25/$K25^2*$I25*2*PI()*SQRT(2*$L25/(1+$L25)^3)/1000/$E$10</f>
        <v>0.18957538913281993</v>
      </c>
    </row>
    <row r="26" spans="3:18" x14ac:dyDescent="0.3">
      <c r="C26" s="24" t="s">
        <v>8</v>
      </c>
      <c r="D26" s="24"/>
      <c r="E26" s="3">
        <v>1</v>
      </c>
    </row>
    <row r="29" spans="3:18" ht="18.600000000000001" thickBot="1" x14ac:dyDescent="0.35">
      <c r="C29" s="23" t="s">
        <v>13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3:18" ht="30" thickTop="1" thickBot="1" x14ac:dyDescent="0.35">
      <c r="C30" s="6"/>
      <c r="D30" s="12" t="s">
        <v>3</v>
      </c>
      <c r="E30" s="12" t="s">
        <v>4</v>
      </c>
      <c r="F30" s="12" t="s">
        <v>5</v>
      </c>
      <c r="G30" s="13"/>
      <c r="H30" s="12" t="s">
        <v>7</v>
      </c>
      <c r="I30" s="14" t="s">
        <v>0</v>
      </c>
      <c r="J30" s="14" t="s">
        <v>1</v>
      </c>
      <c r="K30" s="14"/>
      <c r="L30" s="12"/>
      <c r="M30" s="12"/>
      <c r="N30" s="12"/>
      <c r="O30" s="12"/>
      <c r="P30" s="12"/>
      <c r="Q30" s="12"/>
    </row>
    <row r="31" spans="3:18" ht="15.6" thickTop="1" thickBot="1" x14ac:dyDescent="0.35">
      <c r="C31" s="16" t="s">
        <v>6</v>
      </c>
      <c r="D31" s="7">
        <v>0.41399999999999998</v>
      </c>
      <c r="E31" s="7">
        <v>0.314</v>
      </c>
      <c r="F31" s="7">
        <v>1E-3</v>
      </c>
      <c r="H31" s="7">
        <v>6</v>
      </c>
      <c r="I31" s="18">
        <v>228.45</v>
      </c>
      <c r="J31" s="18">
        <v>230</v>
      </c>
      <c r="K31" s="8">
        <v>0.1208</v>
      </c>
      <c r="L31" s="9">
        <f>((2*PI()*$J31)^2-(2*PI()*$I31)^2)/(2*PI()*$I31)^2</f>
        <v>1.3615743157818362E-2</v>
      </c>
      <c r="M31" s="8">
        <f>$K31^2/(2*PI()*$I31)^2*10^6</f>
        <v>7.0825851918237806E-3</v>
      </c>
      <c r="N31" s="18">
        <f>$L31/($E$10*$K31^2)</f>
        <v>0.9330555100254897</v>
      </c>
      <c r="O31" s="18">
        <f>IF($L31=0,0,($L31/$K31^2)*$I31*2*PI()*SQRT(1/(2*$L31))/1000)/$E$10</f>
        <v>8.1160149728979558</v>
      </c>
      <c r="P31" s="18">
        <f>$L31/($K31^2*(1+$L31)^2)/$E$10</f>
        <v>0.90815669173008939</v>
      </c>
      <c r="Q31" s="18">
        <f>$L31/$K31^2*$I31*2*PI()*SQRT(2*$L31/(1+$L31)^3)/1000/$E$10</f>
        <v>0.21657292635980144</v>
      </c>
    </row>
    <row r="32" spans="3:18" ht="15" thickBot="1" x14ac:dyDescent="0.35">
      <c r="C32" s="15" t="s">
        <v>2</v>
      </c>
      <c r="D32" s="5">
        <f>0.0828/SQRT(2)</f>
        <v>5.8548441482246132E-2</v>
      </c>
      <c r="E32" s="5">
        <f>0.0628/SQRT(2)</f>
        <v>4.4406305858515176E-2</v>
      </c>
      <c r="F32" s="3">
        <v>5.0000000000000001E-4</v>
      </c>
      <c r="H32" s="10">
        <v>7</v>
      </c>
      <c r="I32" s="19">
        <v>236.27</v>
      </c>
      <c r="J32" s="19">
        <v>237.84</v>
      </c>
      <c r="K32" s="17">
        <v>9.6000000000000002E-2</v>
      </c>
      <c r="L32" s="11">
        <f t="shared" ref="L32:L34" si="12">((2*PI()*$J32)^2-(2*PI()*$I32)^2)/(2*PI()*$I32)^2</f>
        <v>1.3334035450857496E-2</v>
      </c>
      <c r="M32" s="17">
        <f t="shared" ref="M32:M34" si="13">$K32^2/(2*PI()*$I32)^2*10^6</f>
        <v>4.1818222283883941E-3</v>
      </c>
      <c r="N32" s="19">
        <f>$L32/($E$10*$K32^2)</f>
        <v>1.446835443886447</v>
      </c>
      <c r="O32" s="20">
        <f>IF($L32=0,0,($L32/$K32^2)*$I32*2*PI()*SQRT(1/(2*$L32))/1000)/$E$10</f>
        <v>13.152605330563214</v>
      </c>
      <c r="P32" s="19">
        <f>$L32/($K32^2*(1+$L32)^2)/$E$10</f>
        <v>1.4090093652959577</v>
      </c>
      <c r="Q32" s="19">
        <f>$L32/$K32^2*$I32*2*PI()*SQRT(2*$L32/(1+$L32)^3)/1000/$E$10</f>
        <v>0.34385428825623432</v>
      </c>
      <c r="R32" s="3"/>
    </row>
    <row r="33" spans="3:17" ht="15" thickBot="1" x14ac:dyDescent="0.35">
      <c r="H33" s="10">
        <v>8</v>
      </c>
      <c r="I33" s="19">
        <v>259.83</v>
      </c>
      <c r="J33" s="19">
        <v>261.55</v>
      </c>
      <c r="K33" s="17">
        <v>0.1328</v>
      </c>
      <c r="L33" s="11">
        <f t="shared" si="12"/>
        <v>1.3283246377128992E-2</v>
      </c>
      <c r="M33" s="17">
        <f t="shared" si="13"/>
        <v>6.6169495998003027E-3</v>
      </c>
      <c r="N33" s="19">
        <f t="shared" ref="N33:N34" si="14">$L33/($E$10*$K33^2)</f>
        <v>0.75319612658818591</v>
      </c>
      <c r="O33" s="20">
        <f t="shared" ref="O33:O34" si="15">IF($L33=0,0,($L33/$K33^2)*$I33*2*PI()*SQRT(1/(2*$L33))/1000)/$E$10</f>
        <v>7.5441467500094062</v>
      </c>
      <c r="P33" s="19">
        <f t="shared" ref="P33:P34" si="16">$L33/($K33^2*(1+$L33)^2)/$E$10</f>
        <v>0.73357809356241688</v>
      </c>
      <c r="Q33" s="19">
        <f t="shared" ref="Q33:Q34" si="17">$L33/$K33^2*$I33*2*PI()*SQRT(2*$L33/(1+$L33)^3)/1000/$E$10</f>
        <v>0.19649344109766911</v>
      </c>
    </row>
    <row r="34" spans="3:17" x14ac:dyDescent="0.3">
      <c r="C34" s="24" t="s">
        <v>8</v>
      </c>
      <c r="D34" s="24"/>
      <c r="E34" s="3">
        <v>1</v>
      </c>
    </row>
    <row r="37" spans="3:17" ht="18.600000000000001" thickBot="1" x14ac:dyDescent="0.35">
      <c r="C37" s="23" t="s">
        <v>14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3:17" ht="30" thickTop="1" thickBot="1" x14ac:dyDescent="0.35">
      <c r="C38" s="6"/>
      <c r="D38" s="12" t="s">
        <v>3</v>
      </c>
      <c r="E38" s="12" t="s">
        <v>4</v>
      </c>
      <c r="F38" s="12" t="s">
        <v>5</v>
      </c>
      <c r="G38" s="13"/>
      <c r="H38" s="12" t="s">
        <v>7</v>
      </c>
      <c r="I38" s="14" t="s">
        <v>0</v>
      </c>
      <c r="J38" s="14" t="s">
        <v>1</v>
      </c>
      <c r="K38" s="14"/>
      <c r="L38" s="12"/>
      <c r="M38" s="12"/>
      <c r="N38" s="12"/>
      <c r="O38" s="12"/>
      <c r="P38" s="12"/>
      <c r="Q38" s="12"/>
    </row>
    <row r="39" spans="3:17" ht="15.6" thickTop="1" thickBot="1" x14ac:dyDescent="0.35">
      <c r="C39" s="16" t="s">
        <v>6</v>
      </c>
      <c r="D39" s="7">
        <v>0.41399999999999998</v>
      </c>
      <c r="E39" s="7">
        <v>0.314</v>
      </c>
      <c r="F39" s="7">
        <v>1E-3</v>
      </c>
      <c r="H39" s="7">
        <v>6</v>
      </c>
      <c r="I39" s="18">
        <v>231.14</v>
      </c>
      <c r="J39" s="18">
        <v>232.68</v>
      </c>
      <c r="K39" s="8">
        <v>0.1056</v>
      </c>
      <c r="L39" s="9">
        <f>((2*PI()*$J39)^2-(2*PI()*$I39)^2)/(2*PI()*$I39)^2</f>
        <v>1.3369648041071104E-2</v>
      </c>
      <c r="M39" s="8">
        <f>$K39^2/(2*PI()*$I39)^2*10^6</f>
        <v>5.2871043471643172E-3</v>
      </c>
      <c r="N39" s="18">
        <f>$L39/($E$10*$K39^2)</f>
        <v>1.1989253365572545</v>
      </c>
      <c r="O39" s="18">
        <f>IF($L39=0,0,($L39/$K39^2)*$I39*2*PI()*SQRT(1/(2*$L39))/1000)/$E$10</f>
        <v>10.648100226376062</v>
      </c>
      <c r="P39" s="18">
        <f>$L39/($K39^2*(1+$L39)^2)/$E$10</f>
        <v>1.1674985594646405</v>
      </c>
      <c r="Q39" s="18">
        <f>$L39/$K39^2*$I39*2*PI()*SQRT(2*$L39/(1+$L39)^3)/1000/$E$10</f>
        <v>0.27910670001979276</v>
      </c>
    </row>
    <row r="40" spans="3:17" ht="15" thickBot="1" x14ac:dyDescent="0.35">
      <c r="C40" s="15" t="s">
        <v>2</v>
      </c>
      <c r="D40" s="5">
        <f>0.0828/SQRT(2)</f>
        <v>5.8548441482246132E-2</v>
      </c>
      <c r="E40" s="5">
        <f>0.0628/SQRT(2)</f>
        <v>4.4406305858515176E-2</v>
      </c>
      <c r="F40" s="3">
        <v>5.0000000000000001E-4</v>
      </c>
      <c r="H40" s="10">
        <v>7</v>
      </c>
      <c r="I40" s="19">
        <v>237.49</v>
      </c>
      <c r="J40" s="19">
        <v>239.09</v>
      </c>
      <c r="K40" s="17">
        <v>0.1082</v>
      </c>
      <c r="L40" s="11">
        <f t="shared" ref="L40:L42" si="18">((2*PI()*$J40)^2-(2*PI()*$I40)^2)/(2*PI()*$I40)^2</f>
        <v>1.351964041112462E-2</v>
      </c>
      <c r="M40" s="17">
        <f t="shared" ref="M40:M42" si="19">$K40^2/(2*PI()*$I40)^2*10^6</f>
        <v>5.2578008203762417E-3</v>
      </c>
      <c r="N40" s="19">
        <f>$L40/($E$10*$K40^2)</f>
        <v>1.1548102209508491</v>
      </c>
      <c r="O40" s="20">
        <f>IF($L40=0,0,($L40/$K40^2)*$I40*2*PI()*SQRT(1/(2*$L40))/1000)/$E$10</f>
        <v>10.479444134092565</v>
      </c>
      <c r="P40" s="19">
        <f>$L40/($K40^2*(1+$L40)^2)/$E$10</f>
        <v>1.1242069891543758</v>
      </c>
      <c r="Q40" s="19">
        <f>$L40/$K40^2*$I40*2*PI()*SQRT(2*$L40/(1+$L40)^3)/1000/$E$10</f>
        <v>0.27770591459114796</v>
      </c>
    </row>
    <row r="41" spans="3:17" ht="15" thickBot="1" x14ac:dyDescent="0.35">
      <c r="H41" s="10">
        <v>8</v>
      </c>
      <c r="I41" s="19">
        <v>255.84</v>
      </c>
      <c r="J41" s="19">
        <v>257.66000000000003</v>
      </c>
      <c r="K41" s="17">
        <v>0.1381</v>
      </c>
      <c r="L41" s="11">
        <f t="shared" si="18"/>
        <v>1.4278248727609437E-2</v>
      </c>
      <c r="M41" s="17">
        <f t="shared" si="19"/>
        <v>7.3805840040576673E-3</v>
      </c>
      <c r="N41" s="19">
        <f t="shared" ref="N41:N42" si="20">$L41/($E$10*$K41^2)</f>
        <v>0.74866509579471463</v>
      </c>
      <c r="O41" s="20">
        <f t="shared" ref="O41:O42" si="21">IF($L41=0,0,($L41/$K41^2)*$I41*2*PI()*SQRT(1/(2*$L41))/1000)/$E$10</f>
        <v>7.1216960014546649</v>
      </c>
      <c r="P41" s="19">
        <f t="shared" ref="P41:P42" si="22">$L41/($K41^2*(1+$L41)^2)/$E$10</f>
        <v>0.72773516617934697</v>
      </c>
      <c r="Q41" s="19">
        <f t="shared" ref="Q41:Q42" si="23">$L41/$K41^2*$I41*2*PI()*SQRT(2*$L41/(1+$L41)^3)/1000/$E$10</f>
        <v>0.19909149232707415</v>
      </c>
    </row>
    <row r="42" spans="3:17" x14ac:dyDescent="0.3">
      <c r="C42" s="24" t="s">
        <v>8</v>
      </c>
      <c r="D42" s="24"/>
      <c r="E42" s="3">
        <v>1</v>
      </c>
    </row>
  </sheetData>
  <mergeCells count="10">
    <mergeCell ref="C37:Q37"/>
    <mergeCell ref="C42:D42"/>
    <mergeCell ref="C5:Q5"/>
    <mergeCell ref="C10:D10"/>
    <mergeCell ref="C13:Q13"/>
    <mergeCell ref="C18:D18"/>
    <mergeCell ref="C21:Q21"/>
    <mergeCell ref="C26:D26"/>
    <mergeCell ref="C29:Q29"/>
    <mergeCell ref="C34:D34"/>
  </mergeCells>
  <conditionalFormatting sqref="H7:Q9">
    <cfRule type="expression" dxfId="20" priority="7">
      <formula>$L7&gt;0.01</formula>
    </cfRule>
  </conditionalFormatting>
  <conditionalFormatting sqref="H15:Q17">
    <cfRule type="expression" dxfId="17" priority="4">
      <formula>$L15&gt;0.01</formula>
    </cfRule>
  </conditionalFormatting>
  <conditionalFormatting sqref="H23:Q25">
    <cfRule type="expression" dxfId="16" priority="3">
      <formula>$L23&gt;0.01</formula>
    </cfRule>
  </conditionalFormatting>
  <conditionalFormatting sqref="H31:Q33">
    <cfRule type="expression" dxfId="15" priority="2">
      <formula>$L31&gt;0.01</formula>
    </cfRule>
  </conditionalFormatting>
  <conditionalFormatting sqref="H39:Q41">
    <cfRule type="expression" dxfId="14" priority="1">
      <formula>$L39&gt;0.01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0A3D-F499-4FCC-A03B-FA15586D3709}">
  <dimension ref="A1:AH42"/>
  <sheetViews>
    <sheetView showGridLines="0" tabSelected="1" topLeftCell="A14" zoomScale="79" zoomScaleNormal="115" workbookViewId="0">
      <selection activeCell="K34" sqref="K34"/>
    </sheetView>
  </sheetViews>
  <sheetFormatPr defaultRowHeight="14.4" x14ac:dyDescent="0.3"/>
  <cols>
    <col min="1" max="1" width="0.88671875" customWidth="1"/>
    <col min="2" max="2" width="3.6640625" customWidth="1"/>
    <col min="5" max="6" width="9" bestFit="1" customWidth="1"/>
    <col min="7" max="7" width="2.5546875" customWidth="1"/>
    <col min="8" max="8" width="8.88671875" customWidth="1"/>
    <col min="9" max="10" width="16.77734375" bestFit="1" customWidth="1"/>
    <col min="11" max="11" width="11.88671875" customWidth="1"/>
    <col min="12" max="12" width="12.5546875" customWidth="1"/>
    <col min="13" max="13" width="19.5546875" customWidth="1"/>
    <col min="14" max="14" width="11.77734375" customWidth="1"/>
    <col min="15" max="16" width="14.109375" bestFit="1" customWidth="1"/>
    <col min="17" max="17" width="13" bestFit="1" customWidth="1"/>
    <col min="18" max="18" width="4.33203125" customWidth="1"/>
    <col min="19" max="19" width="2.21875" customWidth="1"/>
    <col min="20" max="20" width="20.77734375" customWidth="1"/>
    <col min="21" max="21" width="2.21875" customWidth="1"/>
  </cols>
  <sheetData>
    <row r="1" spans="1:34" ht="5.4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31.2" x14ac:dyDescent="0.6">
      <c r="A2" s="1"/>
      <c r="B2" s="1"/>
      <c r="C2" s="22" t="s">
        <v>9</v>
      </c>
      <c r="D2" s="1"/>
      <c r="E2" s="1"/>
      <c r="F2" s="1"/>
      <c r="G2" s="21"/>
      <c r="H2" s="2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4.8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5" spans="1:34" ht="18.600000000000001" thickBot="1" x14ac:dyDescent="0.35">
      <c r="C5" s="23" t="s">
        <v>10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34" ht="30" thickTop="1" thickBot="1" x14ac:dyDescent="0.35">
      <c r="C6" s="6"/>
      <c r="D6" s="12" t="s">
        <v>3</v>
      </c>
      <c r="E6" s="12" t="s">
        <v>4</v>
      </c>
      <c r="F6" s="12" t="s">
        <v>5</v>
      </c>
      <c r="G6" s="13"/>
      <c r="H6" s="12" t="s">
        <v>7</v>
      </c>
      <c r="I6" s="14" t="s">
        <v>0</v>
      </c>
      <c r="J6" s="14" t="s">
        <v>1</v>
      </c>
      <c r="K6" s="14"/>
      <c r="L6" s="12"/>
      <c r="M6" s="12"/>
      <c r="N6" s="12"/>
      <c r="O6" s="12"/>
      <c r="P6" s="12"/>
      <c r="Q6" s="12"/>
      <c r="R6" s="3"/>
      <c r="V6" s="4"/>
      <c r="W6" s="4"/>
      <c r="X6" s="4"/>
    </row>
    <row r="7" spans="1:34" ht="15.6" thickTop="1" thickBot="1" x14ac:dyDescent="0.35">
      <c r="C7" s="16" t="s">
        <v>6</v>
      </c>
      <c r="D7" s="7">
        <v>0.41399999999999998</v>
      </c>
      <c r="E7" s="7">
        <v>0.314</v>
      </c>
      <c r="F7" s="7">
        <v>1E-3</v>
      </c>
      <c r="H7" s="7">
        <v>6</v>
      </c>
      <c r="I7" s="18">
        <v>225.01</v>
      </c>
      <c r="J7" s="18">
        <v>226.68</v>
      </c>
      <c r="K7" s="8">
        <v>0.12570000000000001</v>
      </c>
      <c r="L7" s="9">
        <f>((2*PI()*$J7)^2-(2*PI()*$I7)^2)/(2*PI()*$I7)^2</f>
        <v>1.4898869206887776E-2</v>
      </c>
      <c r="M7" s="8">
        <f>$K7^2/(2*PI()*$I7)^2*10^6</f>
        <v>7.9050965631049259E-3</v>
      </c>
      <c r="N7" s="18">
        <f>$L7/($E$10*$K7^2)</f>
        <v>0.94293716251127502</v>
      </c>
      <c r="O7" s="18">
        <f>IF($L7=0,0,($L7/$K7^2)*$I7*2*PI()*SQRT(1/(2*$L7))/1000)/$E$10</f>
        <v>7.7227644479240567</v>
      </c>
      <c r="P7" s="18">
        <f>$L7/($K7^2*(1+$L7)^2)/$E$10</f>
        <v>0.91545545103470649</v>
      </c>
      <c r="Q7" s="18">
        <f>$L7/$K7^2*$I7*2*PI()*SQRT(2*$L7/(1+$L7)^3)/1000/$E$10</f>
        <v>0.22507224298510706</v>
      </c>
    </row>
    <row r="8" spans="1:34" ht="15" customHeight="1" thickBot="1" x14ac:dyDescent="0.35">
      <c r="C8" s="15" t="s">
        <v>2</v>
      </c>
      <c r="D8" s="3">
        <v>4.7800000000000002E-2</v>
      </c>
      <c r="E8" s="5">
        <v>3.6299999999999999E-2</v>
      </c>
      <c r="F8" s="3">
        <v>5.0000000000000001E-4</v>
      </c>
      <c r="H8" s="10">
        <v>7</v>
      </c>
      <c r="I8" s="19">
        <v>234.92</v>
      </c>
      <c r="J8" s="19">
        <v>236.34</v>
      </c>
      <c r="K8" s="17">
        <v>0.1124</v>
      </c>
      <c r="L8" s="11">
        <f t="shared" ref="L8:L17" si="0">((2*PI()*$J8)^2-(2*PI()*$I8)^2)/(2*PI()*$I8)^2</f>
        <v>1.2125759184073584E-2</v>
      </c>
      <c r="M8" s="17">
        <f t="shared" ref="M8:M17" si="1">$K8^2/(2*PI()*$I8)^2*10^6</f>
        <v>5.7987301839085041E-3</v>
      </c>
      <c r="N8" s="19">
        <f>$L8/($E$10*$K8^2)</f>
        <v>0.95979021162928402</v>
      </c>
      <c r="O8" s="20">
        <f>IF($L8=0,0,($L8/$K8^2)*$I8*2*PI()*SQRT(1/(2*$L8))/1000)/$E$10</f>
        <v>9.0971783621436391</v>
      </c>
      <c r="P8" s="19">
        <f>$L8/($K8^2*(1+$L8)^2)/$E$10</f>
        <v>0.9369304645901364</v>
      </c>
      <c r="Q8" s="19">
        <f>$L8/$K8^2*$I8*2*PI()*SQRT(2*$L8/(1+$L8)^3)/1000/$E$10</f>
        <v>0.21666757731828695</v>
      </c>
    </row>
    <row r="9" spans="1:34" ht="15" thickBot="1" x14ac:dyDescent="0.35">
      <c r="H9" s="10">
        <v>8</v>
      </c>
      <c r="I9" s="19">
        <v>254.97</v>
      </c>
      <c r="J9" s="19">
        <v>256.67</v>
      </c>
      <c r="K9" s="17">
        <v>0.12909999999999999</v>
      </c>
      <c r="L9" s="11">
        <f t="shared" si="0"/>
        <v>1.3379357049156854E-2</v>
      </c>
      <c r="M9" s="17">
        <f t="shared" si="1"/>
        <v>6.494034326275263E-3</v>
      </c>
      <c r="N9" s="19">
        <f t="shared" ref="N9:N17" si="2">$L9/($E$10*$K9^2)</f>
        <v>0.80275451926054575</v>
      </c>
      <c r="O9" s="20">
        <f t="shared" ref="O9:O17" si="3">IF($L9=0,0,($L9/$K9^2)*$I9*2*PI()*SQRT(1/(2*$L9))/1000)/$E$10</f>
        <v>7.8617475104472065</v>
      </c>
      <c r="P9" s="19">
        <f t="shared" ref="P9:P17" si="4">$L9/($K9^2*(1+$L9)^2)/$E$10</f>
        <v>0.78169737328328681</v>
      </c>
      <c r="Q9" s="19">
        <f t="shared" ref="Q9:Q17" si="5">$L9/$K9^2*$I9*2*PI()*SQRT(2*$L9/(1+$L9)^3)/1000/$E$10</f>
        <v>0.20621784839473778</v>
      </c>
    </row>
    <row r="10" spans="1:34" x14ac:dyDescent="0.3">
      <c r="C10" s="24" t="s">
        <v>8</v>
      </c>
      <c r="D10" s="24"/>
      <c r="E10" s="3">
        <v>1</v>
      </c>
    </row>
    <row r="13" spans="1:34" ht="18.600000000000001" thickBot="1" x14ac:dyDescent="0.35">
      <c r="C13" s="23" t="s">
        <v>11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34" ht="30" thickTop="1" thickBot="1" x14ac:dyDescent="0.35">
      <c r="C14" s="6"/>
      <c r="D14" s="12" t="s">
        <v>3</v>
      </c>
      <c r="E14" s="12" t="s">
        <v>4</v>
      </c>
      <c r="F14" s="12" t="s">
        <v>5</v>
      </c>
      <c r="G14" s="13"/>
      <c r="H14" s="12" t="s">
        <v>7</v>
      </c>
      <c r="I14" s="14" t="s">
        <v>0</v>
      </c>
      <c r="J14" s="14" t="s">
        <v>1</v>
      </c>
      <c r="K14" s="14"/>
      <c r="L14" s="12"/>
      <c r="M14" s="12"/>
      <c r="N14" s="12"/>
      <c r="O14" s="12"/>
      <c r="P14" s="12"/>
      <c r="Q14" s="12"/>
    </row>
    <row r="15" spans="1:34" ht="15.6" thickTop="1" thickBot="1" x14ac:dyDescent="0.35">
      <c r="C15" s="16" t="s">
        <v>6</v>
      </c>
      <c r="D15" s="7">
        <v>0.41399999999999998</v>
      </c>
      <c r="E15" s="7">
        <v>0.314</v>
      </c>
      <c r="F15" s="7">
        <v>1E-3</v>
      </c>
      <c r="H15" s="7">
        <v>6</v>
      </c>
      <c r="I15" s="18">
        <v>224.33</v>
      </c>
      <c r="J15" s="18">
        <v>225.93</v>
      </c>
      <c r="K15" s="8">
        <v>0.11849999999999999</v>
      </c>
      <c r="L15" s="9">
        <f>((2*PI()*$J15)^2-(2*PI()*$I15)^2)/(2*PI()*$I15)^2</f>
        <v>1.4315569738605802E-2</v>
      </c>
      <c r="M15" s="8">
        <f>$K15^2/(2*PI()*$I15)^2*10^6</f>
        <v>7.0680929363713804E-3</v>
      </c>
      <c r="N15" s="18">
        <f>$L15/($E$10*$K15^2)</f>
        <v>1.0194640986028451</v>
      </c>
      <c r="O15" s="18">
        <f>IF($L15=0,0,($L15/$K15^2)*$I15*2*PI()*SQRT(1/(2*$L15))/1000)/$E$10</f>
        <v>8.4921927840854234</v>
      </c>
      <c r="P15" s="18">
        <f>$L15/($K15^2*(1+$L15)^2)/$E$10</f>
        <v>0.99089070004550706</v>
      </c>
      <c r="Q15" s="18">
        <f>$L15/$K15^2*$I15*2*PI()*SQRT(2*$L15/(1+$L15)^3)/1000/$E$10</f>
        <v>0.23801199215123317</v>
      </c>
    </row>
    <row r="16" spans="1:34" ht="15" thickBot="1" x14ac:dyDescent="0.35">
      <c r="C16" s="15" t="s">
        <v>2</v>
      </c>
      <c r="D16" s="3">
        <v>4.7800000000000002E-2</v>
      </c>
      <c r="E16" s="5">
        <v>3.6299999999999999E-2</v>
      </c>
      <c r="F16" s="3">
        <v>5.0000000000000001E-4</v>
      </c>
      <c r="H16" s="10">
        <v>7</v>
      </c>
      <c r="I16" s="19">
        <v>236.01</v>
      </c>
      <c r="J16" s="19">
        <v>237.27</v>
      </c>
      <c r="K16" s="17">
        <v>9.8400000000000001E-2</v>
      </c>
      <c r="L16" s="11">
        <f t="shared" si="0"/>
        <v>1.0706015989190467E-2</v>
      </c>
      <c r="M16" s="17">
        <f t="shared" si="1"/>
        <v>4.4032125532967497E-3</v>
      </c>
      <c r="N16" s="19">
        <f>$L16/($E$10*$K16^2)</f>
        <v>1.1057009705274707</v>
      </c>
      <c r="O16" s="20">
        <f>IF($L16=0,0,($L16/$K16^2)*$I16*2*PI()*SQRT(1/(2*$L16))/1000)/$E$10</f>
        <v>11.205184771806865</v>
      </c>
      <c r="P16" s="19">
        <f>$L16/($K16^2*(1+$L16)^2)/$E$10</f>
        <v>1.0824005127114138</v>
      </c>
      <c r="Q16" s="19">
        <f>$L16/$K16^2*$I16*2*PI()*SQRT(2*$L16/(1+$L16)^3)/1000/$E$10</f>
        <v>0.23612372701937651</v>
      </c>
    </row>
    <row r="17" spans="3:18" ht="15" thickBot="1" x14ac:dyDescent="0.35">
      <c r="H17" s="10">
        <v>8</v>
      </c>
      <c r="I17" s="19">
        <v>255.57</v>
      </c>
      <c r="J17" s="19">
        <v>257.27</v>
      </c>
      <c r="K17" s="17">
        <v>0.1201</v>
      </c>
      <c r="L17" s="11">
        <f t="shared" si="0"/>
        <v>1.3347842299569966E-2</v>
      </c>
      <c r="M17" s="17">
        <f t="shared" si="1"/>
        <v>5.5937948164575015E-3</v>
      </c>
      <c r="N17" s="19">
        <f t="shared" si="2"/>
        <v>0.92539053283864658</v>
      </c>
      <c r="O17" s="20">
        <f t="shared" si="3"/>
        <v>9.0948232253214094</v>
      </c>
      <c r="P17" s="19">
        <f t="shared" si="4"/>
        <v>0.90117255716986688</v>
      </c>
      <c r="Q17" s="19">
        <f t="shared" si="5"/>
        <v>0.23801126038553169</v>
      </c>
    </row>
    <row r="18" spans="3:18" x14ac:dyDescent="0.3">
      <c r="C18" s="24" t="s">
        <v>8</v>
      </c>
      <c r="D18" s="24"/>
      <c r="E18" s="3">
        <v>1</v>
      </c>
    </row>
    <row r="19" spans="3:18" x14ac:dyDescent="0.3">
      <c r="R19" s="3"/>
    </row>
    <row r="21" spans="3:18" ht="18.600000000000001" thickBot="1" x14ac:dyDescent="0.35">
      <c r="C21" s="23" t="s">
        <v>12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3:18" ht="30" customHeight="1" thickTop="1" thickBot="1" x14ac:dyDescent="0.35">
      <c r="C22" s="6"/>
      <c r="D22" s="12" t="s">
        <v>3</v>
      </c>
      <c r="E22" s="12" t="s">
        <v>4</v>
      </c>
      <c r="F22" s="12" t="s">
        <v>5</v>
      </c>
      <c r="G22" s="13"/>
      <c r="H22" s="12" t="s">
        <v>7</v>
      </c>
      <c r="I22" s="14" t="s">
        <v>0</v>
      </c>
      <c r="J22" s="14" t="s">
        <v>1</v>
      </c>
      <c r="K22" s="14"/>
      <c r="L22" s="12"/>
      <c r="M22" s="12"/>
      <c r="N22" s="12"/>
      <c r="O22" s="12"/>
      <c r="P22" s="12"/>
      <c r="Q22" s="12"/>
    </row>
    <row r="23" spans="3:18" ht="15.6" thickTop="1" thickBot="1" x14ac:dyDescent="0.35">
      <c r="C23" s="16" t="s">
        <v>6</v>
      </c>
      <c r="D23" s="7">
        <v>0.41399999999999998</v>
      </c>
      <c r="E23" s="7">
        <v>0.314</v>
      </c>
      <c r="F23" s="7">
        <v>1E-3</v>
      </c>
      <c r="H23" s="7">
        <v>6</v>
      </c>
      <c r="I23" s="18">
        <v>225.01</v>
      </c>
      <c r="J23" s="18">
        <v>226.68</v>
      </c>
      <c r="K23" s="8">
        <v>0.12570000000000001</v>
      </c>
      <c r="L23" s="9">
        <f>((2*PI()*$J23)^2-(2*PI()*$I23)^2)/(2*PI()*$I23)^2</f>
        <v>1.4898869206887776E-2</v>
      </c>
      <c r="M23" s="8">
        <f>$K23^2/(2*PI()*$I23)^2*10^6</f>
        <v>7.9050965631049259E-3</v>
      </c>
      <c r="N23" s="18">
        <f>$L23/($E$10*$K23^2)</f>
        <v>0.94293716251127502</v>
      </c>
      <c r="O23" s="18">
        <f>IF($L23=0,0,($L23/$K23^2)*$I23*2*PI()*SQRT(1/(2*$L23))/1000)/$E$10</f>
        <v>7.7227644479240567</v>
      </c>
      <c r="P23" s="18">
        <f>$L23/($K23^2*(1+$L23)^2)/$E$10</f>
        <v>0.91545545103470649</v>
      </c>
      <c r="Q23" s="18">
        <f>$L23/$K23^2*$I23*2*PI()*SQRT(2*$L23/(1+$L23)^3)/1000/$E$10</f>
        <v>0.22507224298510706</v>
      </c>
    </row>
    <row r="24" spans="3:18" ht="15" thickBot="1" x14ac:dyDescent="0.35">
      <c r="C24" s="15" t="s">
        <v>2</v>
      </c>
      <c r="D24" s="3">
        <v>4.7800000000000002E-2</v>
      </c>
      <c r="E24" s="5">
        <v>3.6299999999999999E-2</v>
      </c>
      <c r="F24" s="3">
        <v>5.0000000000000001E-4</v>
      </c>
      <c r="H24" s="10">
        <v>7</v>
      </c>
      <c r="I24" s="19">
        <v>234.92</v>
      </c>
      <c r="J24" s="19">
        <v>236.34</v>
      </c>
      <c r="K24" s="17">
        <v>0.1124</v>
      </c>
      <c r="L24" s="11">
        <f t="shared" ref="L24:L28" si="6">((2*PI()*$J24)^2-(2*PI()*$I24)^2)/(2*PI()*$I24)^2</f>
        <v>1.2125759184073584E-2</v>
      </c>
      <c r="M24" s="17">
        <f t="shared" ref="M24:M28" si="7">$K24^2/(2*PI()*$I24)^2*10^6</f>
        <v>5.7987301839085041E-3</v>
      </c>
      <c r="N24" s="19">
        <f>$L24/($E$10*$K24^2)</f>
        <v>0.95979021162928402</v>
      </c>
      <c r="O24" s="20">
        <f>IF($L24=0,0,($L24/$K24^2)*$I24*2*PI()*SQRT(1/(2*$L24))/1000)/$E$10</f>
        <v>9.0971783621436391</v>
      </c>
      <c r="P24" s="19">
        <f>$L24/($K24^2*(1+$L24)^2)/$E$10</f>
        <v>0.9369304645901364</v>
      </c>
      <c r="Q24" s="19">
        <f>$L24/$K24^2*$I24*2*PI()*SQRT(2*$L24/(1+$L24)^3)/1000/$E$10</f>
        <v>0.21666757731828695</v>
      </c>
    </row>
    <row r="25" spans="3:18" ht="15.6" customHeight="1" thickBot="1" x14ac:dyDescent="0.35">
      <c r="H25" s="10">
        <v>8</v>
      </c>
      <c r="I25" s="19">
        <v>254.97</v>
      </c>
      <c r="J25" s="19">
        <v>256.67</v>
      </c>
      <c r="K25" s="17">
        <v>0.12909999999999999</v>
      </c>
      <c r="L25" s="11">
        <f t="shared" si="6"/>
        <v>1.3379357049156854E-2</v>
      </c>
      <c r="M25" s="17">
        <f t="shared" si="7"/>
        <v>6.494034326275263E-3</v>
      </c>
      <c r="N25" s="19">
        <f t="shared" ref="N25:N28" si="8">$L25/($E$10*$K25^2)</f>
        <v>0.80275451926054575</v>
      </c>
      <c r="O25" s="20">
        <f t="shared" ref="O25:O28" si="9">IF($L25=0,0,($L25/$K25^2)*$I25*2*PI()*SQRT(1/(2*$L25))/1000)/$E$10</f>
        <v>7.8617475104472065</v>
      </c>
      <c r="P25" s="19">
        <f t="shared" ref="P25:P28" si="10">$L25/($K25^2*(1+$L25)^2)/$E$10</f>
        <v>0.78169737328328681</v>
      </c>
      <c r="Q25" s="19">
        <f t="shared" ref="Q25:Q28" si="11">$L25/$K25^2*$I25*2*PI()*SQRT(2*$L25/(1+$L25)^3)/1000/$E$10</f>
        <v>0.20621784839473778</v>
      </c>
    </row>
    <row r="26" spans="3:18" x14ac:dyDescent="0.3">
      <c r="C26" s="24" t="s">
        <v>8</v>
      </c>
      <c r="D26" s="24"/>
      <c r="E26" s="3">
        <v>1</v>
      </c>
    </row>
    <row r="29" spans="3:18" ht="18.600000000000001" thickBot="1" x14ac:dyDescent="0.35">
      <c r="C29" s="23" t="s">
        <v>13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3:18" ht="30" thickTop="1" thickBot="1" x14ac:dyDescent="0.35">
      <c r="C30" s="6"/>
      <c r="D30" s="12" t="s">
        <v>3</v>
      </c>
      <c r="E30" s="12" t="s">
        <v>4</v>
      </c>
      <c r="F30" s="12" t="s">
        <v>5</v>
      </c>
      <c r="G30" s="13"/>
      <c r="H30" s="12" t="s">
        <v>7</v>
      </c>
      <c r="I30" s="14" t="s">
        <v>0</v>
      </c>
      <c r="J30" s="14" t="s">
        <v>1</v>
      </c>
      <c r="K30" s="14"/>
      <c r="L30" s="12"/>
      <c r="M30" s="12"/>
      <c r="N30" s="12"/>
      <c r="O30" s="12"/>
      <c r="P30" s="12"/>
      <c r="Q30" s="12"/>
    </row>
    <row r="31" spans="3:18" ht="15.6" thickTop="1" thickBot="1" x14ac:dyDescent="0.35">
      <c r="C31" s="16" t="s">
        <v>6</v>
      </c>
      <c r="D31" s="7">
        <v>0.41399999999999998</v>
      </c>
      <c r="E31" s="7">
        <v>0.314</v>
      </c>
      <c r="F31" s="7">
        <v>1E-3</v>
      </c>
      <c r="H31" s="7">
        <v>6</v>
      </c>
      <c r="I31" s="18">
        <v>230.1</v>
      </c>
      <c r="J31" s="18">
        <v>231.52</v>
      </c>
      <c r="K31" s="8">
        <v>0.12509999999999999</v>
      </c>
      <c r="L31" s="9">
        <f>((2*PI()*$J31)^2-(2*PI()*$I31)^2)/(2*PI()*$I31)^2</f>
        <v>1.2380543878566241E-2</v>
      </c>
      <c r="M31" s="8">
        <f>$K31^2/(2*PI()*$I31)^2*10^6</f>
        <v>7.4872381186723144E-3</v>
      </c>
      <c r="N31" s="18">
        <f>$L31/($E$10*$K31^2)</f>
        <v>0.7910885602351847</v>
      </c>
      <c r="O31" s="18">
        <f>IF($L31=0,0,($L31/$K31^2)*$I31*2*PI()*SQRT(1/(2*$L31))/1000)/$E$10</f>
        <v>7.2683650542375755</v>
      </c>
      <c r="P31" s="18">
        <f>$L31/($K31^2*(1+$L31)^2)/$E$10</f>
        <v>0.77185820276180062</v>
      </c>
      <c r="Q31" s="18">
        <f>$L31/$K31^2*$I31*2*PI()*SQRT(2*$L31/(1+$L31)^3)/1000/$E$10</f>
        <v>0.17668137307545911</v>
      </c>
    </row>
    <row r="32" spans="3:18" ht="15" thickBot="1" x14ac:dyDescent="0.35">
      <c r="C32" s="15" t="s">
        <v>2</v>
      </c>
      <c r="D32" s="3">
        <v>4.7800000000000002E-2</v>
      </c>
      <c r="E32" s="5">
        <v>3.6299999999999999E-2</v>
      </c>
      <c r="F32" s="3">
        <v>5.0000000000000001E-4</v>
      </c>
      <c r="H32" s="10">
        <v>7</v>
      </c>
      <c r="I32" s="19">
        <v>234.24</v>
      </c>
      <c r="J32" s="19">
        <v>235.7</v>
      </c>
      <c r="K32" s="17">
        <v>0.1016</v>
      </c>
      <c r="L32" s="11">
        <f t="shared" ref="L32:L34" si="12">((2*PI()*$J32)^2-(2*PI()*$I32)^2)/(2*PI()*$I32)^2</f>
        <v>1.2504696329857836E-2</v>
      </c>
      <c r="M32" s="17">
        <f t="shared" ref="M32:M34" si="13">$K32^2/(2*PI()*$I32)^2*10^6</f>
        <v>4.765468030801817E-3</v>
      </c>
      <c r="N32" s="19">
        <f>$L32/($E$10*$K32^2)</f>
        <v>1.2113948797447374</v>
      </c>
      <c r="O32" s="20">
        <f>IF($L32=0,0,($L32/$K32^2)*$I32*2*PI()*SQRT(1/(2*$L32))/1000)/$E$10</f>
        <v>11.273923635974041</v>
      </c>
      <c r="P32" s="19">
        <f>$L32/($K32^2*(1+$L32)^2)/$E$10</f>
        <v>1.181657568858296</v>
      </c>
      <c r="Q32" s="19">
        <f>$L32/$K32^2*$I32*2*PI()*SQRT(2*$L32/(1+$L32)^3)/1000/$E$10</f>
        <v>0.27674683614947676</v>
      </c>
      <c r="R32" s="3"/>
    </row>
    <row r="33" spans="3:17" ht="15" thickBot="1" x14ac:dyDescent="0.35">
      <c r="H33" s="10">
        <v>8</v>
      </c>
      <c r="I33" s="19">
        <v>254.8</v>
      </c>
      <c r="J33" s="19">
        <v>256.31</v>
      </c>
      <c r="K33" s="17">
        <v>0.12180000000000001</v>
      </c>
      <c r="L33" s="11">
        <f t="shared" si="12"/>
        <v>1.188755332467481E-2</v>
      </c>
      <c r="M33" s="17">
        <f t="shared" si="13"/>
        <v>5.7880995576383787E-3</v>
      </c>
      <c r="N33" s="19">
        <f t="shared" ref="N33:N34" si="14">$L33/($E$10*$K33^2)</f>
        <v>0.80130509008784545</v>
      </c>
      <c r="O33" s="20">
        <f t="shared" ref="O33:O34" si="15">IF($L33=0,0,($L33/$K33^2)*$I33*2*PI()*SQRT(1/(2*$L33))/1000)/$E$10</f>
        <v>8.3198588170627907</v>
      </c>
      <c r="P33" s="19">
        <f t="shared" ref="P33:P34" si="16">$L33/($K33^2*(1+$L33)^2)/$E$10</f>
        <v>0.78258837732000841</v>
      </c>
      <c r="Q33" s="19">
        <f t="shared" ref="Q33:Q34" si="17">$L33/$K33^2*$I33*2*PI()*SQRT(2*$L33/(1+$L33)^3)/1000/$E$10</f>
        <v>0.19433008897277926</v>
      </c>
    </row>
    <row r="34" spans="3:17" x14ac:dyDescent="0.3">
      <c r="C34" s="24" t="s">
        <v>8</v>
      </c>
      <c r="D34" s="24"/>
      <c r="E34" s="3">
        <v>1</v>
      </c>
    </row>
    <row r="37" spans="3:17" ht="18.600000000000001" thickBot="1" x14ac:dyDescent="0.35">
      <c r="C37" s="23" t="s">
        <v>14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3:17" ht="30" thickTop="1" thickBot="1" x14ac:dyDescent="0.35">
      <c r="C38" s="6"/>
      <c r="D38" s="12" t="s">
        <v>3</v>
      </c>
      <c r="E38" s="12" t="s">
        <v>4</v>
      </c>
      <c r="F38" s="12" t="s">
        <v>5</v>
      </c>
      <c r="G38" s="13"/>
      <c r="H38" s="12" t="s">
        <v>7</v>
      </c>
      <c r="I38" s="14" t="s">
        <v>0</v>
      </c>
      <c r="J38" s="14" t="s">
        <v>1</v>
      </c>
      <c r="K38" s="14"/>
      <c r="L38" s="12"/>
      <c r="M38" s="12"/>
      <c r="N38" s="12"/>
      <c r="O38" s="12"/>
      <c r="P38" s="12"/>
      <c r="Q38" s="12"/>
    </row>
    <row r="39" spans="3:17" ht="15.6" thickTop="1" thickBot="1" x14ac:dyDescent="0.35">
      <c r="C39" s="16" t="s">
        <v>6</v>
      </c>
      <c r="D39" s="7">
        <v>0.41399999999999998</v>
      </c>
      <c r="E39" s="7">
        <v>0.314</v>
      </c>
      <c r="F39" s="7">
        <v>1E-3</v>
      </c>
      <c r="H39" s="7">
        <v>6</v>
      </c>
      <c r="I39" s="18">
        <v>225.01</v>
      </c>
      <c r="J39" s="18">
        <v>226.68</v>
      </c>
      <c r="K39" s="8">
        <v>0.12570000000000001</v>
      </c>
      <c r="L39" s="9">
        <f>((2*PI()*$J39)^2-(2*PI()*$I39)^2)/(2*PI()*$I39)^2</f>
        <v>1.4898869206887776E-2</v>
      </c>
      <c r="M39" s="8">
        <f>$K39^2/(2*PI()*$I39)^2*10^6</f>
        <v>7.9050965631049259E-3</v>
      </c>
      <c r="N39" s="18">
        <f>$L39/($E$10*$K39^2)</f>
        <v>0.94293716251127502</v>
      </c>
      <c r="O39" s="18">
        <f>IF($L39=0,0,($L39/$K39^2)*$I39*2*PI()*SQRT(1/(2*$L39))/1000)/$E$10</f>
        <v>7.7227644479240567</v>
      </c>
      <c r="P39" s="18">
        <f>$L39/($K39^2*(1+$L39)^2)/$E$10</f>
        <v>0.91545545103470649</v>
      </c>
      <c r="Q39" s="18">
        <f>$L39/$K39^2*$I39*2*PI()*SQRT(2*$L39/(1+$L39)^3)/1000/$E$10</f>
        <v>0.22507224298510706</v>
      </c>
    </row>
    <row r="40" spans="3:17" ht="15" thickBot="1" x14ac:dyDescent="0.35">
      <c r="C40" s="15" t="s">
        <v>2</v>
      </c>
      <c r="D40" s="3">
        <v>4.7800000000000002E-2</v>
      </c>
      <c r="E40" s="5">
        <v>3.6299999999999999E-2</v>
      </c>
      <c r="F40" s="3">
        <v>5.0000000000000001E-4</v>
      </c>
      <c r="H40" s="10">
        <v>7</v>
      </c>
      <c r="I40" s="19">
        <v>234.92</v>
      </c>
      <c r="J40" s="19">
        <v>236.34</v>
      </c>
      <c r="K40" s="17">
        <v>0.1124</v>
      </c>
      <c r="L40" s="11">
        <f t="shared" ref="L40:L42" si="18">((2*PI()*$J40)^2-(2*PI()*$I40)^2)/(2*PI()*$I40)^2</f>
        <v>1.2125759184073584E-2</v>
      </c>
      <c r="M40" s="17">
        <f t="shared" ref="M40:M42" si="19">$K40^2/(2*PI()*$I40)^2*10^6</f>
        <v>5.7987301839085041E-3</v>
      </c>
      <c r="N40" s="19">
        <f>$L40/($E$10*$K40^2)</f>
        <v>0.95979021162928402</v>
      </c>
      <c r="O40" s="20">
        <f>IF($L40=0,0,($L40/$K40^2)*$I40*2*PI()*SQRT(1/(2*$L40))/1000)/$E$10</f>
        <v>9.0971783621436391</v>
      </c>
      <c r="P40" s="19">
        <f>$L40/($K40^2*(1+$L40)^2)/$E$10</f>
        <v>0.9369304645901364</v>
      </c>
      <c r="Q40" s="19">
        <f>$L40/$K40^2*$I40*2*PI()*SQRT(2*$L40/(1+$L40)^3)/1000/$E$10</f>
        <v>0.21666757731828695</v>
      </c>
    </row>
    <row r="41" spans="3:17" ht="15" thickBot="1" x14ac:dyDescent="0.35">
      <c r="H41" s="10">
        <v>8</v>
      </c>
      <c r="I41" s="19">
        <v>254.97</v>
      </c>
      <c r="J41" s="19">
        <v>256.67</v>
      </c>
      <c r="K41" s="17">
        <v>0.12909999999999999</v>
      </c>
      <c r="L41" s="11">
        <f t="shared" si="18"/>
        <v>1.3379357049156854E-2</v>
      </c>
      <c r="M41" s="17">
        <f t="shared" si="19"/>
        <v>6.494034326275263E-3</v>
      </c>
      <c r="N41" s="19">
        <f t="shared" ref="N41:N42" si="20">$L41/($E$10*$K41^2)</f>
        <v>0.80275451926054575</v>
      </c>
      <c r="O41" s="20">
        <f t="shared" ref="O41:O42" si="21">IF($L41=0,0,($L41/$K41^2)*$I41*2*PI()*SQRT(1/(2*$L41))/1000)/$E$10</f>
        <v>7.8617475104472065</v>
      </c>
      <c r="P41" s="19">
        <f t="shared" ref="P41:P42" si="22">$L41/($K41^2*(1+$L41)^2)/$E$10</f>
        <v>0.78169737328328681</v>
      </c>
      <c r="Q41" s="19">
        <f t="shared" ref="Q41:Q42" si="23">$L41/$K41^2*$I41*2*PI()*SQRT(2*$L41/(1+$L41)^3)/1000/$E$10</f>
        <v>0.20621784839473778</v>
      </c>
    </row>
    <row r="42" spans="3:17" x14ac:dyDescent="0.3">
      <c r="C42" s="24" t="s">
        <v>8</v>
      </c>
      <c r="D42" s="24"/>
      <c r="E42" s="3">
        <v>1</v>
      </c>
    </row>
  </sheetData>
  <mergeCells count="10">
    <mergeCell ref="C29:Q29"/>
    <mergeCell ref="C34:D34"/>
    <mergeCell ref="C37:Q37"/>
    <mergeCell ref="C42:D42"/>
    <mergeCell ref="C5:Q5"/>
    <mergeCell ref="C10:D10"/>
    <mergeCell ref="C13:Q13"/>
    <mergeCell ref="C18:D18"/>
    <mergeCell ref="C21:Q21"/>
    <mergeCell ref="C26:D26"/>
  </mergeCells>
  <conditionalFormatting sqref="H7:Q9">
    <cfRule type="expression" dxfId="8" priority="7">
      <formula>$L7&gt;0.01</formula>
    </cfRule>
  </conditionalFormatting>
  <conditionalFormatting sqref="H15:Q17">
    <cfRule type="expression" dxfId="7" priority="6">
      <formula>$L15&gt;0.01</formula>
    </cfRule>
  </conditionalFormatting>
  <conditionalFormatting sqref="H23:H25 L23:Q25">
    <cfRule type="expression" dxfId="6" priority="5">
      <formula>$L23&gt;0.01</formula>
    </cfRule>
  </conditionalFormatting>
  <conditionalFormatting sqref="H31:Q33">
    <cfRule type="expression" dxfId="5" priority="4">
      <formula>$L31&gt;0.01</formula>
    </cfRule>
  </conditionalFormatting>
  <conditionalFormatting sqref="H39:H41 L39:Q41">
    <cfRule type="expression" dxfId="4" priority="3">
      <formula>$L39&gt;0.01</formula>
    </cfRule>
  </conditionalFormatting>
  <conditionalFormatting sqref="I23:K25">
    <cfRule type="expression" dxfId="1" priority="2">
      <formula>$L23&gt;0.01</formula>
    </cfRule>
  </conditionalFormatting>
  <conditionalFormatting sqref="I39:K41">
    <cfRule type="expression" dxfId="0" priority="1">
      <formula>$L39&gt;0.01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 Patch</vt:lpstr>
      <vt:lpstr>2 Patch</vt:lpstr>
      <vt:lpstr>3 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Augusto Magalhães</dc:creator>
  <cp:lastModifiedBy>Pedro Augusto Magalhães</cp:lastModifiedBy>
  <dcterms:created xsi:type="dcterms:W3CDTF">2023-11-30T15:15:48Z</dcterms:created>
  <dcterms:modified xsi:type="dcterms:W3CDTF">2025-04-24T13:50:16Z</dcterms:modified>
</cp:coreProperties>
</file>