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USP\Duplo_diploma\[24_25] Semestre 2\Thesis\Results\Uni Mode\Position and Quantity Optimization\"/>
    </mc:Choice>
  </mc:AlternateContent>
  <xr:revisionPtr revIDLastSave="0" documentId="13_ncr:1_{C790E3BE-A548-42C7-8D7A-E2A8FEDE5F49}" xr6:coauthVersionLast="47" xr6:coauthVersionMax="47" xr10:uidLastSave="{00000000-0000-0000-0000-000000000000}"/>
  <bookViews>
    <workbookView xWindow="-108" yWindow="-108" windowWidth="23256" windowHeight="12456" xr2:uid="{42F900C4-4180-467D-B87D-EC51C5AA0B2F}"/>
  </bookViews>
  <sheets>
    <sheet name="Gener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D21" i="4"/>
  <c r="N33" i="4"/>
  <c r="M42" i="4"/>
  <c r="L42" i="4"/>
  <c r="N42" i="4" s="1"/>
  <c r="M41" i="4"/>
  <c r="L41" i="4"/>
  <c r="O41" i="4" s="1"/>
  <c r="M40" i="4"/>
  <c r="L40" i="4"/>
  <c r="O40" i="4" s="1"/>
  <c r="M39" i="4"/>
  <c r="L39" i="4"/>
  <c r="O39" i="4" s="1"/>
  <c r="M38" i="4"/>
  <c r="L38" i="4"/>
  <c r="O38" i="4" s="1"/>
  <c r="M37" i="4"/>
  <c r="L37" i="4"/>
  <c r="O37" i="4" s="1"/>
  <c r="M36" i="4"/>
  <c r="L36" i="4"/>
  <c r="P36" i="4" s="1"/>
  <c r="M35" i="4"/>
  <c r="L35" i="4"/>
  <c r="N35" i="4" s="1"/>
  <c r="M34" i="4"/>
  <c r="L34" i="4"/>
  <c r="P34" i="4" s="1"/>
  <c r="M33" i="4"/>
  <c r="L33" i="4"/>
  <c r="Q33" i="4" s="1"/>
  <c r="M29" i="4"/>
  <c r="L29" i="4"/>
  <c r="Q29" i="4" s="1"/>
  <c r="M28" i="4"/>
  <c r="L28" i="4"/>
  <c r="Q28" i="4" s="1"/>
  <c r="M27" i="4"/>
  <c r="L27" i="4"/>
  <c r="O27" i="4" s="1"/>
  <c r="M26" i="4"/>
  <c r="L26" i="4"/>
  <c r="O26" i="4" s="1"/>
  <c r="M25" i="4"/>
  <c r="L25" i="4"/>
  <c r="O25" i="4" s="1"/>
  <c r="M24" i="4"/>
  <c r="L24" i="4"/>
  <c r="P24" i="4" s="1"/>
  <c r="M23" i="4"/>
  <c r="L23" i="4"/>
  <c r="N23" i="4" s="1"/>
  <c r="M22" i="4"/>
  <c r="L22" i="4"/>
  <c r="P22" i="4" s="1"/>
  <c r="M21" i="4"/>
  <c r="L21" i="4"/>
  <c r="N21" i="4" s="1"/>
  <c r="M20" i="4"/>
  <c r="L20" i="4"/>
  <c r="Q20" i="4" s="1"/>
  <c r="Q9" i="4"/>
  <c r="Q12" i="4"/>
  <c r="Q13" i="4"/>
  <c r="Q14" i="4"/>
  <c r="P9" i="4"/>
  <c r="P12" i="4"/>
  <c r="P14" i="4"/>
  <c r="P15" i="4"/>
  <c r="P8" i="4"/>
  <c r="O14" i="4"/>
  <c r="O15" i="4"/>
  <c r="O8" i="4"/>
  <c r="O7" i="4"/>
  <c r="N9" i="4"/>
  <c r="N14" i="4"/>
  <c r="N15" i="4"/>
  <c r="N8" i="4"/>
  <c r="N7" i="4"/>
  <c r="M16" i="4"/>
  <c r="L16" i="4"/>
  <c r="P16" i="4" s="1"/>
  <c r="M15" i="4"/>
  <c r="L15" i="4"/>
  <c r="Q15" i="4" s="1"/>
  <c r="M14" i="4"/>
  <c r="L14" i="4"/>
  <c r="M13" i="4"/>
  <c r="L13" i="4"/>
  <c r="N13" i="4" s="1"/>
  <c r="M12" i="4"/>
  <c r="L12" i="4"/>
  <c r="N12" i="4" s="1"/>
  <c r="M11" i="4"/>
  <c r="L11" i="4"/>
  <c r="N11" i="4" s="1"/>
  <c r="M10" i="4"/>
  <c r="L10" i="4"/>
  <c r="N10" i="4" s="1"/>
  <c r="M9" i="4"/>
  <c r="L9" i="4"/>
  <c r="O9" i="4" s="1"/>
  <c r="M8" i="4"/>
  <c r="L8" i="4"/>
  <c r="Q8" i="4" s="1"/>
  <c r="M7" i="4"/>
  <c r="L7" i="4"/>
  <c r="P7" i="4" s="1"/>
  <c r="P37" i="4" l="1"/>
  <c r="O36" i="4"/>
  <c r="O33" i="4"/>
  <c r="P42" i="4"/>
  <c r="N39" i="4"/>
  <c r="P39" i="4"/>
  <c r="Q39" i="4"/>
  <c r="Q38" i="4"/>
  <c r="P38" i="4"/>
  <c r="N38" i="4"/>
  <c r="Q36" i="4"/>
  <c r="O34" i="4"/>
  <c r="N34" i="4"/>
  <c r="P33" i="4"/>
  <c r="O42" i="4"/>
  <c r="Q42" i="4"/>
  <c r="N41" i="4"/>
  <c r="P41" i="4"/>
  <c r="Q41" i="4"/>
  <c r="Q40" i="4"/>
  <c r="P40" i="4"/>
  <c r="N40" i="4"/>
  <c r="N37" i="4"/>
  <c r="Q37" i="4"/>
  <c r="N36" i="4"/>
  <c r="O35" i="4"/>
  <c r="Q35" i="4"/>
  <c r="P35" i="4"/>
  <c r="Q34" i="4"/>
  <c r="O28" i="4"/>
  <c r="N28" i="4"/>
  <c r="O29" i="4"/>
  <c r="P29" i="4"/>
  <c r="N29" i="4"/>
  <c r="P28" i="4"/>
  <c r="Q27" i="4"/>
  <c r="P27" i="4"/>
  <c r="N27" i="4"/>
  <c r="P26" i="4"/>
  <c r="N26" i="4"/>
  <c r="Q26" i="4"/>
  <c r="P25" i="4"/>
  <c r="Q25" i="4"/>
  <c r="N25" i="4"/>
  <c r="O24" i="4"/>
  <c r="Q24" i="4"/>
  <c r="N24" i="4"/>
  <c r="O23" i="4"/>
  <c r="P23" i="4"/>
  <c r="Q23" i="4"/>
  <c r="O22" i="4"/>
  <c r="N22" i="4"/>
  <c r="Q22" i="4"/>
  <c r="Q21" i="4"/>
  <c r="P21" i="4"/>
  <c r="O21" i="4"/>
  <c r="N20" i="4"/>
  <c r="P20" i="4"/>
  <c r="O20" i="4"/>
  <c r="P11" i="4"/>
  <c r="N16" i="4"/>
  <c r="O13" i="4"/>
  <c r="P10" i="4"/>
  <c r="P13" i="4"/>
  <c r="Q7" i="4"/>
  <c r="O12" i="4"/>
  <c r="O16" i="4"/>
  <c r="O11" i="4"/>
  <c r="O10" i="4"/>
  <c r="Q16" i="4"/>
  <c r="Q11" i="4"/>
  <c r="Q10" i="4"/>
</calcChain>
</file>

<file path=xl/sharedStrings.xml><?xml version="1.0" encoding="utf-8"?>
<sst xmlns="http://schemas.openxmlformats.org/spreadsheetml/2006/main" count="34" uniqueCount="14">
  <si>
    <t>f [Hz]
Short Circuit</t>
  </si>
  <si>
    <t>f [Hz]
Open Circuit</t>
  </si>
  <si>
    <t>Patch</t>
  </si>
  <si>
    <t>Length</t>
  </si>
  <si>
    <t>Width</t>
  </si>
  <si>
    <t>Thickness</t>
  </si>
  <si>
    <t>Plate</t>
  </si>
  <si>
    <t>Mode</t>
  </si>
  <si>
    <t>OBSERVATIONS</t>
  </si>
  <si>
    <t>Results with the best positions</t>
  </si>
  <si>
    <t>Number circuits</t>
  </si>
  <si>
    <t>1 Patch Pair</t>
  </si>
  <si>
    <t>2 Patch Pairs</t>
  </si>
  <si>
    <t>3 Patch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</si>
</sst>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3" tint="-0.249977111117893"/>
      </bottom>
      <diagonal/>
    </border>
    <border>
      <left/>
      <right/>
      <top style="thick">
        <color theme="3" tint="-0.249977111117893"/>
      </top>
      <bottom style="thick">
        <color theme="3" tint="-0.249977111117893"/>
      </bottom>
      <diagonal/>
    </border>
    <border>
      <left/>
      <right/>
      <top style="thick">
        <color theme="3" tint="-0.249977111117893"/>
      </top>
      <bottom style="mediumDashed">
        <color theme="3" tint="-0.249977111117893"/>
      </bottom>
      <diagonal/>
    </border>
    <border>
      <left/>
      <right/>
      <top style="mediumDashed">
        <color theme="3" tint="-0.249977111117893"/>
      </top>
      <bottom style="mediumDashed">
        <color theme="3" tint="-0.249977111117893"/>
      </bottom>
      <diagonal/>
    </border>
    <border>
      <left/>
      <right/>
      <top style="mediumDashed">
        <color theme="3" tint="-0.249977111117893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 style="double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3" xfId="0" applyFont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3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8610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1960634-D4D1-43DC-BA95-0E9ED1FB63B6}"/>
                </a:ext>
              </a:extLst>
            </xdr:cNvPr>
            <xdr:cNvSpPr txBox="1"/>
          </xdr:nvSpPr>
          <xdr:spPr>
            <a:xfrm>
              <a:off x="6515100" y="9753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1960634-D4D1-43DC-BA95-0E9ED1FB63B6}"/>
                </a:ext>
              </a:extLst>
            </xdr:cNvPr>
            <xdr:cNvSpPr txBox="1"/>
          </xdr:nvSpPr>
          <xdr:spPr>
            <a:xfrm>
              <a:off x="6515100" y="9753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0</xdr:rowOff>
    </xdr:from>
    <xdr:ext cx="134112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E7203F8-A71D-485A-8298-B76C4DE44B66}"/>
                </a:ext>
              </a:extLst>
            </xdr:cNvPr>
            <xdr:cNvSpPr txBox="1"/>
          </xdr:nvSpPr>
          <xdr:spPr>
            <a:xfrm>
              <a:off x="7376160" y="9753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E7203F8-A71D-485A-8298-B76C4DE44B66}"/>
                </a:ext>
              </a:extLst>
            </xdr:cNvPr>
            <xdr:cNvSpPr txBox="1"/>
          </xdr:nvSpPr>
          <xdr:spPr>
            <a:xfrm>
              <a:off x="7376160" y="9753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5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360F99E-17A8-4140-9E87-43F8D82591BC}"/>
                </a:ext>
              </a:extLst>
            </xdr:cNvPr>
            <xdr:cNvSpPr txBox="1"/>
          </xdr:nvSpPr>
          <xdr:spPr>
            <a:xfrm>
              <a:off x="871728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360F99E-17A8-4140-9E87-43F8D82591BC}"/>
                </a:ext>
              </a:extLst>
            </xdr:cNvPr>
            <xdr:cNvSpPr txBox="1"/>
          </xdr:nvSpPr>
          <xdr:spPr>
            <a:xfrm>
              <a:off x="871728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5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A68635A-33FB-49FC-8B5F-907F3706C766}"/>
                </a:ext>
              </a:extLst>
            </xdr:cNvPr>
            <xdr:cNvSpPr txBox="1"/>
          </xdr:nvSpPr>
          <xdr:spPr>
            <a:xfrm>
              <a:off x="952500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A68635A-33FB-49FC-8B5F-907F3706C766}"/>
                </a:ext>
              </a:extLst>
            </xdr:cNvPr>
            <xdr:cNvSpPr txBox="1"/>
          </xdr:nvSpPr>
          <xdr:spPr>
            <a:xfrm>
              <a:off x="952500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DECC181-CAF4-4593-9D5F-A58B4CB55E23}"/>
                </a:ext>
              </a:extLst>
            </xdr:cNvPr>
            <xdr:cNvSpPr txBox="1"/>
          </xdr:nvSpPr>
          <xdr:spPr>
            <a:xfrm>
              <a:off x="103784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DECC181-CAF4-4593-9D5F-A58B4CB55E23}"/>
                </a:ext>
              </a:extLst>
            </xdr:cNvPr>
            <xdr:cNvSpPr txBox="1"/>
          </xdr:nvSpPr>
          <xdr:spPr>
            <a:xfrm>
              <a:off x="103784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A8C53C0-E5F9-4538-BB2E-B3BDBFB7DAA8}"/>
                </a:ext>
              </a:extLst>
            </xdr:cNvPr>
            <xdr:cNvSpPr txBox="1"/>
          </xdr:nvSpPr>
          <xdr:spPr>
            <a:xfrm>
              <a:off x="110261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A8C53C0-E5F9-4538-BB2E-B3BDBFB7DAA8}"/>
                </a:ext>
              </a:extLst>
            </xdr:cNvPr>
            <xdr:cNvSpPr txBox="1"/>
          </xdr:nvSpPr>
          <xdr:spPr>
            <a:xfrm>
              <a:off x="110261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5</xdr:row>
      <xdr:rowOff>0</xdr:rowOff>
    </xdr:from>
    <xdr:ext cx="81534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0A75D72-E66A-4ACF-BF8E-7E7E5650165B}"/>
                </a:ext>
              </a:extLst>
            </xdr:cNvPr>
            <xdr:cNvSpPr txBox="1"/>
          </xdr:nvSpPr>
          <xdr:spPr>
            <a:xfrm>
              <a:off x="5699760" y="9753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0A75D72-E66A-4ACF-BF8E-7E7E5650165B}"/>
                </a:ext>
              </a:extLst>
            </xdr:cNvPr>
            <xdr:cNvSpPr txBox="1"/>
          </xdr:nvSpPr>
          <xdr:spPr>
            <a:xfrm>
              <a:off x="5699760" y="9753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18</xdr:row>
      <xdr:rowOff>0</xdr:rowOff>
    </xdr:from>
    <xdr:ext cx="8610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D6025C3-D6F3-4468-A089-77F458E6542F}"/>
                </a:ext>
              </a:extLst>
            </xdr:cNvPr>
            <xdr:cNvSpPr txBox="1"/>
          </xdr:nvSpPr>
          <xdr:spPr>
            <a:xfrm>
              <a:off x="6499952" y="945614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D6025C3-D6F3-4468-A089-77F458E6542F}"/>
                </a:ext>
              </a:extLst>
            </xdr:cNvPr>
            <xdr:cNvSpPr txBox="1"/>
          </xdr:nvSpPr>
          <xdr:spPr>
            <a:xfrm>
              <a:off x="6499952" y="945614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18</xdr:row>
      <xdr:rowOff>0</xdr:rowOff>
    </xdr:from>
    <xdr:ext cx="134112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2580621-04E0-4CB7-BB87-10F1E45332F4}"/>
                </a:ext>
              </a:extLst>
            </xdr:cNvPr>
            <xdr:cNvSpPr txBox="1"/>
          </xdr:nvSpPr>
          <xdr:spPr>
            <a:xfrm>
              <a:off x="7362940" y="945614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2580621-04E0-4CB7-BB87-10F1E45332F4}"/>
                </a:ext>
              </a:extLst>
            </xdr:cNvPr>
            <xdr:cNvSpPr txBox="1"/>
          </xdr:nvSpPr>
          <xdr:spPr>
            <a:xfrm>
              <a:off x="7362940" y="945614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18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C8808C1-7986-4CA5-9C29-0A2B4342C5C4}"/>
                </a:ext>
              </a:extLst>
            </xdr:cNvPr>
            <xdr:cNvSpPr txBox="1"/>
          </xdr:nvSpPr>
          <xdr:spPr>
            <a:xfrm>
              <a:off x="8703325" y="945614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C8808C1-7986-4CA5-9C29-0A2B4342C5C4}"/>
                </a:ext>
              </a:extLst>
            </xdr:cNvPr>
            <xdr:cNvSpPr txBox="1"/>
          </xdr:nvSpPr>
          <xdr:spPr>
            <a:xfrm>
              <a:off x="8703325" y="945614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18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44F6A4A-5CAE-4C30-879E-3D32273D4B52}"/>
                </a:ext>
              </a:extLst>
            </xdr:cNvPr>
            <xdr:cNvSpPr txBox="1"/>
          </xdr:nvSpPr>
          <xdr:spPr>
            <a:xfrm>
              <a:off x="9511229" y="945614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44F6A4A-5CAE-4C30-879E-3D32273D4B52}"/>
                </a:ext>
              </a:extLst>
            </xdr:cNvPr>
            <xdr:cNvSpPr txBox="1"/>
          </xdr:nvSpPr>
          <xdr:spPr>
            <a:xfrm>
              <a:off x="9511229" y="945614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18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7EDBA7B-E8F4-4B28-93B6-A083A9B5B3D8}"/>
                </a:ext>
              </a:extLst>
            </xdr:cNvPr>
            <xdr:cNvSpPr txBox="1"/>
          </xdr:nvSpPr>
          <xdr:spPr>
            <a:xfrm>
              <a:off x="10365036" y="945614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7EDBA7B-E8F4-4B28-93B6-A083A9B5B3D8}"/>
                </a:ext>
              </a:extLst>
            </xdr:cNvPr>
            <xdr:cNvSpPr txBox="1"/>
          </xdr:nvSpPr>
          <xdr:spPr>
            <a:xfrm>
              <a:off x="10365036" y="945614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18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D9EC446-B8B7-4612-BF2B-B688A0ABF05B}"/>
                </a:ext>
              </a:extLst>
            </xdr:cNvPr>
            <xdr:cNvSpPr txBox="1"/>
          </xdr:nvSpPr>
          <xdr:spPr>
            <a:xfrm>
              <a:off x="11016867" y="945614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D9EC446-B8B7-4612-BF2B-B688A0ABF05B}"/>
                </a:ext>
              </a:extLst>
            </xdr:cNvPr>
            <xdr:cNvSpPr txBox="1"/>
          </xdr:nvSpPr>
          <xdr:spPr>
            <a:xfrm>
              <a:off x="11016867" y="945614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18</xdr:row>
      <xdr:rowOff>0</xdr:rowOff>
    </xdr:from>
    <xdr:ext cx="81534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2C7F131-7A88-4837-B0F2-00D2A72C05DD}"/>
                </a:ext>
              </a:extLst>
            </xdr:cNvPr>
            <xdr:cNvSpPr txBox="1"/>
          </xdr:nvSpPr>
          <xdr:spPr>
            <a:xfrm>
              <a:off x="5682867" y="945614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2C7F131-7A88-4837-B0F2-00D2A72C05DD}"/>
                </a:ext>
              </a:extLst>
            </xdr:cNvPr>
            <xdr:cNvSpPr txBox="1"/>
          </xdr:nvSpPr>
          <xdr:spPr>
            <a:xfrm>
              <a:off x="5682867" y="945614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31</xdr:row>
      <xdr:rowOff>0</xdr:rowOff>
    </xdr:from>
    <xdr:ext cx="8610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27DA654B-CC20-44C5-BD60-F7AE9AA7ED49}"/>
                </a:ext>
              </a:extLst>
            </xdr:cNvPr>
            <xdr:cNvSpPr txBox="1"/>
          </xdr:nvSpPr>
          <xdr:spPr>
            <a:xfrm>
              <a:off x="6513534" y="3663863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27DA654B-CC20-44C5-BD60-F7AE9AA7ED49}"/>
                </a:ext>
              </a:extLst>
            </xdr:cNvPr>
            <xdr:cNvSpPr txBox="1"/>
          </xdr:nvSpPr>
          <xdr:spPr>
            <a:xfrm>
              <a:off x="6513534" y="3663863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31</xdr:row>
      <xdr:rowOff>0</xdr:rowOff>
    </xdr:from>
    <xdr:ext cx="134112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A923705-1F10-4D98-86E0-4AB606570D30}"/>
                </a:ext>
              </a:extLst>
            </xdr:cNvPr>
            <xdr:cNvSpPr txBox="1"/>
          </xdr:nvSpPr>
          <xdr:spPr>
            <a:xfrm>
              <a:off x="7369479" y="3663863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7A923705-1F10-4D98-86E0-4AB606570D30}"/>
                </a:ext>
              </a:extLst>
            </xdr:cNvPr>
            <xdr:cNvSpPr txBox="1"/>
          </xdr:nvSpPr>
          <xdr:spPr>
            <a:xfrm>
              <a:off x="7369479" y="3663863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31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B1A2D56A-2E44-4663-842D-BB0218A00CAF}"/>
                </a:ext>
              </a:extLst>
            </xdr:cNvPr>
            <xdr:cNvSpPr txBox="1"/>
          </xdr:nvSpPr>
          <xdr:spPr>
            <a:xfrm>
              <a:off x="8705589" y="3663863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B1A2D56A-2E44-4663-842D-BB0218A00CAF}"/>
                </a:ext>
              </a:extLst>
            </xdr:cNvPr>
            <xdr:cNvSpPr txBox="1"/>
          </xdr:nvSpPr>
          <xdr:spPr>
            <a:xfrm>
              <a:off x="8705589" y="3663863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31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DC0C5EC-6314-4DD0-A4E6-7852C02DEEA7}"/>
                </a:ext>
              </a:extLst>
            </xdr:cNvPr>
            <xdr:cNvSpPr txBox="1"/>
          </xdr:nvSpPr>
          <xdr:spPr>
            <a:xfrm>
              <a:off x="9509342" y="3663863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DC0C5EC-6314-4DD0-A4E6-7852C02DEEA7}"/>
                </a:ext>
              </a:extLst>
            </xdr:cNvPr>
            <xdr:cNvSpPr txBox="1"/>
          </xdr:nvSpPr>
          <xdr:spPr>
            <a:xfrm>
              <a:off x="9509342" y="3663863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31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14FA2C3-E508-4BE3-A665-658BFFEC26FB}"/>
                </a:ext>
              </a:extLst>
            </xdr:cNvPr>
            <xdr:cNvSpPr txBox="1"/>
          </xdr:nvSpPr>
          <xdr:spPr>
            <a:xfrm>
              <a:off x="10480110" y="3663863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14FA2C3-E508-4BE3-A665-658BFFEC26FB}"/>
                </a:ext>
              </a:extLst>
            </xdr:cNvPr>
            <xdr:cNvSpPr txBox="1"/>
          </xdr:nvSpPr>
          <xdr:spPr>
            <a:xfrm>
              <a:off x="10480110" y="3663863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31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8146C78D-FE68-4268-AF95-A5C12AB37101}"/>
                </a:ext>
              </a:extLst>
            </xdr:cNvPr>
            <xdr:cNvSpPr txBox="1"/>
          </xdr:nvSpPr>
          <xdr:spPr>
            <a:xfrm>
              <a:off x="11450877" y="3663863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8146C78D-FE68-4268-AF95-A5C12AB37101}"/>
                </a:ext>
              </a:extLst>
            </xdr:cNvPr>
            <xdr:cNvSpPr txBox="1"/>
          </xdr:nvSpPr>
          <xdr:spPr>
            <a:xfrm>
              <a:off x="11450877" y="3663863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31</xdr:row>
      <xdr:rowOff>0</xdr:rowOff>
    </xdr:from>
    <xdr:ext cx="81534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B0D2ED01-3DD9-4B08-A18A-F51BD2FCCB41}"/>
                </a:ext>
              </a:extLst>
            </xdr:cNvPr>
            <xdr:cNvSpPr txBox="1"/>
          </xdr:nvSpPr>
          <xdr:spPr>
            <a:xfrm>
              <a:off x="5699342" y="3663863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B0D2ED01-3DD9-4B08-A18A-F51BD2FCCB41}"/>
                </a:ext>
              </a:extLst>
            </xdr:cNvPr>
            <xdr:cNvSpPr txBox="1"/>
          </xdr:nvSpPr>
          <xdr:spPr>
            <a:xfrm>
              <a:off x="5699342" y="3663863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6971-8C4D-4571-86D5-A4BF8546D0F1}">
  <dimension ref="A1:AH43"/>
  <sheetViews>
    <sheetView showGridLines="0" tabSelected="1" topLeftCell="A10" zoomScale="93" zoomScaleNormal="115" workbookViewId="0">
      <selection activeCell="E28" sqref="E28"/>
    </sheetView>
  </sheetViews>
  <sheetFormatPr defaultRowHeight="14.4" x14ac:dyDescent="0.3"/>
  <cols>
    <col min="1" max="1" width="0.88671875" customWidth="1"/>
    <col min="2" max="2" width="3.6640625" customWidth="1"/>
    <col min="5" max="6" width="9" bestFit="1" customWidth="1"/>
    <col min="7" max="7" width="2.5546875" customWidth="1"/>
    <col min="8" max="8" width="8.88671875" customWidth="1"/>
    <col min="9" max="10" width="16.77734375" bestFit="1" customWidth="1"/>
    <col min="11" max="11" width="11.88671875" customWidth="1"/>
    <col min="12" max="12" width="12.5546875" customWidth="1"/>
    <col min="13" max="13" width="19.5546875" customWidth="1"/>
    <col min="14" max="14" width="11.77734375" customWidth="1"/>
    <col min="15" max="16" width="14.109375" bestFit="1" customWidth="1"/>
    <col min="17" max="17" width="13" bestFit="1" customWidth="1"/>
    <col min="18" max="18" width="4.33203125" customWidth="1"/>
    <col min="19" max="19" width="2.21875" customWidth="1"/>
    <col min="20" max="20" width="20.77734375" customWidth="1"/>
    <col min="21" max="21" width="2.21875" customWidth="1"/>
  </cols>
  <sheetData>
    <row r="1" spans="1:34" ht="5.4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1.2" x14ac:dyDescent="0.6">
      <c r="A2" s="1"/>
      <c r="B2" s="1"/>
      <c r="C2" s="33" t="s">
        <v>9</v>
      </c>
      <c r="D2" s="1"/>
      <c r="E2" s="1"/>
      <c r="F2" s="1"/>
      <c r="G2" s="32"/>
      <c r="H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4.8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5" spans="1:34" ht="18.600000000000001" thickBot="1" x14ac:dyDescent="0.35">
      <c r="C5" s="34" t="s">
        <v>11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34" ht="30" thickTop="1" thickBot="1" x14ac:dyDescent="0.35">
      <c r="C6" s="8"/>
      <c r="D6" s="14" t="s">
        <v>3</v>
      </c>
      <c r="E6" s="14" t="s">
        <v>4</v>
      </c>
      <c r="F6" s="14" t="s">
        <v>5</v>
      </c>
      <c r="G6" s="15"/>
      <c r="H6" s="14" t="s">
        <v>7</v>
      </c>
      <c r="I6" s="16" t="s">
        <v>0</v>
      </c>
      <c r="J6" s="16" t="s">
        <v>1</v>
      </c>
      <c r="K6" s="16"/>
      <c r="L6" s="14"/>
      <c r="M6" s="14"/>
      <c r="N6" s="14"/>
      <c r="O6" s="14"/>
      <c r="P6" s="14"/>
      <c r="Q6" s="14"/>
      <c r="R6" s="3"/>
      <c r="S6" s="29"/>
      <c r="T6" s="31" t="s">
        <v>8</v>
      </c>
      <c r="U6" s="30"/>
      <c r="V6" s="4"/>
      <c r="W6" s="4"/>
      <c r="X6" s="4"/>
    </row>
    <row r="7" spans="1:34" ht="15.6" thickTop="1" thickBot="1" x14ac:dyDescent="0.35">
      <c r="C7" s="18" t="s">
        <v>6</v>
      </c>
      <c r="D7" s="9">
        <v>0.41399999999999998</v>
      </c>
      <c r="E7" s="9">
        <v>0.314</v>
      </c>
      <c r="F7" s="9">
        <v>1E-3</v>
      </c>
      <c r="H7" s="9">
        <v>1</v>
      </c>
      <c r="I7" s="20">
        <v>35.82</v>
      </c>
      <c r="J7" s="20">
        <v>36.159999999999997</v>
      </c>
      <c r="K7" s="10">
        <v>2.2839999999999999E-2</v>
      </c>
      <c r="L7" s="11">
        <f>((2*PI()*$J7)^2-(2*PI()*$I7)^2)/(2*PI()*$I7)^2</f>
        <v>1.9073904169398016E-2</v>
      </c>
      <c r="M7" s="10">
        <f>$K7^2/(2*PI()*$I7)^2*10^6</f>
        <v>1.0298673725950756E-2</v>
      </c>
      <c r="N7" s="20">
        <f>$L7/($E$10*$K7^2)</f>
        <v>36.563469336291327</v>
      </c>
      <c r="O7" s="20">
        <f>IF($L7=0,0,($L7/$K7^2)*$I7*2*PI()*SQRT(1/(2*$L7))/1000)/$E$10</f>
        <v>42.132579706647327</v>
      </c>
      <c r="P7" s="20">
        <f>$L7/($K7^2*(1+$L7)^2)/$E$10</f>
        <v>35.207568751398377</v>
      </c>
      <c r="Q7" s="20">
        <f>$L7/$K7^2*$I7*2*PI()*SQRT(2*$L7/(1+$L7)^3)/1000/$E$10</f>
        <v>1.5623528435651317</v>
      </c>
      <c r="S7" s="23"/>
      <c r="U7" s="24"/>
    </row>
    <row r="8" spans="1:34" ht="15" customHeight="1" thickBot="1" x14ac:dyDescent="0.35">
      <c r="C8" s="17" t="s">
        <v>2</v>
      </c>
      <c r="D8" s="3">
        <v>8.2799999999999999E-2</v>
      </c>
      <c r="E8" s="3">
        <v>6.2799999999999995E-2</v>
      </c>
      <c r="F8" s="3">
        <v>5.0000000000000001E-4</v>
      </c>
      <c r="H8" s="12">
        <v>2</v>
      </c>
      <c r="I8" s="21">
        <v>79.180000000000007</v>
      </c>
      <c r="J8" s="21">
        <v>80.03</v>
      </c>
      <c r="K8" s="19">
        <v>5.2350000000000001E-2</v>
      </c>
      <c r="L8" s="13">
        <f t="shared" ref="L8:L16" si="0">((2*PI()*$J8)^2-(2*PI()*$I8)^2)/(2*PI()*$I8)^2</f>
        <v>2.1585309156157789E-2</v>
      </c>
      <c r="M8" s="19">
        <f t="shared" ref="M8:M16" si="1">$K8^2/(2*PI()*$I8)^2*10^6</f>
        <v>1.1072422278246995E-2</v>
      </c>
      <c r="N8" s="21">
        <f>$L8/($E$10*$K8^2)</f>
        <v>7.8763480891537245</v>
      </c>
      <c r="O8" s="22">
        <f>IF($L8=0,0,($L8/$K8^2)*$I8*2*PI()*SQRT(1/(2*$L8))/1000)/$E$10</f>
        <v>18.859324471004665</v>
      </c>
      <c r="P8" s="21">
        <f>$L8/($K8^2*(1+$L8)^2)/$E$10</f>
        <v>7.5470221269212052</v>
      </c>
      <c r="Q8" s="21">
        <f>$L8/$K8^2*$I8*2*PI()*SQRT(2*$L8/(1+$L8)^3)/1000/$E$10</f>
        <v>0.78850135320413894</v>
      </c>
      <c r="S8" s="25"/>
      <c r="T8" s="35"/>
      <c r="U8" s="24"/>
    </row>
    <row r="9" spans="1:34" ht="15" thickBot="1" x14ac:dyDescent="0.35">
      <c r="H9" s="12">
        <v>3</v>
      </c>
      <c r="I9" s="21">
        <v>111.29</v>
      </c>
      <c r="J9" s="21">
        <v>112.63</v>
      </c>
      <c r="K9" s="19">
        <v>8.0229999999999996E-2</v>
      </c>
      <c r="L9" s="13">
        <f t="shared" si="0"/>
        <v>2.4226205621151957E-2</v>
      </c>
      <c r="M9" s="19">
        <f t="shared" si="1"/>
        <v>1.3164414944281624E-2</v>
      </c>
      <c r="N9" s="21">
        <f t="shared" ref="N9:N16" si="2">$L9/($E$10*$K9^2)</f>
        <v>3.763672402883707</v>
      </c>
      <c r="O9" s="22">
        <f t="shared" ref="O9:O15" si="3">IF($L9=0,0,($L9/$K9^2)*$I9*2*PI()*SQRT(1/(2*$L9))/1000)/$E$10</f>
        <v>11.956116221776455</v>
      </c>
      <c r="P9" s="21">
        <f t="shared" ref="P9:P16" si="4">$L9/($K9^2*(1+$L9)^2)/$E$10</f>
        <v>3.5877324425505677</v>
      </c>
      <c r="Q9" s="21">
        <f t="shared" ref="Q9:Q16" si="5">$L9/$K9^2*$I9*2*PI()*SQRT(2*$L9/(1+$L9)^3)/1000/$E$10</f>
        <v>0.55887115837901957</v>
      </c>
      <c r="S9" s="25"/>
      <c r="T9" s="35"/>
      <c r="U9" s="24"/>
    </row>
    <row r="10" spans="1:34" ht="15" thickBot="1" x14ac:dyDescent="0.35">
      <c r="C10" s="36" t="s">
        <v>10</v>
      </c>
      <c r="D10" s="36"/>
      <c r="E10" s="3">
        <v>1</v>
      </c>
      <c r="H10" s="12">
        <v>4</v>
      </c>
      <c r="I10" s="21">
        <v>150.43</v>
      </c>
      <c r="J10" s="21">
        <v>152.57</v>
      </c>
      <c r="K10" s="19">
        <v>0.11734</v>
      </c>
      <c r="L10" s="13">
        <f t="shared" si="0"/>
        <v>2.8654147414739418E-2</v>
      </c>
      <c r="M10" s="19">
        <f t="shared" si="1"/>
        <v>1.5412160393140972E-2</v>
      </c>
      <c r="N10" s="21">
        <f t="shared" si="2"/>
        <v>2.0811113753554786</v>
      </c>
      <c r="O10" s="22">
        <f t="shared" si="3"/>
        <v>8.2167657074061875</v>
      </c>
      <c r="P10" s="21">
        <f t="shared" si="4"/>
        <v>1.9667835180398852</v>
      </c>
      <c r="Q10" s="21">
        <f t="shared" si="5"/>
        <v>0.45135090543748113</v>
      </c>
      <c r="S10" s="25"/>
      <c r="T10" s="35"/>
      <c r="U10" s="24"/>
    </row>
    <row r="11" spans="1:34" ht="15" thickBot="1" x14ac:dyDescent="0.35">
      <c r="H11" s="12">
        <v>5</v>
      </c>
      <c r="I11" s="21">
        <v>155.65</v>
      </c>
      <c r="J11" s="21">
        <v>156.41</v>
      </c>
      <c r="K11" s="19">
        <v>7.0389999999999994E-2</v>
      </c>
      <c r="L11" s="13">
        <f t="shared" si="0"/>
        <v>9.7893407633592496E-3</v>
      </c>
      <c r="M11" s="19">
        <f t="shared" si="1"/>
        <v>5.1804077408754519E-3</v>
      </c>
      <c r="N11" s="21">
        <f t="shared" si="2"/>
        <v>1.9757478408171523</v>
      </c>
      <c r="O11" s="22">
        <f t="shared" si="3"/>
        <v>13.809208545421981</v>
      </c>
      <c r="P11" s="21">
        <f t="shared" si="4"/>
        <v>1.9376259935615789</v>
      </c>
      <c r="Q11" s="21">
        <f t="shared" si="5"/>
        <v>0.26644406901338213</v>
      </c>
      <c r="S11" s="25"/>
      <c r="T11" s="35"/>
      <c r="U11" s="24"/>
    </row>
    <row r="12" spans="1:34" ht="15" thickBot="1" x14ac:dyDescent="0.35">
      <c r="H12" s="12">
        <v>6</v>
      </c>
      <c r="I12" s="21">
        <v>224.99</v>
      </c>
      <c r="J12" s="21">
        <v>227.86</v>
      </c>
      <c r="K12" s="19">
        <v>0.16839000000000001</v>
      </c>
      <c r="L12" s="13">
        <f t="shared" si="0"/>
        <v>2.5674963649756521E-2</v>
      </c>
      <c r="M12" s="19">
        <f t="shared" si="1"/>
        <v>1.4188824785918428E-2</v>
      </c>
      <c r="N12" s="21">
        <f t="shared" si="2"/>
        <v>0.90547662520531891</v>
      </c>
      <c r="O12" s="22">
        <f t="shared" si="3"/>
        <v>5.6487247242725722</v>
      </c>
      <c r="P12" s="21">
        <f t="shared" si="4"/>
        <v>0.86071175474945427</v>
      </c>
      <c r="Q12" s="21">
        <f t="shared" si="5"/>
        <v>0.27923870297735059</v>
      </c>
      <c r="S12" s="25"/>
      <c r="T12" s="35"/>
      <c r="U12" s="24"/>
    </row>
    <row r="13" spans="1:34" ht="15" thickBot="1" x14ac:dyDescent="0.35">
      <c r="H13" s="12">
        <v>7</v>
      </c>
      <c r="I13" s="21">
        <v>241.22</v>
      </c>
      <c r="J13" s="21">
        <v>244.75</v>
      </c>
      <c r="K13" s="19">
        <v>0.19309000000000001</v>
      </c>
      <c r="L13" s="13">
        <f t="shared" si="0"/>
        <v>2.9482040555237843E-2</v>
      </c>
      <c r="M13" s="19">
        <f t="shared" si="1"/>
        <v>1.6230548700709533E-2</v>
      </c>
      <c r="N13" s="21">
        <f t="shared" si="2"/>
        <v>0.79074776699389393</v>
      </c>
      <c r="O13" s="22">
        <f t="shared" si="3"/>
        <v>4.9355708229564366</v>
      </c>
      <c r="P13" s="21">
        <f>$L13/($K13^2*(1+$L13)^2)/$E$10</f>
        <v>0.74610581495679185</v>
      </c>
      <c r="Q13" s="21">
        <f t="shared" si="5"/>
        <v>0.27861003901374953</v>
      </c>
      <c r="S13" s="25"/>
      <c r="T13" s="35"/>
      <c r="U13" s="24"/>
    </row>
    <row r="14" spans="1:34" ht="15" thickBot="1" x14ac:dyDescent="0.35">
      <c r="H14" s="12">
        <v>8</v>
      </c>
      <c r="I14" s="21">
        <v>261.33999999999997</v>
      </c>
      <c r="J14" s="21">
        <v>264.92</v>
      </c>
      <c r="K14" s="19">
        <v>0.1991</v>
      </c>
      <c r="L14" s="13">
        <f t="shared" si="0"/>
        <v>2.7584912741602775E-2</v>
      </c>
      <c r="M14" s="19">
        <f t="shared" si="1"/>
        <v>1.4701816905811385E-2</v>
      </c>
      <c r="N14" s="21">
        <f t="shared" si="2"/>
        <v>0.6958715712822916</v>
      </c>
      <c r="O14" s="22">
        <f t="shared" si="3"/>
        <v>4.8647894042311108</v>
      </c>
      <c r="P14" s="21">
        <f t="shared" si="4"/>
        <v>0.65901250567331149</v>
      </c>
      <c r="Q14" s="21">
        <f t="shared" si="5"/>
        <v>0.25765529730126768</v>
      </c>
      <c r="S14" s="25"/>
      <c r="T14" s="35"/>
      <c r="U14" s="24"/>
    </row>
    <row r="15" spans="1:34" ht="15" thickBot="1" x14ac:dyDescent="0.35">
      <c r="H15" s="12">
        <v>9</v>
      </c>
      <c r="I15" s="21">
        <v>283.76</v>
      </c>
      <c r="J15" s="21">
        <v>286.76</v>
      </c>
      <c r="K15" s="19">
        <v>0.18859000000000001</v>
      </c>
      <c r="L15" s="13">
        <f t="shared" si="0"/>
        <v>2.1256403100846616E-2</v>
      </c>
      <c r="M15" s="19">
        <f t="shared" si="1"/>
        <v>1.1188586747015271E-2</v>
      </c>
      <c r="N15" s="21">
        <f t="shared" si="2"/>
        <v>0.59765761349180446</v>
      </c>
      <c r="O15" s="22">
        <f t="shared" si="3"/>
        <v>5.1680131925995143</v>
      </c>
      <c r="P15" s="21">
        <f t="shared" si="4"/>
        <v>0.57303727285586148</v>
      </c>
      <c r="Q15" s="21">
        <f t="shared" si="5"/>
        <v>0.21288310592737236</v>
      </c>
      <c r="S15" s="25"/>
      <c r="T15" s="35"/>
      <c r="U15" s="24"/>
    </row>
    <row r="16" spans="1:34" ht="15" thickBot="1" x14ac:dyDescent="0.35">
      <c r="H16" s="3">
        <v>10</v>
      </c>
      <c r="I16" s="5">
        <v>332.69</v>
      </c>
      <c r="J16" s="5">
        <v>335.77</v>
      </c>
      <c r="K16" s="6">
        <v>0.20397000000000001</v>
      </c>
      <c r="L16" s="7">
        <f t="shared" si="0"/>
        <v>1.8601443483328355E-2</v>
      </c>
      <c r="M16" s="6">
        <f t="shared" si="1"/>
        <v>9.5212366792391829E-3</v>
      </c>
      <c r="N16" s="22">
        <f t="shared" si="2"/>
        <v>0.44710966222595405</v>
      </c>
      <c r="O16" s="22">
        <f>IF($L16=0,0,($L16/$K16^2)*$I16*2*PI()*SQRT(1/(2*$L16))/1000)/$E$10</f>
        <v>4.8455753270250925</v>
      </c>
      <c r="P16" s="22">
        <f t="shared" si="4"/>
        <v>0.43092876098545096</v>
      </c>
      <c r="Q16" s="22">
        <f t="shared" si="5"/>
        <v>0.17535395318141078</v>
      </c>
      <c r="S16" s="26"/>
      <c r="T16" s="27"/>
      <c r="U16" s="28"/>
    </row>
    <row r="17" spans="3:21" ht="15" thickTop="1" x14ac:dyDescent="0.3"/>
    <row r="18" spans="3:21" ht="18.600000000000001" thickBot="1" x14ac:dyDescent="0.35">
      <c r="C18" s="34" t="s">
        <v>12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3:21" ht="30" thickTop="1" thickBot="1" x14ac:dyDescent="0.35">
      <c r="C19" s="8"/>
      <c r="D19" s="14" t="s">
        <v>3</v>
      </c>
      <c r="E19" s="14" t="s">
        <v>4</v>
      </c>
      <c r="F19" s="14" t="s">
        <v>5</v>
      </c>
      <c r="G19" s="15"/>
      <c r="H19" s="14" t="s">
        <v>7</v>
      </c>
      <c r="I19" s="16" t="s">
        <v>0</v>
      </c>
      <c r="J19" s="16" t="s">
        <v>1</v>
      </c>
      <c r="K19" s="16"/>
      <c r="L19" s="14"/>
      <c r="M19" s="14"/>
      <c r="N19" s="14"/>
      <c r="O19" s="14"/>
      <c r="P19" s="14"/>
      <c r="Q19" s="14"/>
      <c r="R19" s="3"/>
      <c r="S19" s="29"/>
      <c r="T19" s="31" t="s">
        <v>8</v>
      </c>
      <c r="U19" s="30"/>
    </row>
    <row r="20" spans="3:21" ht="15.6" thickTop="1" thickBot="1" x14ac:dyDescent="0.35">
      <c r="C20" s="18" t="s">
        <v>6</v>
      </c>
      <c r="D20" s="9">
        <v>0.41399999999999998</v>
      </c>
      <c r="E20" s="9">
        <v>0.314</v>
      </c>
      <c r="F20" s="9">
        <v>1E-3</v>
      </c>
      <c r="H20" s="9">
        <v>1</v>
      </c>
      <c r="I20" s="20">
        <v>36.090000000000003</v>
      </c>
      <c r="J20" s="20">
        <v>36.44</v>
      </c>
      <c r="K20" s="10">
        <v>2.3560000000000001E-2</v>
      </c>
      <c r="L20" s="11">
        <f>((2*PI()*$J20)^2-(2*PI()*$I20)^2)/(2*PI()*$I20)^2</f>
        <v>1.9490005321353501E-2</v>
      </c>
      <c r="M20" s="10">
        <f>$K20^2/(2*PI()*$I20)^2*10^6</f>
        <v>1.079486141958102E-2</v>
      </c>
      <c r="N20" s="20">
        <f>$L20/($E$23*$K20^2)</f>
        <v>35.112470348713209</v>
      </c>
      <c r="O20" s="20">
        <f>IF($L20=0,0,($L20/$K20^2)*$I20*2*PI()*SQRT(1/(2*$L20))/1000)/$E$23</f>
        <v>40.328044086703478</v>
      </c>
      <c r="P20" s="20">
        <f>$L20/($K20^2*(1+$L20)^2)/$E$23</f>
        <v>33.782784317634906</v>
      </c>
      <c r="Q20" s="20">
        <f>$L20/$K20^2*$I20*2*PI()*SQRT(2*$L20/(1+$L20)^3)/1000/$E$23</f>
        <v>1.5271252354169704</v>
      </c>
      <c r="S20" s="23"/>
      <c r="U20" s="24"/>
    </row>
    <row r="21" spans="3:21" ht="15" thickBot="1" x14ac:dyDescent="0.35">
      <c r="C21" s="17" t="s">
        <v>2</v>
      </c>
      <c r="D21" s="6">
        <f>0.0828/SQRT(2)</f>
        <v>5.8548441482246132E-2</v>
      </c>
      <c r="E21" s="6">
        <f>0.0628/SQRT(2)</f>
        <v>4.4406305858515176E-2</v>
      </c>
      <c r="F21" s="3">
        <v>5.0000000000000001E-4</v>
      </c>
      <c r="H21" s="12">
        <v>2</v>
      </c>
      <c r="I21" s="21">
        <v>76.53</v>
      </c>
      <c r="J21" s="21">
        <v>77.36</v>
      </c>
      <c r="K21" s="19">
        <v>5.2569999999999999E-2</v>
      </c>
      <c r="L21" s="13">
        <f t="shared" ref="L21:L29" si="6">((2*PI()*$J21)^2-(2*PI()*$I21)^2)/(2*PI()*$I21)^2</f>
        <v>2.1808463330461939E-2</v>
      </c>
      <c r="M21" s="19">
        <f t="shared" ref="M21:M29" si="7">$K21^2/(2*PI()*$I21)^2*10^6</f>
        <v>1.1952335925147143E-2</v>
      </c>
      <c r="N21" s="21">
        <f>$L21/($E$23*$K21^2)</f>
        <v>7.8913101255761786</v>
      </c>
      <c r="O21" s="22">
        <f>IF($L21=0,0,($L21/$K21^2)*$I21*2*PI()*SQRT(1/(2*$L21))/1000)/$E$23</f>
        <v>18.169089427504375</v>
      </c>
      <c r="P21" s="21">
        <f>$L21/($K21^2*(1+$L21)^2)/$E$23</f>
        <v>7.5580562598605079</v>
      </c>
      <c r="Q21" s="21">
        <f>$L21/$K21^2*$I21*2*PI()*SQRT(2*$L21/(1+$L21)^3)/1000/$E$23</f>
        <v>0.76724484701603324</v>
      </c>
      <c r="S21" s="25"/>
      <c r="T21" s="35"/>
      <c r="U21" s="24"/>
    </row>
    <row r="22" spans="3:21" ht="15" customHeight="1" thickBot="1" x14ac:dyDescent="0.35">
      <c r="H22" s="12">
        <v>3</v>
      </c>
      <c r="I22" s="21">
        <v>112.28</v>
      </c>
      <c r="J22" s="21">
        <v>113.6</v>
      </c>
      <c r="K22" s="19">
        <v>8.0119999999999997E-2</v>
      </c>
      <c r="L22" s="13">
        <f t="shared" si="6"/>
        <v>2.3650858095739701E-2</v>
      </c>
      <c r="M22" s="19">
        <f t="shared" si="7"/>
        <v>1.2897850438021186E-2</v>
      </c>
      <c r="N22" s="21">
        <f t="shared" ref="N22:N29" si="8">$L22/($E$23*$K22^2)</f>
        <v>3.6843851321961925</v>
      </c>
      <c r="O22" s="22">
        <f t="shared" ref="O22:O29" si="9">IF($L22=0,0,($L22/$K22^2)*$I22*2*PI()*SQRT(1/(2*$L22))/1000)/$E$23</f>
        <v>11.95112652988632</v>
      </c>
      <c r="P22" s="21">
        <f t="shared" ref="P22:P29" si="10">$L22/($K22^2*(1+$L22)^2)/$E$23</f>
        <v>3.5161007551948367</v>
      </c>
      <c r="Q22" s="21">
        <f t="shared" ref="Q22:Q29" si="11">$L22/$K22^2*$I22*2*PI()*SQRT(2*$L22/(1+$L22)^3)/1000/$E$23</f>
        <v>0.54583070185204297</v>
      </c>
      <c r="S22" s="25"/>
      <c r="T22" s="35"/>
      <c r="U22" s="24"/>
    </row>
    <row r="23" spans="3:21" ht="15" thickBot="1" x14ac:dyDescent="0.35">
      <c r="C23" s="36" t="s">
        <v>10</v>
      </c>
      <c r="D23" s="36"/>
      <c r="E23" s="3">
        <v>1</v>
      </c>
      <c r="H23" s="12">
        <v>4</v>
      </c>
      <c r="I23" s="21">
        <v>144.28</v>
      </c>
      <c r="J23" s="21">
        <v>146.46</v>
      </c>
      <c r="K23" s="19">
        <v>0.11602999999999999</v>
      </c>
      <c r="L23" s="13">
        <f t="shared" si="6"/>
        <v>3.0447315845902167E-2</v>
      </c>
      <c r="M23" s="19">
        <f t="shared" si="7"/>
        <v>1.6382062574744168E-2</v>
      </c>
      <c r="N23" s="21">
        <f t="shared" si="8"/>
        <v>2.2615616335855337</v>
      </c>
      <c r="O23" s="22">
        <f t="shared" si="9"/>
        <v>8.3081614200124676</v>
      </c>
      <c r="P23" s="21">
        <f t="shared" si="10"/>
        <v>2.129888375721456</v>
      </c>
      <c r="Q23" s="21">
        <f t="shared" si="11"/>
        <v>0.48366565075199169</v>
      </c>
      <c r="S23" s="25"/>
      <c r="T23" s="35"/>
      <c r="U23" s="24"/>
    </row>
    <row r="24" spans="3:21" ht="15" thickBot="1" x14ac:dyDescent="0.35">
      <c r="H24" s="12">
        <v>5</v>
      </c>
      <c r="I24" s="21">
        <v>152.44</v>
      </c>
      <c r="J24" s="21">
        <v>153.79</v>
      </c>
      <c r="K24" s="19">
        <v>9.4420000000000004E-2</v>
      </c>
      <c r="L24" s="13">
        <f t="shared" si="6"/>
        <v>1.7790314376047247E-2</v>
      </c>
      <c r="M24" s="19">
        <f t="shared" si="7"/>
        <v>9.7178541184118113E-3</v>
      </c>
      <c r="N24" s="21">
        <f t="shared" si="8"/>
        <v>1.9955179122158182</v>
      </c>
      <c r="O24" s="22">
        <f t="shared" si="9"/>
        <v>10.132757048391504</v>
      </c>
      <c r="P24" s="21">
        <f t="shared" si="10"/>
        <v>1.9263668813344519</v>
      </c>
      <c r="Q24" s="21">
        <f t="shared" si="11"/>
        <v>0.35111855260520769</v>
      </c>
      <c r="S24" s="25"/>
      <c r="T24" s="35"/>
      <c r="U24" s="24"/>
    </row>
    <row r="25" spans="3:21" ht="15.6" customHeight="1" thickBot="1" x14ac:dyDescent="0.35">
      <c r="H25" s="12">
        <v>6</v>
      </c>
      <c r="I25" s="21">
        <v>217.02</v>
      </c>
      <c r="J25" s="21">
        <v>220.17</v>
      </c>
      <c r="K25" s="19">
        <v>0.17201</v>
      </c>
      <c r="L25" s="13">
        <f t="shared" si="6"/>
        <v>2.9240261692378235E-2</v>
      </c>
      <c r="M25" s="19">
        <f t="shared" si="7"/>
        <v>1.5912856145027729E-2</v>
      </c>
      <c r="N25" s="21">
        <f t="shared" si="8"/>
        <v>0.98826602076934111</v>
      </c>
      <c r="O25" s="22">
        <f t="shared" si="9"/>
        <v>5.5724716223536737</v>
      </c>
      <c r="P25" s="21">
        <f t="shared" si="10"/>
        <v>0.93291125009359888</v>
      </c>
      <c r="Q25" s="21">
        <f t="shared" si="11"/>
        <v>0.31209295587449409</v>
      </c>
      <c r="S25" s="25"/>
      <c r="T25" s="35"/>
      <c r="U25" s="24"/>
    </row>
    <row r="26" spans="3:21" ht="15" thickBot="1" x14ac:dyDescent="0.35">
      <c r="H26" s="12">
        <v>7</v>
      </c>
      <c r="I26" s="21">
        <v>234.7</v>
      </c>
      <c r="J26" s="21">
        <v>237.65</v>
      </c>
      <c r="K26" s="19">
        <v>0.17418</v>
      </c>
      <c r="L26" s="13">
        <f t="shared" si="6"/>
        <v>2.5296460375400995E-2</v>
      </c>
      <c r="M26" s="19">
        <f t="shared" si="7"/>
        <v>1.395117082675381E-2</v>
      </c>
      <c r="N26" s="21">
        <f t="shared" si="8"/>
        <v>0.83380248291289749</v>
      </c>
      <c r="O26" s="22">
        <f t="shared" si="9"/>
        <v>5.4665240853064549</v>
      </c>
      <c r="P26" s="21">
        <f t="shared" si="10"/>
        <v>0.79316632605316295</v>
      </c>
      <c r="Q26" s="21">
        <f t="shared" si="11"/>
        <v>0.2663954672386798</v>
      </c>
      <c r="S26" s="25"/>
      <c r="T26" s="35"/>
      <c r="U26" s="24"/>
    </row>
    <row r="27" spans="3:21" ht="15" thickBot="1" x14ac:dyDescent="0.35">
      <c r="H27" s="12">
        <v>8</v>
      </c>
      <c r="I27" s="21">
        <v>253.34</v>
      </c>
      <c r="J27" s="21">
        <v>257.81</v>
      </c>
      <c r="K27" s="19">
        <v>0.12820999999999999</v>
      </c>
      <c r="L27" s="13">
        <f t="shared" si="6"/>
        <v>3.5599865391018282E-2</v>
      </c>
      <c r="M27" s="19">
        <f t="shared" si="7"/>
        <v>6.4874874576614531E-3</v>
      </c>
      <c r="N27" s="21">
        <f t="shared" si="8"/>
        <v>2.1657312116901482</v>
      </c>
      <c r="O27" s="22">
        <f t="shared" si="9"/>
        <v>12.919598407965212</v>
      </c>
      <c r="P27" s="21">
        <f t="shared" si="10"/>
        <v>2.0193917833553718</v>
      </c>
      <c r="Q27" s="21">
        <f t="shared" si="11"/>
        <v>0.87284954089407851</v>
      </c>
      <c r="S27" s="25"/>
      <c r="T27" s="35"/>
      <c r="U27" s="24"/>
    </row>
    <row r="28" spans="3:21" ht="15" thickBot="1" x14ac:dyDescent="0.35">
      <c r="H28" s="12">
        <v>9</v>
      </c>
      <c r="I28" s="21">
        <v>275.26</v>
      </c>
      <c r="J28" s="21">
        <v>278.25</v>
      </c>
      <c r="K28" s="19">
        <v>0.18509999999999999</v>
      </c>
      <c r="L28" s="13">
        <f t="shared" si="6"/>
        <v>2.1842907605050269E-2</v>
      </c>
      <c r="M28" s="19">
        <f t="shared" si="7"/>
        <v>1.1454256117142987E-2</v>
      </c>
      <c r="N28" s="21">
        <f t="shared" si="8"/>
        <v>0.63752557439129431</v>
      </c>
      <c r="O28" s="22">
        <f t="shared" si="9"/>
        <v>5.2753388753451906</v>
      </c>
      <c r="P28" s="21">
        <f t="shared" si="10"/>
        <v>0.61056139554833944</v>
      </c>
      <c r="Q28" s="21">
        <f t="shared" si="11"/>
        <v>0.22310772351964436</v>
      </c>
      <c r="S28" s="25"/>
      <c r="T28" s="35"/>
      <c r="U28" s="24"/>
    </row>
    <row r="29" spans="3:21" ht="15" thickBot="1" x14ac:dyDescent="0.35">
      <c r="H29" s="3">
        <v>10</v>
      </c>
      <c r="I29" s="5">
        <v>322.86</v>
      </c>
      <c r="J29" s="5">
        <v>326.94</v>
      </c>
      <c r="K29" s="6">
        <v>0.24260999999999999</v>
      </c>
      <c r="L29" s="7">
        <f t="shared" si="6"/>
        <v>2.5433807810635176E-2</v>
      </c>
      <c r="M29" s="6">
        <f t="shared" si="7"/>
        <v>1.4303067035222883E-2</v>
      </c>
      <c r="N29" s="22">
        <f t="shared" si="8"/>
        <v>0.43210967424359187</v>
      </c>
      <c r="O29" s="22">
        <f t="shared" si="9"/>
        <v>3.8865781959899066</v>
      </c>
      <c r="P29" s="22">
        <f t="shared" si="10"/>
        <v>0.41094029290763656</v>
      </c>
      <c r="Q29" s="22">
        <f t="shared" si="11"/>
        <v>0.19039140696238174</v>
      </c>
      <c r="S29" s="26"/>
      <c r="T29" s="27"/>
      <c r="U29" s="28"/>
    </row>
    <row r="30" spans="3:21" ht="15" thickTop="1" x14ac:dyDescent="0.3"/>
    <row r="31" spans="3:21" ht="18.600000000000001" thickBot="1" x14ac:dyDescent="0.35">
      <c r="C31" s="34" t="s">
        <v>13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spans="3:21" ht="30" thickTop="1" thickBot="1" x14ac:dyDescent="0.35">
      <c r="C32" s="8"/>
      <c r="D32" s="14" t="s">
        <v>3</v>
      </c>
      <c r="E32" s="14" t="s">
        <v>4</v>
      </c>
      <c r="F32" s="14" t="s">
        <v>5</v>
      </c>
      <c r="G32" s="15"/>
      <c r="H32" s="14" t="s">
        <v>7</v>
      </c>
      <c r="I32" s="16" t="s">
        <v>0</v>
      </c>
      <c r="J32" s="16" t="s">
        <v>1</v>
      </c>
      <c r="K32" s="16"/>
      <c r="L32" s="14"/>
      <c r="M32" s="14"/>
      <c r="N32" s="14"/>
      <c r="O32" s="14"/>
      <c r="P32" s="14"/>
      <c r="Q32" s="14"/>
      <c r="R32" s="3"/>
      <c r="S32" s="29"/>
      <c r="T32" s="31" t="s">
        <v>8</v>
      </c>
      <c r="U32" s="30"/>
    </row>
    <row r="33" spans="3:21" ht="15.6" thickTop="1" thickBot="1" x14ac:dyDescent="0.35">
      <c r="C33" s="18" t="s">
        <v>6</v>
      </c>
      <c r="D33" s="9">
        <v>0.41399999999999998</v>
      </c>
      <c r="E33" s="9">
        <v>0.314</v>
      </c>
      <c r="F33" s="9">
        <v>1E-3</v>
      </c>
      <c r="H33" s="9">
        <v>1</v>
      </c>
      <c r="I33" s="20">
        <v>36.39</v>
      </c>
      <c r="J33" s="20">
        <v>36.770000000000003</v>
      </c>
      <c r="K33" s="10">
        <v>2.443E-2</v>
      </c>
      <c r="L33" s="11">
        <f>((2*PI()*$J33)^2-(2*PI()*$I33)^2)/(2*PI()*$I33)^2</f>
        <v>2.0993902806011176E-2</v>
      </c>
      <c r="M33" s="10">
        <f>$K33^2/(2*PI()*$I33)^2*10^6</f>
        <v>1.1416239890125733E-2</v>
      </c>
      <c r="N33" s="20">
        <f>$L33/($E$36*$K33^2)</f>
        <v>35.175983451781548</v>
      </c>
      <c r="O33" s="20">
        <f>IF($L33=0,0,($L33/$K33^2)*$I33*2*PI()*SQRT(1/(2*$L33))/1000)/$E$36</f>
        <v>39.250625609726079</v>
      </c>
      <c r="P33" s="20">
        <f>$L33/($K33^2*(1+$L33)^2)/$E$36</f>
        <v>33.744263303601102</v>
      </c>
      <c r="Q33" s="20">
        <f>$L33/$K33^2*$I33*2*PI()*SQRT(2*$L33/(1+$L33)^3)/1000/$E$36</f>
        <v>1.5974785607969848</v>
      </c>
      <c r="S33" s="23"/>
      <c r="U33" s="24"/>
    </row>
    <row r="34" spans="3:21" ht="15" thickBot="1" x14ac:dyDescent="0.35">
      <c r="C34" s="17" t="s">
        <v>2</v>
      </c>
      <c r="D34" s="3">
        <v>4.7800000000000002E-2</v>
      </c>
      <c r="E34" s="6">
        <v>3.6299999999999999E-2</v>
      </c>
      <c r="F34" s="3">
        <v>5.0000000000000001E-4</v>
      </c>
      <c r="H34" s="12">
        <v>2</v>
      </c>
      <c r="I34" s="21">
        <v>77.47</v>
      </c>
      <c r="J34" s="21">
        <v>78.349999999999994</v>
      </c>
      <c r="K34" s="19">
        <v>5.4219999999999997E-2</v>
      </c>
      <c r="L34" s="13">
        <f t="shared" ref="L34:L42" si="12">((2*PI()*$J34)^2-(2*PI()*$I34)^2)/(2*PI()*$I34)^2</f>
        <v>2.284750390516618E-2</v>
      </c>
      <c r="M34" s="19">
        <f t="shared" ref="M34:M42" si="13">$K34^2/(2*PI()*$I34)^2*10^6</f>
        <v>1.2407725527437484E-2</v>
      </c>
      <c r="N34" s="21">
        <f>$L34/($E$36*$K34^2)</f>
        <v>7.7717663182288286</v>
      </c>
      <c r="O34" s="22">
        <f>IF($L34=0,0,($L34/$K34^2)*$I34*2*PI()*SQRT(1/(2*$L34))/1000)/$E$36</f>
        <v>17.696964517158275</v>
      </c>
      <c r="P34" s="21">
        <f>$L34/($K34^2*(1+$L34)^2)/$E$36</f>
        <v>7.428445721636634</v>
      </c>
      <c r="Q34" s="21">
        <f>$L34/$K34^2*$I34*2*PI()*SQRT(2*$L34/(1+$L34)^3)/1000/$E$36</f>
        <v>0.78171996066199612</v>
      </c>
      <c r="S34" s="25"/>
      <c r="T34" s="35"/>
      <c r="U34" s="24"/>
    </row>
    <row r="35" spans="3:21" ht="15" thickBot="1" x14ac:dyDescent="0.35">
      <c r="H35" s="12">
        <v>3</v>
      </c>
      <c r="I35" s="21">
        <v>110.2</v>
      </c>
      <c r="J35" s="21">
        <v>111.32</v>
      </c>
      <c r="K35" s="19">
        <v>7.306E-2</v>
      </c>
      <c r="L35" s="13">
        <f t="shared" si="12"/>
        <v>2.0429972233293042E-2</v>
      </c>
      <c r="M35" s="19">
        <f t="shared" si="13"/>
        <v>1.1133620400521285E-2</v>
      </c>
      <c r="N35" s="21">
        <f t="shared" ref="N35:N42" si="14">$L35/($E$36*$K35^2)</f>
        <v>3.8274404346593847</v>
      </c>
      <c r="O35" s="22">
        <f t="shared" ref="O35:O42" si="15">IF($L35=0,0,($L35/$K35^2)*$I35*2*PI()*SQRT(1/(2*$L35))/1000)/$E$36</f>
        <v>13.110553210231535</v>
      </c>
      <c r="P35" s="21">
        <f t="shared" ref="P35:P42" si="16">$L35/($K35^2*(1+$L35)^2)/$E$36</f>
        <v>3.6757166711368892</v>
      </c>
      <c r="Q35" s="21">
        <f t="shared" ref="Q35:Q42" si="17">$L35/$K35^2*$I35*2*PI()*SQRT(2*$L35/(1+$L35)^3)/1000/$E$36</f>
        <v>0.51968954525100886</v>
      </c>
      <c r="S35" s="25"/>
      <c r="T35" s="35"/>
      <c r="U35" s="24"/>
    </row>
    <row r="36" spans="3:21" ht="15" thickBot="1" x14ac:dyDescent="0.35">
      <c r="C36" s="36" t="s">
        <v>10</v>
      </c>
      <c r="D36" s="36"/>
      <c r="E36" s="3">
        <v>1</v>
      </c>
      <c r="H36" s="12">
        <v>4</v>
      </c>
      <c r="I36" s="21">
        <v>144.55000000000001</v>
      </c>
      <c r="J36" s="21">
        <v>146.66</v>
      </c>
      <c r="K36" s="19">
        <v>0.11441</v>
      </c>
      <c r="L36" s="13">
        <f t="shared" si="12"/>
        <v>2.9407123647728194E-2</v>
      </c>
      <c r="M36" s="19">
        <f t="shared" si="13"/>
        <v>1.5868359922253949E-2</v>
      </c>
      <c r="N36" s="21">
        <f t="shared" si="14"/>
        <v>2.2465939055862161</v>
      </c>
      <c r="O36" s="22">
        <f t="shared" si="15"/>
        <v>8.4135885356552063</v>
      </c>
      <c r="P36" s="21">
        <f t="shared" si="16"/>
        <v>2.1200701816351883</v>
      </c>
      <c r="Q36" s="21">
        <f t="shared" si="17"/>
        <v>0.47378691088199026</v>
      </c>
      <c r="S36" s="25"/>
      <c r="T36" s="35"/>
      <c r="U36" s="24"/>
    </row>
    <row r="37" spans="3:21" ht="15" thickBot="1" x14ac:dyDescent="0.35">
      <c r="H37" s="12">
        <v>5</v>
      </c>
      <c r="I37" s="21">
        <v>151.02000000000001</v>
      </c>
      <c r="J37" s="21">
        <v>152.11000000000001</v>
      </c>
      <c r="K37" s="19">
        <v>7.8270000000000006E-2</v>
      </c>
      <c r="L37" s="13">
        <f t="shared" si="12"/>
        <v>1.4487267712298328E-2</v>
      </c>
      <c r="M37" s="19">
        <f t="shared" si="13"/>
        <v>6.8039638743447603E-3</v>
      </c>
      <c r="N37" s="21">
        <f t="shared" si="14"/>
        <v>2.364807629922709</v>
      </c>
      <c r="O37" s="22">
        <f>IF($L37=0,0,($L37/$K37^2)*$I37*2*PI()*SQRT(1/(2*$L37))/1000)/$E$36</f>
        <v>13.182625410683503</v>
      </c>
      <c r="P37" s="21">
        <f t="shared" si="16"/>
        <v>2.2977491617184178</v>
      </c>
      <c r="Q37" s="21">
        <f t="shared" si="17"/>
        <v>0.37380791394044494</v>
      </c>
      <c r="S37" s="25"/>
      <c r="T37" s="35"/>
      <c r="U37" s="24"/>
    </row>
    <row r="38" spans="3:21" ht="15" thickBot="1" x14ac:dyDescent="0.35">
      <c r="H38" s="12">
        <v>6</v>
      </c>
      <c r="I38" s="21">
        <v>226.28</v>
      </c>
      <c r="J38" s="21">
        <v>229.42</v>
      </c>
      <c r="K38" s="19">
        <v>0.17505999999999999</v>
      </c>
      <c r="L38" s="13">
        <f t="shared" si="12"/>
        <v>2.7945786481190487E-2</v>
      </c>
      <c r="M38" s="19">
        <f t="shared" si="13"/>
        <v>1.5160787879728407E-2</v>
      </c>
      <c r="N38" s="21">
        <f>$L38/($E$36*$K38^2)</f>
        <v>0.91189007369269148</v>
      </c>
      <c r="O38" s="22">
        <f>IF($L38=0,0,($L38/$K38^2)*$I38*2*PI()*SQRT(1/(2*$L38))/1000)/$E$36</f>
        <v>5.4839736653350899</v>
      </c>
      <c r="P38" s="21">
        <f t="shared" si="16"/>
        <v>0.86298265472162705</v>
      </c>
      <c r="Q38" s="21">
        <f t="shared" si="17"/>
        <v>0.29409414384665533</v>
      </c>
      <c r="S38" s="25"/>
      <c r="T38" s="35"/>
      <c r="U38" s="24"/>
    </row>
    <row r="39" spans="3:21" ht="15" thickBot="1" x14ac:dyDescent="0.35">
      <c r="H39" s="12">
        <v>7</v>
      </c>
      <c r="I39" s="21">
        <v>229.8</v>
      </c>
      <c r="J39" s="21">
        <v>232.71</v>
      </c>
      <c r="K39" s="19">
        <v>0.17019999999999999</v>
      </c>
      <c r="L39" s="13">
        <f t="shared" si="12"/>
        <v>2.5486727021112449E-2</v>
      </c>
      <c r="M39" s="19">
        <f t="shared" si="13"/>
        <v>1.3895024794513228E-2</v>
      </c>
      <c r="N39" s="21">
        <f t="shared" si="14"/>
        <v>0.87982228073119384</v>
      </c>
      <c r="O39" s="22">
        <f t="shared" si="15"/>
        <v>5.6266877784949036</v>
      </c>
      <c r="P39" s="21">
        <f t="shared" si="16"/>
        <v>0.83663276468284697</v>
      </c>
      <c r="Q39" s="21">
        <f t="shared" si="17"/>
        <v>0.27618609826132107</v>
      </c>
      <c r="S39" s="25"/>
      <c r="T39" s="35"/>
      <c r="U39" s="24"/>
    </row>
    <row r="40" spans="3:21" ht="15" thickBot="1" x14ac:dyDescent="0.35">
      <c r="H40" s="12">
        <v>8</v>
      </c>
      <c r="I40" s="21">
        <v>250.69</v>
      </c>
      <c r="J40" s="21">
        <v>254.48</v>
      </c>
      <c r="K40" s="19">
        <v>0.20158000000000001</v>
      </c>
      <c r="L40" s="13">
        <f t="shared" si="12"/>
        <v>3.0465109325506161E-2</v>
      </c>
      <c r="M40" s="19">
        <f t="shared" si="13"/>
        <v>1.6378009713090204E-2</v>
      </c>
      <c r="N40" s="21">
        <f t="shared" si="14"/>
        <v>0.74973512715925172</v>
      </c>
      <c r="O40" s="22">
        <f t="shared" si="15"/>
        <v>4.7841894563803056</v>
      </c>
      <c r="P40" s="21">
        <f t="shared" si="16"/>
        <v>0.70605945994065256</v>
      </c>
      <c r="Q40" s="21">
        <f t="shared" si="17"/>
        <v>0.27867061043924968</v>
      </c>
      <c r="S40" s="25"/>
      <c r="T40" s="35"/>
      <c r="U40" s="24"/>
    </row>
    <row r="41" spans="3:21" ht="15" thickBot="1" x14ac:dyDescent="0.35">
      <c r="H41" s="12">
        <v>9</v>
      </c>
      <c r="I41" s="21">
        <v>278.04000000000002</v>
      </c>
      <c r="J41" s="21">
        <v>281.02999999999997</v>
      </c>
      <c r="K41" s="19">
        <v>0.18829000000000001</v>
      </c>
      <c r="L41" s="13">
        <f t="shared" si="12"/>
        <v>2.1623341988985797E-2</v>
      </c>
      <c r="M41" s="19">
        <f t="shared" si="13"/>
        <v>1.1616631539977398E-2</v>
      </c>
      <c r="N41" s="21">
        <f t="shared" si="14"/>
        <v>0.60991358414548846</v>
      </c>
      <c r="O41" s="22">
        <f t="shared" si="15"/>
        <v>5.1236451969388304</v>
      </c>
      <c r="P41" s="21">
        <f t="shared" si="16"/>
        <v>0.58436835796073772</v>
      </c>
      <c r="Q41" s="21">
        <f t="shared" si="17"/>
        <v>0.2145831666994871</v>
      </c>
      <c r="S41" s="25"/>
      <c r="T41" s="35"/>
      <c r="U41" s="24"/>
    </row>
    <row r="42" spans="3:21" ht="15" thickBot="1" x14ac:dyDescent="0.35">
      <c r="H42" s="3">
        <v>10</v>
      </c>
      <c r="I42" s="5">
        <v>316.68</v>
      </c>
      <c r="J42" s="5">
        <v>321.10000000000002</v>
      </c>
      <c r="K42" s="6">
        <v>0.24642</v>
      </c>
      <c r="L42" s="7">
        <f t="shared" si="12"/>
        <v>2.8109420541899147E-2</v>
      </c>
      <c r="M42" s="6">
        <f t="shared" si="13"/>
        <v>1.5337370090590729E-2</v>
      </c>
      <c r="N42" s="22">
        <f t="shared" si="14"/>
        <v>0.46291364940541768</v>
      </c>
      <c r="O42" s="22">
        <f t="shared" si="15"/>
        <v>3.8847184374066233</v>
      </c>
      <c r="P42" s="22">
        <f t="shared" si="16"/>
        <v>0.43794675153997659</v>
      </c>
      <c r="Q42" s="22">
        <f t="shared" si="17"/>
        <v>0.2094992283055373</v>
      </c>
      <c r="S42" s="26"/>
      <c r="T42" s="27"/>
      <c r="U42" s="28"/>
    </row>
    <row r="43" spans="3:21" ht="15" thickTop="1" x14ac:dyDescent="0.3"/>
  </sheetData>
  <mergeCells count="9">
    <mergeCell ref="C31:Q31"/>
    <mergeCell ref="T34:T41"/>
    <mergeCell ref="C36:D36"/>
    <mergeCell ref="C5:Q5"/>
    <mergeCell ref="T8:T15"/>
    <mergeCell ref="C10:D10"/>
    <mergeCell ref="C18:Q18"/>
    <mergeCell ref="T21:T28"/>
    <mergeCell ref="C23:D23"/>
  </mergeCells>
  <conditionalFormatting sqref="H7:Q16">
    <cfRule type="expression" dxfId="2" priority="3">
      <formula>$L7&gt;0.01</formula>
    </cfRule>
  </conditionalFormatting>
  <conditionalFormatting sqref="H20:Q29">
    <cfRule type="expression" dxfId="1" priority="2">
      <formula>$L20&gt;0.01</formula>
    </cfRule>
  </conditionalFormatting>
  <conditionalFormatting sqref="H33:Q42">
    <cfRule type="expression" dxfId="0" priority="1">
      <formula>$L33&gt;0.01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Augusto Magalhães</dc:creator>
  <cp:lastModifiedBy>Pedro Augusto Magalhães</cp:lastModifiedBy>
  <dcterms:created xsi:type="dcterms:W3CDTF">2023-11-30T15:15:48Z</dcterms:created>
  <dcterms:modified xsi:type="dcterms:W3CDTF">2025-04-24T12:41:30Z</dcterms:modified>
</cp:coreProperties>
</file>