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bbf3daff3b5ba9/UA/Módulos Finanças Empresariais/2022-2023/Slides/"/>
    </mc:Choice>
  </mc:AlternateContent>
  <xr:revisionPtr revIDLastSave="16" documentId="8_{060A9690-0C86-4287-B5DE-01630934D220}" xr6:coauthVersionLast="47" xr6:coauthVersionMax="47" xr10:uidLastSave="{55F45A34-ED3A-4089-A46F-67F1C723B986}"/>
  <bookViews>
    <workbookView xWindow="-120" yWindow="-120" windowWidth="20730" windowHeight="11160" xr2:uid="{06ABC455-4758-4C25-A8E1-17B4A554A757}"/>
  </bookViews>
  <sheets>
    <sheet name="Exemplo1.1 - VAL" sheetId="1" r:id="rId1"/>
    <sheet name="Exemplo1.2 - TIR" sheetId="2" r:id="rId2"/>
    <sheet name="Exemplo1.4 - PRC" sheetId="6" r:id="rId3"/>
    <sheet name="Folha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I51" i="6"/>
  <c r="I58" i="6"/>
  <c r="C51" i="2"/>
  <c r="C49" i="2"/>
  <c r="C45" i="2"/>
  <c r="F25" i="2"/>
  <c r="F22" i="2"/>
  <c r="I50" i="6" l="1"/>
  <c r="G25" i="1" l="1"/>
  <c r="G19" i="1"/>
  <c r="B55" i="6"/>
  <c r="D55" i="6" s="1"/>
  <c r="D54" i="6"/>
  <c r="D46" i="6"/>
  <c r="E46" i="6" s="1"/>
  <c r="B47" i="6"/>
  <c r="D47" i="6" s="1"/>
  <c r="D40" i="6"/>
  <c r="D39" i="6"/>
  <c r="E39" i="6" s="1"/>
  <c r="B40" i="6"/>
  <c r="B41" i="6" s="1"/>
  <c r="C32" i="6"/>
  <c r="C31" i="6"/>
  <c r="C30" i="6"/>
  <c r="E25" i="6"/>
  <c r="E22" i="6"/>
  <c r="E19" i="6"/>
  <c r="E25" i="1"/>
  <c r="E22" i="1"/>
  <c r="E19" i="1"/>
  <c r="F19" i="2"/>
  <c r="C32" i="2"/>
  <c r="C31" i="2"/>
  <c r="C30" i="2"/>
  <c r="B48" i="6" l="1"/>
  <c r="D48" i="6" s="1"/>
  <c r="D49" i="6" s="1"/>
  <c r="E40" i="6"/>
  <c r="E54" i="6"/>
  <c r="E55" i="6" s="1"/>
  <c r="B56" i="6"/>
  <c r="D56" i="6" s="1"/>
  <c r="D57" i="6" s="1"/>
  <c r="E47" i="6"/>
  <c r="E48" i="6" l="1"/>
  <c r="E56" i="6"/>
  <c r="I59" i="6" s="1"/>
</calcChain>
</file>

<file path=xl/sharedStrings.xml><?xml version="1.0" encoding="utf-8"?>
<sst xmlns="http://schemas.openxmlformats.org/spreadsheetml/2006/main" count="106" uniqueCount="53">
  <si>
    <t>Projeto</t>
  </si>
  <si>
    <t>Cash-flows</t>
  </si>
  <si>
    <t>Ano 0</t>
  </si>
  <si>
    <t>Ano 1</t>
  </si>
  <si>
    <t>Ano 2</t>
  </si>
  <si>
    <t>A</t>
  </si>
  <si>
    <t>B</t>
  </si>
  <si>
    <t>C</t>
  </si>
  <si>
    <t>Exemplo 1</t>
  </si>
  <si>
    <t>Considere três projetos alternativos:</t>
  </si>
  <si>
    <t xml:space="preserve">Pressupostos:
</t>
  </si>
  <si>
    <t>O investimento é realizado no ano 0 e é amortizado através de quotas constantes</t>
  </si>
  <si>
    <r>
      <t>VAL</t>
    </r>
    <r>
      <rPr>
        <vertAlign val="subscript"/>
        <sz val="14"/>
        <color theme="1"/>
        <rFont val="Calibri"/>
        <family val="2"/>
        <scheme val="minor"/>
      </rPr>
      <t xml:space="preserve">C </t>
    </r>
    <r>
      <rPr>
        <sz val="14"/>
        <color theme="1"/>
        <rFont val="Calibri"/>
        <family val="2"/>
        <scheme val="minor"/>
      </rPr>
      <t>=</t>
    </r>
  </si>
  <si>
    <r>
      <t>VAL</t>
    </r>
    <r>
      <rPr>
        <vertAlign val="subscript"/>
        <sz val="14"/>
        <color theme="1"/>
        <rFont val="Calibri"/>
        <family val="2"/>
        <scheme val="minor"/>
      </rPr>
      <t xml:space="preserve">B </t>
    </r>
    <r>
      <rPr>
        <sz val="14"/>
        <color theme="1"/>
        <rFont val="Calibri"/>
        <family val="2"/>
        <scheme val="minor"/>
      </rPr>
      <t>=</t>
    </r>
  </si>
  <si>
    <r>
      <t>VAL</t>
    </r>
    <r>
      <rPr>
        <vertAlign val="subscript"/>
        <sz val="14"/>
        <color theme="1"/>
        <rFont val="Calibri"/>
        <family val="2"/>
        <scheme val="minor"/>
      </rPr>
      <t xml:space="preserve">A </t>
    </r>
    <r>
      <rPr>
        <sz val="14"/>
        <color theme="1"/>
        <rFont val="Calibri"/>
        <family val="2"/>
        <scheme val="minor"/>
      </rPr>
      <t>=</t>
    </r>
  </si>
  <si>
    <t>Taxa de atualização dos cash-flows:</t>
  </si>
  <si>
    <t>Resolução:</t>
  </si>
  <si>
    <t xml:space="preserve">Qual o projeto mais vantajoso?
</t>
  </si>
  <si>
    <t>Qual a TIR associada?</t>
  </si>
  <si>
    <r>
      <t>TIR</t>
    </r>
    <r>
      <rPr>
        <vertAlign val="subscript"/>
        <sz val="14"/>
        <color theme="1"/>
        <rFont val="Calibri"/>
        <family val="2"/>
        <scheme val="minor"/>
      </rPr>
      <t xml:space="preserve">A </t>
    </r>
    <r>
      <rPr>
        <sz val="14"/>
        <color theme="1"/>
        <rFont val="Calibri"/>
        <family val="2"/>
        <scheme val="minor"/>
      </rPr>
      <t>=</t>
    </r>
  </si>
  <si>
    <r>
      <t>TIR</t>
    </r>
    <r>
      <rPr>
        <vertAlign val="subscript"/>
        <sz val="14"/>
        <color theme="1"/>
        <rFont val="Calibri"/>
        <family val="2"/>
        <scheme val="minor"/>
      </rPr>
      <t xml:space="preserve">B </t>
    </r>
    <r>
      <rPr>
        <sz val="14"/>
        <color theme="1"/>
        <rFont val="Calibri"/>
        <family val="2"/>
        <scheme val="minor"/>
      </rPr>
      <t>=</t>
    </r>
  </si>
  <si>
    <r>
      <t>TIR</t>
    </r>
    <r>
      <rPr>
        <vertAlign val="subscript"/>
        <sz val="14"/>
        <color theme="1"/>
        <rFont val="Calibri"/>
        <family val="2"/>
        <scheme val="minor"/>
      </rPr>
      <t xml:space="preserve">C </t>
    </r>
    <r>
      <rPr>
        <sz val="14"/>
        <color theme="1"/>
        <rFont val="Calibri"/>
        <family val="2"/>
        <scheme val="minor"/>
      </rPr>
      <t>=</t>
    </r>
  </si>
  <si>
    <t>Qual o PRC, assumindo Cash Flows atualizados?</t>
  </si>
  <si>
    <t>Projeto A:</t>
  </si>
  <si>
    <t>Ano</t>
  </si>
  <si>
    <t>Cash Flow</t>
  </si>
  <si>
    <t>Cash Flow Atualizado</t>
  </si>
  <si>
    <t>Cash Flow Atualizado acumulado</t>
  </si>
  <si>
    <t>» O projeto A não é recuperado na atualidade</t>
  </si>
  <si>
    <t>Projeto B:</t>
  </si>
  <si>
    <t>» PR:</t>
  </si>
  <si>
    <t xml:space="preserve">1 + </t>
  </si>
  <si>
    <t>Ou seja, 1 ano + [(1000-455)/744]*12 = 1ano + 8,8 meses</t>
  </si>
  <si>
    <t>Projeto C:</t>
  </si>
  <si>
    <t>R: Incluindo a atualização no cálculo do PRC, o projeto C será o preferido.</t>
  </si>
  <si>
    <t>Ou seja, 1 ano + [(1000-818)/413]*12 = 1ano + 5,3 meses</t>
  </si>
  <si>
    <t>Replicando cálculo manual</t>
  </si>
  <si>
    <t>OU via fórmula excel:</t>
  </si>
  <si>
    <t>Tempo</t>
  </si>
  <si>
    <t>PRC</t>
  </si>
  <si>
    <t>Ilustração gráfica:</t>
  </si>
  <si>
    <t>Entre o 1.º e 2.º ano passa de negativo a positivo</t>
  </si>
  <si>
    <t>Qual a TIR associada (via fórmulas de excel)?</t>
  </si>
  <si>
    <t>[se substituirmos no cálculo do VAL acima pelas TIRs aqui obtidas, VAL=0]</t>
  </si>
  <si>
    <t>Ano 3</t>
  </si>
  <si>
    <t>Ano 4</t>
  </si>
  <si>
    <t>VAL =</t>
  </si>
  <si>
    <t xml:space="preserve">Assuma que surge um novo projeto D, com os dados abaixo: </t>
  </si>
  <si>
    <r>
      <rPr>
        <sz val="14"/>
        <color theme="1"/>
        <rFont val="Calibri"/>
        <family val="2"/>
        <scheme val="minor"/>
      </rPr>
      <t xml:space="preserve">b) </t>
    </r>
    <r>
      <rPr>
        <u/>
        <sz val="14"/>
        <color theme="1"/>
        <rFont val="Calibri"/>
        <family val="2"/>
        <scheme val="minor"/>
      </rPr>
      <t>Calcule a TIR do projeto, usando como taxa alternativa 10%</t>
    </r>
  </si>
  <si>
    <r>
      <rPr>
        <sz val="14"/>
        <color theme="1"/>
        <rFont val="Calibri"/>
        <family val="2"/>
        <scheme val="minor"/>
      </rPr>
      <t xml:space="preserve">a) </t>
    </r>
    <r>
      <rPr>
        <u/>
        <sz val="14"/>
        <color theme="1"/>
        <rFont val="Calibri"/>
        <family val="2"/>
        <scheme val="minor"/>
      </rPr>
      <t>Calcule o VAL assumindo uma taxa de desconto de 5%:</t>
    </r>
  </si>
  <si>
    <t>TIR =</t>
  </si>
  <si>
    <t>1.2.1</t>
  </si>
  <si>
    <t>1.2.2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</si>
</sst>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General\ &quot;meses&quot;"/>
    <numFmt numFmtId="166" formatCode="#,##0.0\ &quot;€&quot;;[Red]\-#,##0.0\ &quot;€&quot;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  <xf numFmtId="0" fontId="4" fillId="0" borderId="0" xfId="0" applyFont="1"/>
    <xf numFmtId="0" fontId="5" fillId="0" borderId="0" xfId="0" applyFont="1"/>
    <xf numFmtId="3" fontId="3" fillId="0" borderId="0" xfId="0" applyNumberFormat="1" applyFont="1" applyAlignment="1">
      <alignment horizontal="center" wrapText="1" readingOrder="1"/>
    </xf>
    <xf numFmtId="3" fontId="3" fillId="0" borderId="2" xfId="0" applyNumberFormat="1" applyFont="1" applyBorder="1" applyAlignment="1">
      <alignment horizontal="center" wrapText="1" readingOrder="1"/>
    </xf>
    <xf numFmtId="164" fontId="1" fillId="0" borderId="0" xfId="0" applyNumberFormat="1" applyFont="1"/>
    <xf numFmtId="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indent="7"/>
    </xf>
    <xf numFmtId="164" fontId="7" fillId="0" borderId="0" xfId="0" applyNumberFormat="1" applyFont="1"/>
    <xf numFmtId="0" fontId="8" fillId="0" borderId="0" xfId="0" applyFont="1"/>
    <xf numFmtId="0" fontId="3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9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0" fillId="0" borderId="0" xfId="0" applyFont="1"/>
    <xf numFmtId="0" fontId="9" fillId="0" borderId="3" xfId="0" applyFont="1" applyBorder="1" applyAlignment="1">
      <alignment horizontal="center" vertical="center" wrapText="1"/>
    </xf>
    <xf numFmtId="1" fontId="9" fillId="0" borderId="0" xfId="0" applyNumberFormat="1" applyFont="1"/>
    <xf numFmtId="0" fontId="9" fillId="0" borderId="2" xfId="0" applyFont="1" applyBorder="1"/>
    <xf numFmtId="1" fontId="9" fillId="0" borderId="2" xfId="0" applyNumberFormat="1" applyFont="1" applyBorder="1"/>
    <xf numFmtId="0" fontId="9" fillId="0" borderId="0" xfId="0" applyFont="1" applyAlignment="1">
      <alignment horizontal="right"/>
    </xf>
    <xf numFmtId="165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 indent="6"/>
    </xf>
    <xf numFmtId="0" fontId="11" fillId="0" borderId="0" xfId="0" applyFont="1"/>
    <xf numFmtId="166" fontId="1" fillId="0" borderId="0" xfId="0" applyNumberFormat="1" applyFont="1"/>
    <xf numFmtId="1" fontId="9" fillId="2" borderId="0" xfId="0" applyNumberFormat="1" applyFont="1" applyFill="1"/>
    <xf numFmtId="1" fontId="9" fillId="2" borderId="2" xfId="0" applyNumberFormat="1" applyFont="1" applyFill="1" applyBorder="1"/>
    <xf numFmtId="0" fontId="1" fillId="0" borderId="0" xfId="0" applyFont="1" applyAlignment="1">
      <alignment horizontal="left" indent="1"/>
    </xf>
    <xf numFmtId="0" fontId="12" fillId="0" borderId="0" xfId="0" applyFont="1"/>
    <xf numFmtId="167" fontId="1" fillId="0" borderId="0" xfId="0" applyNumberFormat="1" applyFont="1"/>
    <xf numFmtId="0" fontId="14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10" fontId="1" fillId="0" borderId="0" xfId="1" applyNumberFormat="1" applyFont="1"/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horizontal="left" vertical="center" indent="7"/>
    </xf>
  </cellXfs>
  <cellStyles count="2">
    <cellStyle name="Normal" xfId="0" builtinId="0"/>
    <cellStyle name="Percentagem" xfId="1" builtinId="5"/>
  </cellStyles>
  <dxfs count="0"/>
  <tableStyles count="1" defaultTableStyle="TableStyleMedium2" defaultPivotStyle="PivotStyleLight16">
    <tableStyle name="Invisible" pivot="0" table="0" count="0" xr9:uid="{937D49E9-E6C6-40CD-AC0B-ADC3F723F3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685801</xdr:colOff>
      <xdr:row>17</xdr:row>
      <xdr:rowOff>160020</xdr:rowOff>
    </xdr:from>
    <xdr:to>
      <xdr:col>3</xdr:col>
      <xdr:colOff>449580</xdr:colOff>
      <xdr:row>19</xdr:row>
      <xdr:rowOff>126326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832BE5-F28B-4BA0-BEE1-82AF86933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253740"/>
          <a:ext cx="1485899" cy="408266"/>
        </a:xfrm>
        <a:prstGeom prst="rect">
          <a:avLst/>
        </a:prstGeom>
      </xdr:spPr>
    </xdr:pic>
    <xdr:clientData/>
  </xdr:twoCellAnchor>
  <xdr:twoCellAnchor editAs="oneCell">
    <xdr:from>
      <xdr:col>1</xdr:col>
      <xdr:colOff>655320</xdr:colOff>
      <xdr:row>20</xdr:row>
      <xdr:rowOff>152400</xdr:rowOff>
    </xdr:from>
    <xdr:to>
      <xdr:col>4</xdr:col>
      <xdr:colOff>426720</xdr:colOff>
      <xdr:row>22</xdr:row>
      <xdr:rowOff>107901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9DB94B-C32D-435A-82C5-4BC2C2C0B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" y="3909060"/>
          <a:ext cx="2354580" cy="397461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685800</xdr:colOff>
      <xdr:row>23</xdr:row>
      <xdr:rowOff>68580</xdr:rowOff>
    </xdr:from>
    <xdr:to>
      <xdr:col>4</xdr:col>
      <xdr:colOff>114300</xdr:colOff>
      <xdr:row>25</xdr:row>
      <xdr:rowOff>106062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CC8258A-E8D9-4171-A6AF-B9C1A9BA3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4488180"/>
          <a:ext cx="2011680" cy="4794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685801</xdr:colOff>
      <xdr:row>17</xdr:row>
      <xdr:rowOff>160020</xdr:rowOff>
    </xdr:from>
    <xdr:to>
      <xdr:col>3</xdr:col>
      <xdr:colOff>449580</xdr:colOff>
      <xdr:row>19</xdr:row>
      <xdr:rowOff>126326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740828-C609-4382-8D92-8D4FDAD5D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916680"/>
          <a:ext cx="1485899" cy="408266"/>
        </a:xfrm>
        <a:prstGeom prst="rect">
          <a:avLst/>
        </a:prstGeom>
      </xdr:spPr>
    </xdr:pic>
    <xdr:clientData/>
  </xdr:twoCellAnchor>
  <xdr:twoCellAnchor>
    <xdr:from>
      <xdr:col>1</xdr:col>
      <xdr:colOff>655320</xdr:colOff>
      <xdr:row>20</xdr:row>
      <xdr:rowOff>152400</xdr:rowOff>
    </xdr:from>
    <xdr:to>
      <xdr:col>4</xdr:col>
      <xdr:colOff>426720</xdr:colOff>
      <xdr:row>22</xdr:row>
      <xdr:rowOff>107901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5F5D32E-2466-402E-A64C-B2CB01C4F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" y="4572000"/>
          <a:ext cx="2354580" cy="397461"/>
        </a:xfrm>
        <a:prstGeom prst="rect">
          <a:avLst/>
        </a:prstGeom>
      </xdr:spPr>
    </xdr:pic>
    <xdr:clientData/>
  </xdr:twoCellAnchor>
  <xdr:twoCellAnchor>
    <xdr:from>
      <xdr:col>1</xdr:col>
      <xdr:colOff>685800</xdr:colOff>
      <xdr:row>23</xdr:row>
      <xdr:rowOff>68580</xdr:rowOff>
    </xdr:from>
    <xdr:to>
      <xdr:col>4</xdr:col>
      <xdr:colOff>114300</xdr:colOff>
      <xdr:row>25</xdr:row>
      <xdr:rowOff>106062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1190DC8-24BF-41E7-9A29-4FC868DC3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5151120"/>
          <a:ext cx="2011680" cy="479442"/>
        </a:xfrm>
        <a:prstGeom prst="rect">
          <a:avLst/>
        </a:prstGeom>
      </xdr:spPr>
    </xdr:pic>
    <xdr:clientData/>
  </xdr:twoCellAnchor>
  <xdr:twoCellAnchor editAs="oneCell">
    <xdr:from>
      <xdr:col>8</xdr:col>
      <xdr:colOff>350519</xdr:colOff>
      <xdr:row>48</xdr:row>
      <xdr:rowOff>38100</xdr:rowOff>
    </xdr:from>
    <xdr:to>
      <xdr:col>12</xdr:col>
      <xdr:colOff>465872</xdr:colOff>
      <xdr:row>51</xdr:row>
      <xdr:rowOff>137567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8C5406C-D38E-4267-A95C-E3706AAF5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prstClr val="black"/>
            <a:schemeClr val="accent5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6484619" y="10645140"/>
          <a:ext cx="2553753" cy="7624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685801</xdr:colOff>
      <xdr:row>17</xdr:row>
      <xdr:rowOff>160020</xdr:rowOff>
    </xdr:from>
    <xdr:to>
      <xdr:col>3</xdr:col>
      <xdr:colOff>449580</xdr:colOff>
      <xdr:row>19</xdr:row>
      <xdr:rowOff>126326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44B47D-BC53-4445-AFEF-C77C981A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916680"/>
          <a:ext cx="1485899" cy="408266"/>
        </a:xfrm>
        <a:prstGeom prst="rect">
          <a:avLst/>
        </a:prstGeom>
      </xdr:spPr>
    </xdr:pic>
    <xdr:clientData/>
  </xdr:twoCellAnchor>
  <xdr:twoCellAnchor>
    <xdr:from>
      <xdr:col>1</xdr:col>
      <xdr:colOff>655320</xdr:colOff>
      <xdr:row>20</xdr:row>
      <xdr:rowOff>152400</xdr:rowOff>
    </xdr:from>
    <xdr:to>
      <xdr:col>4</xdr:col>
      <xdr:colOff>426720</xdr:colOff>
      <xdr:row>22</xdr:row>
      <xdr:rowOff>107901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9E226E-8DED-40C2-B00D-A3BE94A21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4920" y="4572000"/>
          <a:ext cx="2354580" cy="397461"/>
        </a:xfrm>
        <a:prstGeom prst="rect">
          <a:avLst/>
        </a:prstGeom>
      </xdr:spPr>
    </xdr:pic>
    <xdr:clientData/>
  </xdr:twoCellAnchor>
  <xdr:twoCellAnchor>
    <xdr:from>
      <xdr:col>1</xdr:col>
      <xdr:colOff>685800</xdr:colOff>
      <xdr:row>23</xdr:row>
      <xdr:rowOff>68580</xdr:rowOff>
    </xdr:from>
    <xdr:to>
      <xdr:col>4</xdr:col>
      <xdr:colOff>114300</xdr:colOff>
      <xdr:row>25</xdr:row>
      <xdr:rowOff>106062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5EF314D-9B8C-4C4F-ADB7-17A448A82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5151120"/>
          <a:ext cx="2011680" cy="479442"/>
        </a:xfrm>
        <a:prstGeom prst="rect">
          <a:avLst/>
        </a:prstGeom>
      </xdr:spPr>
    </xdr:pic>
    <xdr:clientData/>
  </xdr:twoCellAnchor>
  <xdr:twoCellAnchor>
    <xdr:from>
      <xdr:col>10</xdr:col>
      <xdr:colOff>161925</xdr:colOff>
      <xdr:row>44</xdr:row>
      <xdr:rowOff>142875</xdr:rowOff>
    </xdr:from>
    <xdr:to>
      <xdr:col>10</xdr:col>
      <xdr:colOff>161925</xdr:colOff>
      <xdr:row>51</xdr:row>
      <xdr:rowOff>66675</xdr:rowOff>
    </xdr:to>
    <xdr:cxnSp macro="">
      <xdr:nvCxnSpPr>
        <xdr:cNvPr id="6" name="Conexão reta unidirecional 5">
          <a:extLst>
            <a:ext uri="{FF2B5EF4-FFF2-40B4-BE49-F238E27FC236}">
              <a16:creationId xmlns:a16="http://schemas.microsoft.com/office/drawing/2014/main" id="{7A6332EC-7DD5-4B47-A5F2-22EA6E073FC4}"/>
            </a:ext>
          </a:extLst>
        </xdr:cNvPr>
        <xdr:cNvCxnSpPr/>
      </xdr:nvCxnSpPr>
      <xdr:spPr>
        <a:xfrm flipV="1">
          <a:off x="8315325" y="10277475"/>
          <a:ext cx="0" cy="1952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48</xdr:row>
      <xdr:rowOff>9525</xdr:rowOff>
    </xdr:from>
    <xdr:to>
      <xdr:col>14</xdr:col>
      <xdr:colOff>180975</xdr:colOff>
      <xdr:row>48</xdr:row>
      <xdr:rowOff>9525</xdr:rowOff>
    </xdr:to>
    <xdr:cxnSp macro="">
      <xdr:nvCxnSpPr>
        <xdr:cNvPr id="7" name="Conexão reta unidirecional 6">
          <a:extLst>
            <a:ext uri="{FF2B5EF4-FFF2-40B4-BE49-F238E27FC236}">
              <a16:creationId xmlns:a16="http://schemas.microsoft.com/office/drawing/2014/main" id="{51752E22-E3AE-4917-A267-FAB0051F20B9}"/>
            </a:ext>
          </a:extLst>
        </xdr:cNvPr>
        <xdr:cNvCxnSpPr/>
      </xdr:nvCxnSpPr>
      <xdr:spPr>
        <a:xfrm>
          <a:off x="8315325" y="11515725"/>
          <a:ext cx="2381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46</xdr:row>
      <xdr:rowOff>57150</xdr:rowOff>
    </xdr:from>
    <xdr:to>
      <xdr:col>13</xdr:col>
      <xdr:colOff>523875</xdr:colOff>
      <xdr:row>50</xdr:row>
      <xdr:rowOff>76201</xdr:rowOff>
    </xdr:to>
    <xdr:cxnSp macro="">
      <xdr:nvCxnSpPr>
        <xdr:cNvPr id="11" name="Conexão reta 10">
          <a:extLst>
            <a:ext uri="{FF2B5EF4-FFF2-40B4-BE49-F238E27FC236}">
              <a16:creationId xmlns:a16="http://schemas.microsoft.com/office/drawing/2014/main" id="{A43BEEFD-7627-4629-9E05-4B974B41B233}"/>
            </a:ext>
          </a:extLst>
        </xdr:cNvPr>
        <xdr:cNvCxnSpPr/>
      </xdr:nvCxnSpPr>
      <xdr:spPr>
        <a:xfrm flipV="1">
          <a:off x="8315325" y="11125200"/>
          <a:ext cx="2133600" cy="8953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290513</xdr:colOff>
      <xdr:row>46</xdr:row>
      <xdr:rowOff>128588</xdr:rowOff>
    </xdr:from>
    <xdr:to>
      <xdr:col>12</xdr:col>
      <xdr:colOff>119063</xdr:colOff>
      <xdr:row>47</xdr:row>
      <xdr:rowOff>166688</xdr:rowOff>
    </xdr:to>
    <xdr:sp macro="" textlink="">
      <xdr:nvSpPr>
        <xdr:cNvPr id="14" name="Chaveta à esquerda 13">
          <a:extLst>
            <a:ext uri="{FF2B5EF4-FFF2-40B4-BE49-F238E27FC236}">
              <a16:creationId xmlns:a16="http://schemas.microsoft.com/office/drawing/2014/main" id="{2CB7E49D-D833-4362-B7FC-2C7D8F39BB85}"/>
            </a:ext>
          </a:extLst>
        </xdr:cNvPr>
        <xdr:cNvSpPr/>
      </xdr:nvSpPr>
      <xdr:spPr>
        <a:xfrm rot="5400000">
          <a:off x="8820150" y="10820401"/>
          <a:ext cx="257175" cy="100965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9</xdr:col>
      <xdr:colOff>361950</xdr:colOff>
      <xdr:row>44</xdr:row>
      <xdr:rowOff>28574</xdr:rowOff>
    </xdr:from>
    <xdr:to>
      <xdr:col>10</xdr:col>
      <xdr:colOff>209550</xdr:colOff>
      <xdr:row>48</xdr:row>
      <xdr:rowOff>19049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19EFC2FF-48EF-46A2-B1DB-87B0A6F830AA}"/>
            </a:ext>
          </a:extLst>
        </xdr:cNvPr>
        <xdr:cNvSpPr txBox="1"/>
      </xdr:nvSpPr>
      <xdr:spPr>
        <a:xfrm rot="16200000">
          <a:off x="7462837" y="10625137"/>
          <a:ext cx="13620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pt-PT" sz="1050"/>
            <a:t>Cash Flow acumulado atualizado</a:t>
          </a:r>
        </a:p>
      </xdr:txBody>
    </xdr:sp>
    <xdr:clientData/>
  </xdr:twoCellAnchor>
  <xdr:twoCellAnchor>
    <xdr:from>
      <xdr:col>10</xdr:col>
      <xdr:colOff>180976</xdr:colOff>
      <xdr:row>48</xdr:row>
      <xdr:rowOff>47624</xdr:rowOff>
    </xdr:from>
    <xdr:to>
      <xdr:col>12</xdr:col>
      <xdr:colOff>161926</xdr:colOff>
      <xdr:row>50</xdr:row>
      <xdr:rowOff>38099</xdr:rowOff>
    </xdr:to>
    <xdr:sp macro="" textlink="">
      <xdr:nvSpPr>
        <xdr:cNvPr id="17" name="Triângulo retângulo 16">
          <a:extLst>
            <a:ext uri="{FF2B5EF4-FFF2-40B4-BE49-F238E27FC236}">
              <a16:creationId xmlns:a16="http://schemas.microsoft.com/office/drawing/2014/main" id="{AD495EB2-F137-4215-9DC1-4CE95DEF98AB}"/>
            </a:ext>
          </a:extLst>
        </xdr:cNvPr>
        <xdr:cNvSpPr/>
      </xdr:nvSpPr>
      <xdr:spPr>
        <a:xfrm flipV="1">
          <a:off x="8334376" y="11553824"/>
          <a:ext cx="1162050" cy="428625"/>
        </a:xfrm>
        <a:prstGeom prst="rtTriangle">
          <a:avLst/>
        </a:prstGeom>
        <a:solidFill>
          <a:schemeClr val="bg1">
            <a:lumMod val="75000"/>
            <a:alpha val="4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12</xdr:col>
      <xdr:colOff>333373</xdr:colOff>
      <xdr:row>46</xdr:row>
      <xdr:rowOff>104775</xdr:rowOff>
    </xdr:from>
    <xdr:to>
      <xdr:col>13</xdr:col>
      <xdr:colOff>514348</xdr:colOff>
      <xdr:row>47</xdr:row>
      <xdr:rowOff>209550</xdr:rowOff>
    </xdr:to>
    <xdr:sp macro="" textlink="">
      <xdr:nvSpPr>
        <xdr:cNvPr id="18" name="Triângulo retângulo 17">
          <a:extLst>
            <a:ext uri="{FF2B5EF4-FFF2-40B4-BE49-F238E27FC236}">
              <a16:creationId xmlns:a16="http://schemas.microsoft.com/office/drawing/2014/main" id="{AC0E4027-8539-45BA-80EB-CD2C6894EC56}"/>
            </a:ext>
          </a:extLst>
        </xdr:cNvPr>
        <xdr:cNvSpPr/>
      </xdr:nvSpPr>
      <xdr:spPr>
        <a:xfrm rot="10800000" flipV="1">
          <a:off x="9667873" y="11172825"/>
          <a:ext cx="771525" cy="323850"/>
        </a:xfrm>
        <a:prstGeom prst="rtTriangle">
          <a:avLst/>
        </a:prstGeom>
        <a:solidFill>
          <a:schemeClr val="bg1">
            <a:lumMod val="75000"/>
            <a:alpha val="4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8914-C198-4437-B604-997BF0365790}">
  <sheetPr codeName="Folha1"/>
  <dimension ref="A1:G30"/>
  <sheetViews>
    <sheetView showGridLines="0" tabSelected="1" topLeftCell="A5" zoomScale="90" zoomScaleNormal="90" workbookViewId="0">
      <selection activeCell="G22" sqref="G22"/>
    </sheetView>
  </sheetViews>
  <sheetFormatPr defaultColWidth="8.85546875" defaultRowHeight="17.45" customHeight="1" x14ac:dyDescent="0.3"/>
  <cols>
    <col min="1" max="1" width="8.85546875" style="1"/>
    <col min="2" max="4" width="12.5703125" style="1" customWidth="1"/>
    <col min="5" max="5" width="14.85546875" style="1" customWidth="1"/>
    <col min="6" max="6" width="20.5703125" style="1" customWidth="1"/>
    <col min="7" max="7" width="11.140625" style="1" bestFit="1" customWidth="1"/>
    <col min="8" max="16384" width="8.85546875" style="1"/>
  </cols>
  <sheetData>
    <row r="1" spans="1:6" ht="17.45" customHeight="1" x14ac:dyDescent="0.3">
      <c r="A1" s="6" t="s">
        <v>8</v>
      </c>
    </row>
    <row r="2" spans="1:6" ht="17.45" customHeight="1" x14ac:dyDescent="0.3">
      <c r="A2" s="6"/>
    </row>
    <row r="3" spans="1:6" ht="17.45" customHeight="1" x14ac:dyDescent="0.3">
      <c r="A3" s="6"/>
      <c r="B3" s="5" t="s">
        <v>9</v>
      </c>
    </row>
    <row r="4" spans="1:6" ht="17.45" customHeight="1" x14ac:dyDescent="0.3">
      <c r="B4" s="2"/>
      <c r="C4" s="2"/>
      <c r="D4" s="2"/>
      <c r="E4" s="2"/>
    </row>
    <row r="5" spans="1:6" ht="17.45" customHeight="1" x14ac:dyDescent="0.3">
      <c r="B5" s="40" t="s">
        <v>0</v>
      </c>
      <c r="C5" s="40" t="s">
        <v>1</v>
      </c>
      <c r="D5" s="40"/>
      <c r="E5" s="40"/>
    </row>
    <row r="6" spans="1:6" ht="17.45" customHeight="1" x14ac:dyDescent="0.3">
      <c r="B6" s="41"/>
      <c r="C6" s="3" t="s">
        <v>2</v>
      </c>
      <c r="D6" s="3" t="s">
        <v>3</v>
      </c>
      <c r="E6" s="3" t="s">
        <v>4</v>
      </c>
    </row>
    <row r="7" spans="1:6" ht="17.45" customHeight="1" x14ac:dyDescent="0.3">
      <c r="B7" s="4" t="s">
        <v>5</v>
      </c>
      <c r="C7" s="7">
        <v>-1000</v>
      </c>
      <c r="D7" s="7">
        <v>1000</v>
      </c>
      <c r="E7" s="7"/>
    </row>
    <row r="8" spans="1:6" ht="17.45" customHeight="1" x14ac:dyDescent="0.3">
      <c r="B8" s="4" t="s">
        <v>6</v>
      </c>
      <c r="C8" s="7">
        <v>-1000</v>
      </c>
      <c r="D8" s="7">
        <v>500</v>
      </c>
      <c r="E8" s="7">
        <v>900</v>
      </c>
    </row>
    <row r="9" spans="1:6" ht="17.45" customHeight="1" x14ac:dyDescent="0.3">
      <c r="B9" s="3" t="s">
        <v>7</v>
      </c>
      <c r="C9" s="8">
        <v>-1000</v>
      </c>
      <c r="D9" s="8">
        <v>900</v>
      </c>
      <c r="E9" s="8">
        <v>500</v>
      </c>
    </row>
    <row r="11" spans="1:6" ht="17.45" customHeight="1" x14ac:dyDescent="0.3">
      <c r="B11" s="1" t="s">
        <v>10</v>
      </c>
    </row>
    <row r="12" spans="1:6" ht="17.45" customHeight="1" x14ac:dyDescent="0.3">
      <c r="B12" s="11" t="s">
        <v>11</v>
      </c>
    </row>
    <row r="13" spans="1:6" ht="17.45" customHeight="1" x14ac:dyDescent="0.3">
      <c r="B13" s="11" t="s">
        <v>15</v>
      </c>
      <c r="F13" s="10">
        <v>0.1</v>
      </c>
    </row>
    <row r="15" spans="1:6" ht="17.45" customHeight="1" x14ac:dyDescent="0.3">
      <c r="B15" s="5" t="s">
        <v>17</v>
      </c>
    </row>
    <row r="16" spans="1:6" ht="17.45" customHeight="1" x14ac:dyDescent="0.3">
      <c r="B16" s="5"/>
    </row>
    <row r="17" spans="2:7" ht="17.45" customHeight="1" x14ac:dyDescent="0.3">
      <c r="B17" s="13" t="s">
        <v>16</v>
      </c>
    </row>
    <row r="18" spans="2:7" ht="17.25" customHeight="1" x14ac:dyDescent="0.3">
      <c r="E18" s="28" t="s">
        <v>36</v>
      </c>
      <c r="G18" s="28" t="s">
        <v>37</v>
      </c>
    </row>
    <row r="19" spans="2:7" ht="17.45" customHeight="1" x14ac:dyDescent="0.35">
      <c r="B19" s="1" t="s">
        <v>14</v>
      </c>
      <c r="E19" s="9">
        <f>+C7+D7/(1+F13)+E7/(1+F13)^2</f>
        <v>-90.909090909090992</v>
      </c>
      <c r="G19" s="29">
        <f>NPV($F$13,D7,E7)+C7</f>
        <v>-90.909090909090992</v>
      </c>
    </row>
    <row r="20" spans="2:7" ht="17.45" customHeight="1" x14ac:dyDescent="0.3">
      <c r="G20" s="29"/>
    </row>
    <row r="21" spans="2:7" ht="17.45" customHeight="1" x14ac:dyDescent="0.3">
      <c r="G21" s="29"/>
    </row>
    <row r="22" spans="2:7" ht="17.45" customHeight="1" x14ac:dyDescent="0.35">
      <c r="B22" s="1" t="s">
        <v>13</v>
      </c>
      <c r="E22" s="9">
        <f>+C8+D8/(1+F13)+E8/(1+F13)^2</f>
        <v>198.34710743801634</v>
      </c>
      <c r="G22" s="29">
        <f>NPV($F$13,D8,E8)+C8</f>
        <v>198.34710743801634</v>
      </c>
    </row>
    <row r="23" spans="2:7" ht="17.45" customHeight="1" x14ac:dyDescent="0.3">
      <c r="G23" s="29"/>
    </row>
    <row r="24" spans="2:7" ht="17.45" customHeight="1" x14ac:dyDescent="0.3">
      <c r="G24" s="29"/>
    </row>
    <row r="25" spans="2:7" ht="17.45" customHeight="1" x14ac:dyDescent="0.35">
      <c r="B25" s="1" t="s">
        <v>12</v>
      </c>
      <c r="E25" s="12">
        <f>+C9+D9/(1+F13)+E9/(1+F13)^2</f>
        <v>231.40495867768584</v>
      </c>
      <c r="G25" s="29">
        <f>NPV($F$13,D9,E9)+C9</f>
        <v>231.40495867768573</v>
      </c>
    </row>
    <row r="30" spans="2:7" ht="17.45" customHeight="1" x14ac:dyDescent="0.3">
      <c r="B30" s="14"/>
    </row>
  </sheetData>
  <mergeCells count="2">
    <mergeCell ref="B5:B6"/>
    <mergeCell ref="C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9576-0E13-4A63-B5A5-45BF33768249}">
  <sheetPr codeName="Folha2"/>
  <dimension ref="A1:F51"/>
  <sheetViews>
    <sheetView showGridLines="0" topLeftCell="A35" workbookViewId="0">
      <selection activeCell="B43" sqref="B43"/>
    </sheetView>
  </sheetViews>
  <sheetFormatPr defaultColWidth="8.85546875" defaultRowHeight="17.45" customHeight="1" outlineLevelRow="1" x14ac:dyDescent="0.3"/>
  <cols>
    <col min="1" max="1" width="8.85546875" style="1"/>
    <col min="2" max="2" width="12.5703125" style="1" customWidth="1"/>
    <col min="3" max="3" width="13.7109375" style="1" bestFit="1" customWidth="1"/>
    <col min="4" max="6" width="12.5703125" style="1" customWidth="1"/>
    <col min="7" max="16384" width="8.85546875" style="1"/>
  </cols>
  <sheetData>
    <row r="1" spans="1:6" ht="17.45" customHeight="1" x14ac:dyDescent="0.3">
      <c r="A1" s="6" t="s">
        <v>8</v>
      </c>
    </row>
    <row r="2" spans="1:6" ht="17.45" customHeight="1" x14ac:dyDescent="0.3">
      <c r="A2" s="6"/>
    </row>
    <row r="3" spans="1:6" ht="17.45" customHeight="1" x14ac:dyDescent="0.3">
      <c r="A3" s="6"/>
      <c r="B3" s="5" t="s">
        <v>9</v>
      </c>
    </row>
    <row r="4" spans="1:6" ht="17.45" customHeight="1" x14ac:dyDescent="0.3">
      <c r="B4" s="2"/>
      <c r="C4" s="2"/>
      <c r="D4" s="2"/>
      <c r="E4" s="2"/>
    </row>
    <row r="5" spans="1:6" ht="17.45" customHeight="1" x14ac:dyDescent="0.3">
      <c r="B5" s="40" t="s">
        <v>0</v>
      </c>
      <c r="C5" s="40" t="s">
        <v>1</v>
      </c>
      <c r="D5" s="40"/>
      <c r="E5" s="40"/>
    </row>
    <row r="6" spans="1:6" ht="17.45" customHeight="1" x14ac:dyDescent="0.3">
      <c r="B6" s="41"/>
      <c r="C6" s="3" t="s">
        <v>2</v>
      </c>
      <c r="D6" s="3" t="s">
        <v>3</v>
      </c>
      <c r="E6" s="3" t="s">
        <v>4</v>
      </c>
    </row>
    <row r="7" spans="1:6" ht="17.45" customHeight="1" x14ac:dyDescent="0.3">
      <c r="B7" s="4" t="s">
        <v>5</v>
      </c>
      <c r="C7" s="7">
        <v>-1000</v>
      </c>
      <c r="D7" s="7">
        <v>1000</v>
      </c>
      <c r="E7" s="7"/>
    </row>
    <row r="8" spans="1:6" ht="17.45" customHeight="1" x14ac:dyDescent="0.3">
      <c r="B8" s="4" t="s">
        <v>6</v>
      </c>
      <c r="C8" s="7">
        <v>-1000</v>
      </c>
      <c r="D8" s="7">
        <v>500</v>
      </c>
      <c r="E8" s="7">
        <v>900</v>
      </c>
    </row>
    <row r="9" spans="1:6" ht="17.45" customHeight="1" x14ac:dyDescent="0.3">
      <c r="B9" s="3" t="s">
        <v>7</v>
      </c>
      <c r="C9" s="8">
        <v>-1000</v>
      </c>
      <c r="D9" s="8">
        <v>900</v>
      </c>
      <c r="E9" s="8">
        <v>500</v>
      </c>
    </row>
    <row r="11" spans="1:6" ht="17.45" customHeight="1" x14ac:dyDescent="0.3">
      <c r="B11" s="1" t="s">
        <v>10</v>
      </c>
    </row>
    <row r="12" spans="1:6" ht="17.45" customHeight="1" x14ac:dyDescent="0.3">
      <c r="B12" s="11" t="s">
        <v>11</v>
      </c>
    </row>
    <row r="13" spans="1:6" ht="17.45" customHeight="1" x14ac:dyDescent="0.3">
      <c r="B13" s="11" t="s">
        <v>15</v>
      </c>
      <c r="F13" s="10">
        <v>0.1</v>
      </c>
    </row>
    <row r="15" spans="1:6" ht="17.45" hidden="1" customHeight="1" outlineLevel="1" x14ac:dyDescent="0.3">
      <c r="A15" s="5">
        <v>1.1000000000000001</v>
      </c>
      <c r="B15" s="5" t="s">
        <v>17</v>
      </c>
    </row>
    <row r="16" spans="1:6" ht="17.45" hidden="1" customHeight="1" outlineLevel="1" x14ac:dyDescent="0.3">
      <c r="B16" s="5"/>
    </row>
    <row r="17" spans="1:6" ht="17.45" hidden="1" customHeight="1" outlineLevel="1" x14ac:dyDescent="0.3">
      <c r="B17" s="13" t="s">
        <v>16</v>
      </c>
    </row>
    <row r="18" spans="1:6" ht="17.45" hidden="1" customHeight="1" outlineLevel="1" x14ac:dyDescent="0.3"/>
    <row r="19" spans="1:6" ht="17.45" hidden="1" customHeight="1" outlineLevel="1" x14ac:dyDescent="0.35">
      <c r="B19" s="1" t="s">
        <v>14</v>
      </c>
      <c r="F19" s="9">
        <f>+C7+D7/(1+F13)+E7/(1+F13)^2</f>
        <v>-90.909090909090992</v>
      </c>
    </row>
    <row r="20" spans="1:6" ht="17.45" hidden="1" customHeight="1" outlineLevel="1" x14ac:dyDescent="0.3"/>
    <row r="21" spans="1:6" ht="17.45" hidden="1" customHeight="1" outlineLevel="1" x14ac:dyDescent="0.3"/>
    <row r="22" spans="1:6" ht="17.45" hidden="1" customHeight="1" outlineLevel="1" x14ac:dyDescent="0.35">
      <c r="B22" s="1" t="s">
        <v>13</v>
      </c>
      <c r="F22" s="9">
        <f>+C8+D8/(1+F13)+E8/(1+F13)^2</f>
        <v>198.34710743801634</v>
      </c>
    </row>
    <row r="23" spans="1:6" ht="17.45" hidden="1" customHeight="1" outlineLevel="1" x14ac:dyDescent="0.3"/>
    <row r="24" spans="1:6" ht="17.45" hidden="1" customHeight="1" outlineLevel="1" x14ac:dyDescent="0.3"/>
    <row r="25" spans="1:6" ht="17.45" hidden="1" customHeight="1" outlineLevel="1" x14ac:dyDescent="0.35">
      <c r="B25" s="1" t="s">
        <v>12</v>
      </c>
      <c r="F25" s="12">
        <f>+C9+D9/(1+F13)+E9/(1+F13)^2</f>
        <v>231.40495867768584</v>
      </c>
    </row>
    <row r="26" spans="1:6" ht="17.45" hidden="1" customHeight="1" outlineLevel="1" x14ac:dyDescent="0.3"/>
    <row r="27" spans="1:6" ht="17.45" hidden="1" customHeight="1" outlineLevel="1" x14ac:dyDescent="0.3"/>
    <row r="28" spans="1:6" ht="17.45" customHeight="1" collapsed="1" x14ac:dyDescent="0.3">
      <c r="A28" s="5" t="s">
        <v>51</v>
      </c>
      <c r="B28" s="5" t="s">
        <v>42</v>
      </c>
    </row>
    <row r="30" spans="1:6" ht="17.45" customHeight="1" x14ac:dyDescent="0.35">
      <c r="B30" s="1" t="s">
        <v>19</v>
      </c>
      <c r="C30" s="15">
        <f>IRR(C7:E7)</f>
        <v>0</v>
      </c>
    </row>
    <row r="31" spans="1:6" ht="17.45" customHeight="1" x14ac:dyDescent="0.35">
      <c r="B31" s="1" t="s">
        <v>20</v>
      </c>
      <c r="C31" s="15">
        <f t="shared" ref="C31:C32" si="0">IRR(C8:E8)</f>
        <v>0.23107084351742913</v>
      </c>
    </row>
    <row r="32" spans="1:6" ht="17.45" customHeight="1" x14ac:dyDescent="0.35">
      <c r="B32" s="1" t="s">
        <v>21</v>
      </c>
      <c r="C32" s="15">
        <f t="shared" si="0"/>
        <v>0.28815273071201042</v>
      </c>
    </row>
    <row r="34" spans="1:6" ht="17.45" customHeight="1" x14ac:dyDescent="0.3">
      <c r="B34" s="35" t="s">
        <v>43</v>
      </c>
    </row>
    <row r="38" spans="1:6" ht="17.45" customHeight="1" x14ac:dyDescent="0.3">
      <c r="A38" s="5" t="s">
        <v>52</v>
      </c>
      <c r="B38" s="5" t="s">
        <v>47</v>
      </c>
    </row>
    <row r="39" spans="1:6" ht="17.45" customHeight="1" x14ac:dyDescent="0.3">
      <c r="F39" s="9"/>
    </row>
    <row r="40" spans="1:6" ht="17.45" customHeight="1" x14ac:dyDescent="0.3">
      <c r="B40" s="38" t="s">
        <v>2</v>
      </c>
      <c r="C40" s="38" t="s">
        <v>3</v>
      </c>
      <c r="D40" s="38" t="s">
        <v>4</v>
      </c>
      <c r="E40" s="38" t="s">
        <v>44</v>
      </c>
      <c r="F40" s="38" t="s">
        <v>45</v>
      </c>
    </row>
    <row r="41" spans="1:6" ht="17.45" customHeight="1" x14ac:dyDescent="0.3">
      <c r="B41" s="37">
        <v>-687000</v>
      </c>
      <c r="C41" s="37">
        <v>1320</v>
      </c>
      <c r="D41" s="37">
        <v>59930</v>
      </c>
      <c r="E41" s="37">
        <v>156904</v>
      </c>
      <c r="F41" s="37">
        <v>683739</v>
      </c>
    </row>
    <row r="43" spans="1:6" ht="17.45" customHeight="1" x14ac:dyDescent="0.3">
      <c r="B43" s="28" t="s">
        <v>49</v>
      </c>
    </row>
    <row r="45" spans="1:6" ht="17.45" customHeight="1" x14ac:dyDescent="0.3">
      <c r="B45" s="1" t="s">
        <v>46</v>
      </c>
      <c r="C45" s="36">
        <f>+B41+C41/(1+5%)^1+D41/(1+5%)^2+E41/(1+5%)^3+F41/(1+5%)^4</f>
        <v>66668.761472843122</v>
      </c>
    </row>
    <row r="47" spans="1:6" ht="17.45" customHeight="1" x14ac:dyDescent="0.3">
      <c r="B47" s="28" t="s">
        <v>48</v>
      </c>
    </row>
    <row r="49" spans="2:3" ht="17.45" customHeight="1" x14ac:dyDescent="0.3">
      <c r="B49" s="1" t="s">
        <v>46</v>
      </c>
      <c r="C49" s="36">
        <f>+B41+C41/(1+10%)^1+D41/(1+10%)^2+E41/(1+10%)^3+F41/(1+10%)^4</f>
        <v>-51383.83990164625</v>
      </c>
    </row>
    <row r="51" spans="2:3" ht="17.45" customHeight="1" x14ac:dyDescent="0.3">
      <c r="B51" s="1" t="s">
        <v>50</v>
      </c>
      <c r="C51" s="39">
        <f>5%+(10%-5%)*C45/(C45-C49)</f>
        <v>7.8236887919714213E-2</v>
      </c>
    </row>
  </sheetData>
  <mergeCells count="2">
    <mergeCell ref="B5:B6"/>
    <mergeCell ref="C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2E32-B45C-4657-9707-E3749F6D64FF}">
  <sheetPr codeName="Folha3"/>
  <dimension ref="A1:O61"/>
  <sheetViews>
    <sheetView showGridLines="0" topLeftCell="B37" workbookViewId="0">
      <selection activeCell="I51" sqref="I51"/>
    </sheetView>
  </sheetViews>
  <sheetFormatPr defaultColWidth="8.85546875" defaultRowHeight="17.45" customHeight="1" outlineLevelRow="1" x14ac:dyDescent="0.3"/>
  <cols>
    <col min="1" max="1" width="8.85546875" style="1"/>
    <col min="2" max="4" width="12.5703125" style="1" customWidth="1"/>
    <col min="5" max="5" width="26.28515625" style="1" customWidth="1"/>
    <col min="6" max="6" width="20.5703125" style="1" customWidth="1"/>
    <col min="7" max="7" width="8.85546875" style="1"/>
    <col min="8" max="8" width="2.28515625" style="1" customWidth="1"/>
    <col min="9" max="9" width="8.85546875" style="1"/>
    <col min="10" max="10" width="9.140625" style="1" bestFit="1" customWidth="1"/>
    <col min="11" max="16384" width="8.85546875" style="1"/>
  </cols>
  <sheetData>
    <row r="1" spans="1:6" ht="17.45" customHeight="1" x14ac:dyDescent="0.3">
      <c r="A1" s="6" t="s">
        <v>8</v>
      </c>
    </row>
    <row r="2" spans="1:6" ht="17.45" customHeight="1" x14ac:dyDescent="0.3">
      <c r="A2" s="6"/>
    </row>
    <row r="3" spans="1:6" ht="17.45" customHeight="1" x14ac:dyDescent="0.3">
      <c r="A3" s="6"/>
      <c r="B3" s="5" t="s">
        <v>9</v>
      </c>
    </row>
    <row r="4" spans="1:6" ht="17.45" customHeight="1" x14ac:dyDescent="0.3">
      <c r="B4" s="2"/>
      <c r="C4" s="2"/>
      <c r="D4" s="2"/>
      <c r="E4" s="2"/>
    </row>
    <row r="5" spans="1:6" ht="17.45" customHeight="1" x14ac:dyDescent="0.3">
      <c r="B5" s="40" t="s">
        <v>0</v>
      </c>
      <c r="C5" s="40" t="s">
        <v>1</v>
      </c>
      <c r="D5" s="40"/>
      <c r="E5" s="40"/>
    </row>
    <row r="6" spans="1:6" ht="17.45" customHeight="1" x14ac:dyDescent="0.3">
      <c r="B6" s="41"/>
      <c r="C6" s="3" t="s">
        <v>2</v>
      </c>
      <c r="D6" s="3" t="s">
        <v>3</v>
      </c>
      <c r="E6" s="3" t="s">
        <v>4</v>
      </c>
    </row>
    <row r="7" spans="1:6" ht="17.45" customHeight="1" x14ac:dyDescent="0.3">
      <c r="B7" s="4" t="s">
        <v>5</v>
      </c>
      <c r="C7" s="7">
        <v>-1000</v>
      </c>
      <c r="D7" s="7">
        <v>1000</v>
      </c>
      <c r="E7" s="7"/>
    </row>
    <row r="8" spans="1:6" ht="17.45" customHeight="1" x14ac:dyDescent="0.3">
      <c r="B8" s="4" t="s">
        <v>6</v>
      </c>
      <c r="C8" s="7">
        <v>-1000</v>
      </c>
      <c r="D8" s="7">
        <v>500</v>
      </c>
      <c r="E8" s="7">
        <v>900</v>
      </c>
    </row>
    <row r="9" spans="1:6" ht="17.45" customHeight="1" x14ac:dyDescent="0.3">
      <c r="B9" s="3" t="s">
        <v>7</v>
      </c>
      <c r="C9" s="8">
        <v>-1000</v>
      </c>
      <c r="D9" s="8">
        <v>900</v>
      </c>
      <c r="E9" s="8">
        <v>500</v>
      </c>
    </row>
    <row r="11" spans="1:6" ht="17.45" customHeight="1" x14ac:dyDescent="0.3">
      <c r="B11" s="1" t="s">
        <v>10</v>
      </c>
    </row>
    <row r="12" spans="1:6" ht="17.45" customHeight="1" x14ac:dyDescent="0.3">
      <c r="B12" s="11" t="s">
        <v>11</v>
      </c>
    </row>
    <row r="13" spans="1:6" ht="17.45" customHeight="1" x14ac:dyDescent="0.3">
      <c r="B13" s="11" t="s">
        <v>15</v>
      </c>
      <c r="F13" s="10">
        <v>0.1</v>
      </c>
    </row>
    <row r="15" spans="1:6" ht="17.45" hidden="1" customHeight="1" outlineLevel="1" x14ac:dyDescent="0.3">
      <c r="A15" s="5">
        <v>1.1000000000000001</v>
      </c>
      <c r="B15" s="5" t="s">
        <v>17</v>
      </c>
    </row>
    <row r="16" spans="1:6" ht="17.45" hidden="1" customHeight="1" outlineLevel="1" x14ac:dyDescent="0.3">
      <c r="B16" s="5"/>
    </row>
    <row r="17" spans="1:5" ht="17.45" hidden="1" customHeight="1" outlineLevel="1" x14ac:dyDescent="0.3">
      <c r="B17" s="13" t="s">
        <v>16</v>
      </c>
    </row>
    <row r="18" spans="1:5" ht="17.45" hidden="1" customHeight="1" outlineLevel="1" x14ac:dyDescent="0.3"/>
    <row r="19" spans="1:5" ht="17.45" hidden="1" customHeight="1" outlineLevel="1" x14ac:dyDescent="0.35">
      <c r="B19" s="1" t="s">
        <v>14</v>
      </c>
      <c r="E19" s="9">
        <f>+C7+D7/(1+F13)+E7/(1+F13)^2</f>
        <v>-90.909090909090992</v>
      </c>
    </row>
    <row r="20" spans="1:5" ht="17.45" hidden="1" customHeight="1" outlineLevel="1" x14ac:dyDescent="0.3"/>
    <row r="21" spans="1:5" ht="17.45" hidden="1" customHeight="1" outlineLevel="1" x14ac:dyDescent="0.3"/>
    <row r="22" spans="1:5" ht="17.45" hidden="1" customHeight="1" outlineLevel="1" x14ac:dyDescent="0.35">
      <c r="B22" s="1" t="s">
        <v>13</v>
      </c>
      <c r="E22" s="9">
        <f>+C8+D8/(1+F13)+E8/(1+F13)^2</f>
        <v>198.34710743801634</v>
      </c>
    </row>
    <row r="23" spans="1:5" ht="17.45" hidden="1" customHeight="1" outlineLevel="1" x14ac:dyDescent="0.3"/>
    <row r="24" spans="1:5" ht="17.45" hidden="1" customHeight="1" outlineLevel="1" x14ac:dyDescent="0.3"/>
    <row r="25" spans="1:5" ht="17.45" hidden="1" customHeight="1" outlineLevel="1" x14ac:dyDescent="0.35">
      <c r="B25" s="1" t="s">
        <v>12</v>
      </c>
      <c r="E25" s="12">
        <f>+C9+D9/(1+F13)+E9/(1+F13)^2</f>
        <v>231.40495867768584</v>
      </c>
    </row>
    <row r="26" spans="1:5" ht="17.45" hidden="1" customHeight="1" outlineLevel="1" x14ac:dyDescent="0.3"/>
    <row r="27" spans="1:5" ht="17.45" hidden="1" customHeight="1" outlineLevel="1" x14ac:dyDescent="0.3"/>
    <row r="28" spans="1:5" ht="17.45" hidden="1" customHeight="1" outlineLevel="1" x14ac:dyDescent="0.3">
      <c r="A28" s="5">
        <v>1.2</v>
      </c>
      <c r="B28" s="5" t="s">
        <v>18</v>
      </c>
    </row>
    <row r="29" spans="1:5" ht="17.45" hidden="1" customHeight="1" outlineLevel="1" x14ac:dyDescent="0.3"/>
    <row r="30" spans="1:5" ht="17.45" hidden="1" customHeight="1" outlineLevel="1" x14ac:dyDescent="0.35">
      <c r="B30" s="1" t="s">
        <v>19</v>
      </c>
      <c r="C30" s="15">
        <f>IRR(C7:E7)</f>
        <v>0</v>
      </c>
    </row>
    <row r="31" spans="1:5" ht="17.45" hidden="1" customHeight="1" outlineLevel="1" x14ac:dyDescent="0.35">
      <c r="B31" s="1" t="s">
        <v>20</v>
      </c>
      <c r="C31" s="15">
        <f t="shared" ref="C31:C32" si="0">IRR(C8:E8)</f>
        <v>0.23107084351742913</v>
      </c>
    </row>
    <row r="32" spans="1:5" ht="17.45" hidden="1" customHeight="1" outlineLevel="1" x14ac:dyDescent="0.35">
      <c r="B32" s="1" t="s">
        <v>21</v>
      </c>
      <c r="C32" s="15">
        <f t="shared" si="0"/>
        <v>0.28815273071201042</v>
      </c>
    </row>
    <row r="33" spans="1:13" ht="17.45" hidden="1" customHeight="1" outlineLevel="1" x14ac:dyDescent="0.3">
      <c r="C33" s="15"/>
    </row>
    <row r="34" spans="1:13" ht="17.45" customHeight="1" collapsed="1" x14ac:dyDescent="0.3"/>
    <row r="35" spans="1:13" ht="17.45" customHeight="1" x14ac:dyDescent="0.3">
      <c r="A35" s="5">
        <v>1.4</v>
      </c>
      <c r="B35" s="5" t="s">
        <v>22</v>
      </c>
    </row>
    <row r="37" spans="1:13" ht="17.45" customHeight="1" x14ac:dyDescent="0.3">
      <c r="B37" s="20" t="s">
        <v>23</v>
      </c>
    </row>
    <row r="38" spans="1:13" ht="56.25" x14ac:dyDescent="0.3">
      <c r="B38" s="18" t="s">
        <v>24</v>
      </c>
      <c r="C38" s="18" t="s">
        <v>25</v>
      </c>
      <c r="D38" s="21" t="s">
        <v>26</v>
      </c>
      <c r="E38" s="21" t="s">
        <v>27</v>
      </c>
    </row>
    <row r="39" spans="1:13" ht="17.45" customHeight="1" x14ac:dyDescent="0.3">
      <c r="B39" s="16">
        <v>0</v>
      </c>
      <c r="C39" s="16">
        <v>-1000</v>
      </c>
      <c r="D39" s="22">
        <f>+C39</f>
        <v>-1000</v>
      </c>
      <c r="E39" s="22">
        <f>+D39</f>
        <v>-1000</v>
      </c>
    </row>
    <row r="40" spans="1:13" ht="17.45" customHeight="1" x14ac:dyDescent="0.3">
      <c r="B40" s="16">
        <f>+B39+1</f>
        <v>1</v>
      </c>
      <c r="C40" s="16">
        <v>1000</v>
      </c>
      <c r="D40" s="22">
        <f>+C40/(1+0.1)</f>
        <v>909.09090909090901</v>
      </c>
      <c r="E40" s="22">
        <f>+E39+D40</f>
        <v>-90.909090909090992</v>
      </c>
    </row>
    <row r="41" spans="1:13" ht="17.45" customHeight="1" x14ac:dyDescent="0.3">
      <c r="B41" s="19">
        <f>+B40+1</f>
        <v>2</v>
      </c>
      <c r="C41" s="19"/>
      <c r="D41" s="23"/>
      <c r="E41" s="23"/>
    </row>
    <row r="42" spans="1:13" ht="17.45" customHeight="1" x14ac:dyDescent="0.3">
      <c r="B42" s="17" t="s">
        <v>28</v>
      </c>
      <c r="D42" s="17"/>
      <c r="E42" s="17"/>
    </row>
    <row r="44" spans="1:13" ht="17.45" customHeight="1" x14ac:dyDescent="0.3">
      <c r="B44" s="20" t="s">
        <v>29</v>
      </c>
      <c r="L44" s="6" t="s">
        <v>40</v>
      </c>
    </row>
    <row r="45" spans="1:13" ht="56.25" x14ac:dyDescent="0.3">
      <c r="B45" s="18" t="s">
        <v>24</v>
      </c>
      <c r="C45" s="18" t="s">
        <v>25</v>
      </c>
      <c r="D45" s="21" t="s">
        <v>26</v>
      </c>
      <c r="E45" s="21" t="s">
        <v>27</v>
      </c>
    </row>
    <row r="46" spans="1:13" ht="17.45" customHeight="1" x14ac:dyDescent="0.3">
      <c r="B46" s="16">
        <v>0</v>
      </c>
      <c r="C46" s="16">
        <v>-1000</v>
      </c>
      <c r="D46" s="22">
        <f>+C46</f>
        <v>-1000</v>
      </c>
      <c r="E46" s="22">
        <f>+D46</f>
        <v>-1000</v>
      </c>
      <c r="K46" s="43" t="s">
        <v>39</v>
      </c>
      <c r="L46" s="43"/>
      <c r="M46" s="43"/>
    </row>
    <row r="47" spans="1:13" ht="17.45" customHeight="1" x14ac:dyDescent="0.3">
      <c r="B47" s="16">
        <f>+B46+1</f>
        <v>1</v>
      </c>
      <c r="C47" s="16">
        <v>500</v>
      </c>
      <c r="D47" s="22">
        <f>+C47/(1+0.1)^B47</f>
        <v>454.5454545454545</v>
      </c>
      <c r="E47" s="30">
        <f>+E46+D47</f>
        <v>-545.4545454545455</v>
      </c>
      <c r="F47" s="42" t="s">
        <v>41</v>
      </c>
      <c r="G47" s="42"/>
      <c r="H47" s="42"/>
      <c r="I47" s="42"/>
      <c r="K47" s="43"/>
      <c r="L47" s="43"/>
      <c r="M47" s="43"/>
    </row>
    <row r="48" spans="1:13" ht="17.45" customHeight="1" x14ac:dyDescent="0.3">
      <c r="B48" s="19">
        <f>+B47+1</f>
        <v>2</v>
      </c>
      <c r="C48" s="19">
        <v>900</v>
      </c>
      <c r="D48" s="24">
        <f>+C48/(1+0.1)^B48</f>
        <v>743.80165289256183</v>
      </c>
      <c r="E48" s="31">
        <f>+E47+D48</f>
        <v>198.34710743801634</v>
      </c>
      <c r="F48" s="42"/>
      <c r="G48" s="42"/>
      <c r="H48" s="42"/>
      <c r="I48" s="42"/>
    </row>
    <row r="49" spans="2:15" ht="17.45" customHeight="1" x14ac:dyDescent="0.3">
      <c r="B49" s="17" t="s">
        <v>30</v>
      </c>
      <c r="C49" s="25" t="s">
        <v>31</v>
      </c>
      <c r="D49" s="26">
        <f>(-D46-D47)/D48*12</f>
        <v>8.8000000000000025</v>
      </c>
      <c r="K49" s="32">
        <v>0</v>
      </c>
      <c r="L49" s="16">
        <v>1</v>
      </c>
      <c r="M49" s="16">
        <v>2</v>
      </c>
      <c r="O49" s="33" t="s">
        <v>38</v>
      </c>
    </row>
    <row r="50" spans="2:15" ht="17.45" customHeight="1" x14ac:dyDescent="0.3">
      <c r="B50" s="17"/>
      <c r="C50" s="27" t="s">
        <v>32</v>
      </c>
      <c r="D50" s="17"/>
      <c r="I50" s="9">
        <f>((1000-455)/744)*12</f>
        <v>8.7903225806451619</v>
      </c>
    </row>
    <row r="51" spans="2:15" ht="17.45" customHeight="1" x14ac:dyDescent="0.3">
      <c r="B51" s="17"/>
      <c r="C51" s="17"/>
      <c r="D51" s="17"/>
      <c r="I51" s="9">
        <f>(545/(545+198))*12</f>
        <v>8.802153432032302</v>
      </c>
    </row>
    <row r="52" spans="2:15" ht="17.45" customHeight="1" x14ac:dyDescent="0.3">
      <c r="B52" s="20" t="s">
        <v>33</v>
      </c>
    </row>
    <row r="53" spans="2:15" ht="56.25" x14ac:dyDescent="0.3">
      <c r="B53" s="18" t="s">
        <v>24</v>
      </c>
      <c r="C53" s="18" t="s">
        <v>25</v>
      </c>
      <c r="D53" s="21" t="s">
        <v>26</v>
      </c>
      <c r="E53" s="21" t="s">
        <v>27</v>
      </c>
    </row>
    <row r="54" spans="2:15" ht="17.45" customHeight="1" x14ac:dyDescent="0.3">
      <c r="B54" s="16">
        <v>0</v>
      </c>
      <c r="C54" s="16">
        <v>-1000</v>
      </c>
      <c r="D54" s="22">
        <f>+C54</f>
        <v>-1000</v>
      </c>
      <c r="E54" s="22">
        <f>+D54</f>
        <v>-1000</v>
      </c>
      <c r="J54" s="34"/>
    </row>
    <row r="55" spans="2:15" ht="17.45" customHeight="1" x14ac:dyDescent="0.3">
      <c r="B55" s="16">
        <f>+B54+1</f>
        <v>1</v>
      </c>
      <c r="C55" s="16">
        <v>900</v>
      </c>
      <c r="D55" s="22">
        <f>+C55/(1+0.1)^B55</f>
        <v>818.18181818181813</v>
      </c>
      <c r="E55" s="22">
        <f>+E54+D55</f>
        <v>-181.81818181818187</v>
      </c>
    </row>
    <row r="56" spans="2:15" ht="17.45" customHeight="1" x14ac:dyDescent="0.3">
      <c r="B56" s="19">
        <f>+B55+1</f>
        <v>2</v>
      </c>
      <c r="C56" s="19">
        <v>500</v>
      </c>
      <c r="D56" s="24">
        <f>+C56/(1+0.1)^B56</f>
        <v>413.22314049586771</v>
      </c>
      <c r="E56" s="24">
        <f>+E55+D56</f>
        <v>231.40495867768584</v>
      </c>
    </row>
    <row r="57" spans="2:15" ht="17.45" customHeight="1" x14ac:dyDescent="0.3">
      <c r="B57" s="17" t="s">
        <v>30</v>
      </c>
      <c r="C57" s="25" t="s">
        <v>31</v>
      </c>
      <c r="D57" s="26">
        <f>(-D54-D55)/D56*12</f>
        <v>5.280000000000002</v>
      </c>
    </row>
    <row r="58" spans="2:15" ht="17.45" customHeight="1" x14ac:dyDescent="0.3">
      <c r="B58" s="17"/>
      <c r="C58" s="27" t="s">
        <v>35</v>
      </c>
      <c r="D58" s="17"/>
      <c r="I58" s="9">
        <f>((1000-818)/413)*12</f>
        <v>5.2881355932203391</v>
      </c>
    </row>
    <row r="59" spans="2:15" ht="17.45" customHeight="1" x14ac:dyDescent="0.3">
      <c r="I59" s="9">
        <f>(-E55/(-E55+E56))*12</f>
        <v>5.280000000000002</v>
      </c>
    </row>
    <row r="61" spans="2:15" ht="17.45" customHeight="1" x14ac:dyDescent="0.3">
      <c r="B61" s="13" t="s">
        <v>34</v>
      </c>
    </row>
  </sheetData>
  <mergeCells count="4">
    <mergeCell ref="B5:B6"/>
    <mergeCell ref="C5:E5"/>
    <mergeCell ref="F47:I48"/>
    <mergeCell ref="K46:M4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CF96-65CC-4693-8133-5F9F90762863}">
  <sheetPr codeName="Folha4"/>
  <dimension ref="A1"/>
  <sheetViews>
    <sheetView workbookViewId="0">
      <selection activeCell="G7" sqref="G6:G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Exemplo1.1 - VAL</vt:lpstr>
      <vt:lpstr>Exemplo1.2 - TIR</vt:lpstr>
      <vt:lpstr>Exemplo1.4 - PRC</vt:lpstr>
      <vt:lpstr>Folha4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Bastiao</dc:creator>
  <cp:lastModifiedBy>Rita Bastiao</cp:lastModifiedBy>
  <dcterms:created xsi:type="dcterms:W3CDTF">2021-10-22T15:15:33Z</dcterms:created>
  <dcterms:modified xsi:type="dcterms:W3CDTF">2022-12-15T18:02:44Z</dcterms:modified>
</cp:coreProperties>
</file>