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) [Alura] - Formação Excel\"/>
    </mc:Choice>
  </mc:AlternateContent>
  <xr:revisionPtr revIDLastSave="0" documentId="13_ncr:1_{88F17B4D-4230-4D61-9CD5-1E1784C5EDC8}" xr6:coauthVersionLast="47" xr6:coauthVersionMax="47" xr10:uidLastSave="{00000000-0000-0000-0000-000000000000}"/>
  <bookViews>
    <workbookView xWindow="-110" yWindow="-110" windowWidth="38620" windowHeight="21220" activeTab="4" xr2:uid="{A39DC338-928C-4557-879F-90DFEF1207C7}"/>
  </bookViews>
  <sheets>
    <sheet name="Produtos" sheetId="2" r:id="rId1"/>
    <sheet name="Vendas" sheetId="7" r:id="rId2"/>
    <sheet name="Dados para o dashboard" sheetId="9" r:id="rId3"/>
    <sheet name="Dashboard" sheetId="8" r:id="rId4"/>
    <sheet name="Contagem" sheetId="5" r:id="rId5"/>
    <sheet name="Dados para o gráfico dinâmico" sheetId="3" r:id="rId6"/>
    <sheet name="Gráfico Dinâmico" sheetId="4" r:id="rId7"/>
  </sheets>
  <definedNames>
    <definedName name="_xlnm._FilterDatabase" localSheetId="0" hidden="1">Produtos!$B$2:$F$41</definedName>
    <definedName name="_xlnm._FilterDatabase" localSheetId="1" hidden="1">Vendas!#REF!</definedName>
    <definedName name="_xlnm.Extract" localSheetId="0">Produtos!#REF!</definedName>
    <definedName name="_xlnm.Extract" localSheetId="1">Vendas!#REF!</definedName>
    <definedName name="_xlnm.Print_Area" localSheetId="3">Dashboard!$A$1:$CC$84</definedName>
    <definedName name="_xlnm.Print_Area" localSheetId="0">Produtos!$A$1:$I$23</definedName>
    <definedName name="_xlnm.Print_Area" localSheetId="1">Vendas!#REF!</definedName>
    <definedName name="_xlnm.Criteria" localSheetId="0">Produtos!#REF!</definedName>
    <definedName name="_xlnm.Criteria" localSheetId="1">Vendas!#REF!</definedName>
    <definedName name="INT_NOMES_PRODUTOS" localSheetId="1">#REF!</definedName>
    <definedName name="INT_NOMES_PRODUTOS">TB_PRODUTOS[Produtos]</definedName>
    <definedName name="INT_QTD_ESTOQUE" localSheetId="1">#REF!</definedName>
    <definedName name="INT_QTD_ESTOQUE">TB_PRODUTOS[Situação]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H3" i="7" s="1"/>
  <c r="G4" i="7"/>
  <c r="H4" i="7" s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43" i="7"/>
  <c r="H43" i="7" s="1"/>
  <c r="G44" i="7"/>
  <c r="H44" i="7" s="1"/>
  <c r="G45" i="7"/>
  <c r="H45" i="7" s="1"/>
  <c r="G46" i="7"/>
  <c r="H46" i="7" s="1"/>
  <c r="G47" i="7"/>
  <c r="H47" i="7" s="1"/>
  <c r="G48" i="7"/>
  <c r="H48" i="7" s="1"/>
  <c r="G49" i="7"/>
  <c r="H49" i="7" s="1"/>
  <c r="C13" i="9" s="1"/>
  <c r="G50" i="7"/>
  <c r="H50" i="7" s="1"/>
  <c r="G51" i="7"/>
  <c r="H51" i="7" s="1"/>
  <c r="G52" i="7"/>
  <c r="H52" i="7" s="1"/>
  <c r="G53" i="7"/>
  <c r="H53" i="7" s="1"/>
  <c r="G54" i="7"/>
  <c r="H54" i="7" s="1"/>
  <c r="G55" i="7"/>
  <c r="H55" i="7" s="1"/>
  <c r="G56" i="7"/>
  <c r="H56" i="7" s="1"/>
  <c r="G57" i="7"/>
  <c r="H57" i="7" s="1"/>
  <c r="G58" i="7"/>
  <c r="H58" i="7" s="1"/>
  <c r="G59" i="7"/>
  <c r="H59" i="7" s="1"/>
  <c r="G60" i="7"/>
  <c r="H60" i="7" s="1"/>
  <c r="G61" i="7"/>
  <c r="H61" i="7" s="1"/>
  <c r="D13" i="9"/>
  <c r="D12" i="9"/>
  <c r="D11" i="9"/>
  <c r="D10" i="9"/>
  <c r="D9" i="9"/>
  <c r="D8" i="9"/>
  <c r="AP4" i="8"/>
  <c r="V4" i="8"/>
  <c r="G4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F3" i="2"/>
  <c r="F4" i="2"/>
  <c r="F5" i="2"/>
  <c r="F6" i="2"/>
  <c r="E5" i="5" s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E42" i="2"/>
  <c r="E6" i="5"/>
  <c r="F62" i="7"/>
  <c r="E4" i="5"/>
  <c r="C11" i="9" l="1"/>
  <c r="C12" i="9"/>
  <c r="B19" i="9"/>
  <c r="B17" i="9"/>
  <c r="B2" i="9"/>
  <c r="C10" i="9"/>
  <c r="B4" i="9"/>
  <c r="B18" i="9"/>
  <c r="C8" i="9"/>
  <c r="B3" i="9"/>
  <c r="BJ4" i="8"/>
  <c r="C9" i="9"/>
  <c r="B4" i="5"/>
  <c r="B5" i="5"/>
  <c r="B6" i="5"/>
  <c r="C3" i="9" l="1"/>
  <c r="D3" i="9" s="1"/>
  <c r="C4" i="9"/>
  <c r="D4" i="9" s="1"/>
  <c r="C2" i="9"/>
  <c r="D2" i="9" s="1"/>
</calcChain>
</file>

<file path=xl/sharedStrings.xml><?xml version="1.0" encoding="utf-8"?>
<sst xmlns="http://schemas.openxmlformats.org/spreadsheetml/2006/main" count="471" uniqueCount="138">
  <si>
    <t>Produtos</t>
  </si>
  <si>
    <t>Tamanho</t>
  </si>
  <si>
    <t>Camiseta Lisa</t>
  </si>
  <si>
    <t>P</t>
  </si>
  <si>
    <t>M</t>
  </si>
  <si>
    <t>G</t>
  </si>
  <si>
    <t>Único</t>
  </si>
  <si>
    <t>Categoria</t>
  </si>
  <si>
    <t>Preço Unitário</t>
  </si>
  <si>
    <t>Vestuário</t>
  </si>
  <si>
    <t xml:space="preserve">Óculos </t>
  </si>
  <si>
    <t>Acessórios</t>
  </si>
  <si>
    <t xml:space="preserve">Jaqueta </t>
  </si>
  <si>
    <t xml:space="preserve">Calça </t>
  </si>
  <si>
    <t xml:space="preserve">Vestido </t>
  </si>
  <si>
    <t>Bermuda</t>
  </si>
  <si>
    <t>Tênis</t>
  </si>
  <si>
    <t>Calçado</t>
  </si>
  <si>
    <t>Bolsa</t>
  </si>
  <si>
    <t>Boné</t>
  </si>
  <si>
    <t>Cinto</t>
  </si>
  <si>
    <t>Meteora</t>
  </si>
  <si>
    <t xml:space="preserve"> </t>
  </si>
  <si>
    <t>Qtd</t>
  </si>
  <si>
    <t>Total</t>
  </si>
  <si>
    <t>Desconto</t>
  </si>
  <si>
    <t>Soma de Qtd</t>
  </si>
  <si>
    <t>Preço c/ Desconto</t>
  </si>
  <si>
    <t>Tabelas Dinâmicas</t>
  </si>
  <si>
    <t>Filtros</t>
  </si>
  <si>
    <t>Classificações</t>
  </si>
  <si>
    <t>Formatação numérica</t>
  </si>
  <si>
    <t>Pincel de formatação</t>
  </si>
  <si>
    <t>Congelar painéis</t>
  </si>
  <si>
    <t>Configurar impressão</t>
  </si>
  <si>
    <t>Gráficos</t>
  </si>
  <si>
    <t>Compartilhamento via nuvem</t>
  </si>
  <si>
    <t>Ementa</t>
  </si>
  <si>
    <t>Contagem</t>
  </si>
  <si>
    <t>Produto</t>
  </si>
  <si>
    <t>Validação de dados</t>
  </si>
  <si>
    <t>Média</t>
  </si>
  <si>
    <t>Produtos não zerados</t>
  </si>
  <si>
    <t>Variações do produto</t>
  </si>
  <si>
    <t>Em estoque</t>
  </si>
  <si>
    <t>Código</t>
  </si>
  <si>
    <t>PR001</t>
  </si>
  <si>
    <t>PR002</t>
  </si>
  <si>
    <t>PR003</t>
  </si>
  <si>
    <t>PR004</t>
  </si>
  <si>
    <t>Bolsa coringa</t>
  </si>
  <si>
    <t>PR005</t>
  </si>
  <si>
    <t>Bolsa de couro</t>
  </si>
  <si>
    <t>PR006</t>
  </si>
  <si>
    <t>PR007</t>
  </si>
  <si>
    <t>Calça jeans</t>
  </si>
  <si>
    <t>PR008</t>
  </si>
  <si>
    <t>PR009</t>
  </si>
  <si>
    <t>PR010</t>
  </si>
  <si>
    <t>Calça legging</t>
  </si>
  <si>
    <t>PR011</t>
  </si>
  <si>
    <t>PR012</t>
  </si>
  <si>
    <t>PR013</t>
  </si>
  <si>
    <t>Camiseta Estampada</t>
  </si>
  <si>
    <t>PR014</t>
  </si>
  <si>
    <t>PR015</t>
  </si>
  <si>
    <t>PR016</t>
  </si>
  <si>
    <t>PR017</t>
  </si>
  <si>
    <t xml:space="preserve">Camiseta Lisa </t>
  </si>
  <si>
    <t>PR018</t>
  </si>
  <si>
    <t>PR019</t>
  </si>
  <si>
    <t>PR020</t>
  </si>
  <si>
    <t>Jaqueta couro</t>
  </si>
  <si>
    <t>PR021</t>
  </si>
  <si>
    <t>PR022</t>
  </si>
  <si>
    <t>PR023</t>
  </si>
  <si>
    <t>Jaqueta jeans</t>
  </si>
  <si>
    <t>PR024</t>
  </si>
  <si>
    <t>PR025</t>
  </si>
  <si>
    <t>PR026</t>
  </si>
  <si>
    <t>Óculos quadrado</t>
  </si>
  <si>
    <t>PR027</t>
  </si>
  <si>
    <t>Óculos redondo</t>
  </si>
  <si>
    <t>PR028</t>
  </si>
  <si>
    <t>Tênis Atitas</t>
  </si>
  <si>
    <t>PR029</t>
  </si>
  <si>
    <t>PR030</t>
  </si>
  <si>
    <t>PR031</t>
  </si>
  <si>
    <t>Tênis Nika</t>
  </si>
  <si>
    <t>PR032</t>
  </si>
  <si>
    <t>PR033</t>
  </si>
  <si>
    <t>PR034</t>
  </si>
  <si>
    <t>Vestido curto</t>
  </si>
  <si>
    <t>PR035</t>
  </si>
  <si>
    <t>PR036</t>
  </si>
  <si>
    <t>PR037</t>
  </si>
  <si>
    <t>Vestido longo</t>
  </si>
  <si>
    <t>PR038</t>
  </si>
  <si>
    <t>PR039</t>
  </si>
  <si>
    <t>Mês</t>
  </si>
  <si>
    <t>Data</t>
  </si>
  <si>
    <t>Vendedor</t>
  </si>
  <si>
    <t>João</t>
  </si>
  <si>
    <t>Calçados</t>
  </si>
  <si>
    <t>Clara</t>
  </si>
  <si>
    <t>Sarah</t>
  </si>
  <si>
    <t>Formatação Condicional</t>
  </si>
  <si>
    <t>Situação</t>
  </si>
  <si>
    <t>Total de Produtos</t>
  </si>
  <si>
    <t>Produtos Vendidos</t>
  </si>
  <si>
    <t>Total de Vendas</t>
  </si>
  <si>
    <t>Vendas Mensais</t>
  </si>
  <si>
    <t>Vendedores</t>
  </si>
  <si>
    <r>
      <t>Referência: relativa, absoluta, mista e [</t>
    </r>
    <r>
      <rPr>
        <b/>
        <sz val="12"/>
        <color theme="1"/>
        <rFont val="Aptos Narrow"/>
        <family val="2"/>
        <scheme val="minor"/>
      </rPr>
      <t>estruturada]</t>
    </r>
  </si>
  <si>
    <t>Ranking de Vendedores</t>
  </si>
  <si>
    <t>Vendas por Categoria</t>
  </si>
  <si>
    <t>Meses</t>
  </si>
  <si>
    <t>Núm. Do Mês</t>
  </si>
  <si>
    <t>Janeiro</t>
  </si>
  <si>
    <t>Fevereiro</t>
  </si>
  <si>
    <t>Março</t>
  </si>
  <si>
    <t>Abril</t>
  </si>
  <si>
    <t>Maio</t>
  </si>
  <si>
    <t>Junho</t>
  </si>
  <si>
    <t>Gráfico de combinação</t>
  </si>
  <si>
    <t>Total de vendas</t>
  </si>
  <si>
    <t>Gráfico Relógio</t>
  </si>
  <si>
    <t>% do total de vendas</t>
  </si>
  <si>
    <t>% restante</t>
  </si>
  <si>
    <t>PROCX</t>
  </si>
  <si>
    <t>PROCV</t>
  </si>
  <si>
    <t>PROCH</t>
  </si>
  <si>
    <t>DIA.DA.SEMANA</t>
  </si>
  <si>
    <t>SEERRO</t>
  </si>
  <si>
    <t>SE</t>
  </si>
  <si>
    <t>SES</t>
  </si>
  <si>
    <t>CORRESP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</si>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</sst>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19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 tint="-4.9989318521683403E-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2"/>
      <color theme="1"/>
      <name val=" Arial"/>
    </font>
    <font>
      <sz val="12"/>
      <color theme="4" tint="-0.249977111117893"/>
      <name val="Arial"/>
      <family val="2"/>
    </font>
    <font>
      <sz val="8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theme="5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theme="7" tint="0.79998168889431442"/>
      </patternFill>
    </fill>
    <fill>
      <patternFill patternType="solid">
        <fgColor rgb="FF0F9ED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double">
        <color theme="7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10" fillId="5" borderId="0" applyNumberFormat="0" applyBorder="0" applyAlignment="0" applyProtection="0"/>
    <xf numFmtId="0" fontId="12" fillId="6" borderId="0" applyNumberFormat="0" applyBorder="0" applyAlignment="0" applyProtection="0">
      <alignment horizontal="center"/>
    </xf>
    <xf numFmtId="0" fontId="11" fillId="7" borderId="5" applyNumberFormat="0" applyBorder="0" applyAlignment="0" applyProtection="0">
      <alignment horizontal="center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pivotButton="1"/>
    <xf numFmtId="9" fontId="5" fillId="3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7" fillId="4" borderId="3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44" fontId="6" fillId="4" borderId="7" xfId="1" applyFont="1" applyFill="1" applyBorder="1" applyAlignment="1">
      <alignment horizontal="center" vertical="center"/>
    </xf>
    <xf numFmtId="44" fontId="6" fillId="0" borderId="7" xfId="1" applyFont="1" applyBorder="1" applyAlignment="1">
      <alignment horizontal="center" vertical="center"/>
    </xf>
    <xf numFmtId="44" fontId="6" fillId="0" borderId="8" xfId="1" applyFont="1" applyFill="1" applyBorder="1" applyAlignment="1">
      <alignment horizontal="center" vertical="center"/>
    </xf>
    <xf numFmtId="44" fontId="6" fillId="4" borderId="9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4" fontId="6" fillId="0" borderId="10" xfId="1" applyFont="1" applyBorder="1" applyAlignment="1">
      <alignment horizontal="center" vertical="center"/>
    </xf>
    <xf numFmtId="44" fontId="6" fillId="8" borderId="4" xfId="1" applyFont="1" applyFill="1" applyBorder="1" applyAlignment="1">
      <alignment horizontal="center" vertical="center"/>
    </xf>
    <xf numFmtId="44" fontId="6" fillId="0" borderId="9" xfId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4" fillId="2" borderId="3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44" fontId="15" fillId="10" borderId="0" xfId="1" applyFont="1" applyFill="1" applyAlignment="1">
      <alignment horizontal="center"/>
    </xf>
    <xf numFmtId="44" fontId="15" fillId="0" borderId="0" xfId="1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5" fillId="10" borderId="0" xfId="5" applyNumberFormat="1" applyFont="1" applyFill="1" applyAlignment="1">
      <alignment horizontal="center"/>
    </xf>
    <xf numFmtId="0" fontId="15" fillId="0" borderId="0" xfId="5" applyNumberFormat="1" applyFont="1" applyAlignment="1">
      <alignment horizontal="center"/>
    </xf>
    <xf numFmtId="9" fontId="0" fillId="0" borderId="0" xfId="0" applyNumberFormat="1"/>
    <xf numFmtId="164" fontId="15" fillId="0" borderId="0" xfId="0" applyNumberFormat="1" applyFont="1" applyAlignment="1">
      <alignment horizontal="center"/>
    </xf>
    <xf numFmtId="9" fontId="15" fillId="10" borderId="0" xfId="6" applyFont="1" applyFill="1" applyAlignment="1">
      <alignment horizontal="center"/>
    </xf>
    <xf numFmtId="9" fontId="15" fillId="0" borderId="0" xfId="6" applyFont="1" applyAlignment="1">
      <alignment horizontal="center"/>
    </xf>
    <xf numFmtId="164" fontId="0" fillId="0" borderId="0" xfId="0" applyNumberFormat="1" applyAlignment="1">
      <alignment horizontal="center"/>
    </xf>
    <xf numFmtId="44" fontId="17" fillId="0" borderId="9" xfId="1" applyFont="1" applyBorder="1" applyAlignment="1">
      <alignment horizontal="center" vertical="center"/>
    </xf>
    <xf numFmtId="44" fontId="18" fillId="4" borderId="7" xfId="1" applyFont="1" applyFill="1" applyBorder="1" applyAlignment="1">
      <alignment horizontal="center" vertical="center"/>
    </xf>
    <xf numFmtId="44" fontId="18" fillId="0" borderId="9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11" borderId="11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3" fillId="11" borderId="13" xfId="0" applyFont="1" applyFill="1" applyBorder="1" applyAlignment="1">
      <alignment horizontal="center" vertical="center"/>
    </xf>
    <xf numFmtId="0" fontId="13" fillId="11" borderId="14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3" fillId="11" borderId="15" xfId="0" applyFont="1" applyFill="1" applyBorder="1" applyAlignment="1">
      <alignment horizontal="center" vertical="center"/>
    </xf>
    <xf numFmtId="0" fontId="13" fillId="11" borderId="16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44" fontId="13" fillId="0" borderId="11" xfId="1" applyFont="1" applyBorder="1" applyAlignment="1">
      <alignment horizontal="center" vertical="center"/>
    </xf>
    <xf numFmtId="44" fontId="13" fillId="0" borderId="12" xfId="1" applyFont="1" applyBorder="1" applyAlignment="1">
      <alignment horizontal="center" vertical="center"/>
    </xf>
    <xf numFmtId="44" fontId="13" fillId="0" borderId="13" xfId="1" applyFont="1" applyBorder="1" applyAlignment="1">
      <alignment horizontal="center" vertical="center"/>
    </xf>
    <xf numFmtId="44" fontId="13" fillId="0" borderId="14" xfId="1" applyFont="1" applyBorder="1" applyAlignment="1">
      <alignment horizontal="center" vertical="center"/>
    </xf>
    <xf numFmtId="44" fontId="13" fillId="0" borderId="0" xfId="1" applyFont="1" applyAlignment="1">
      <alignment horizontal="center" vertical="center"/>
    </xf>
    <xf numFmtId="44" fontId="13" fillId="0" borderId="15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0" borderId="17" xfId="1" applyFont="1" applyBorder="1" applyAlignment="1">
      <alignment horizontal="center" vertical="center"/>
    </xf>
    <xf numFmtId="44" fontId="13" fillId="0" borderId="18" xfId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7">
    <cellStyle name="Cabeçalho Meteora" xfId="4" xr:uid="{84BA64B7-97C5-428D-A279-4A3BF9D3CA9F}"/>
    <cellStyle name="Ênfase4" xfId="2" builtinId="41" customBuiltin="1"/>
    <cellStyle name="Moeda" xfId="1" builtinId="4"/>
    <cellStyle name="Normal" xfId="0" builtinId="0"/>
    <cellStyle name="Porcentagem" xfId="6" builtinId="5"/>
    <cellStyle name="Título Meteora" xfId="3" xr:uid="{0457546D-C3AF-45D6-8C6F-3179B7136D4C}"/>
    <cellStyle name="Vírgula" xfId="5" builtinId="3"/>
  </cellStyles>
  <dxfs count="3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border outline="0">
        <top style="thin">
          <color theme="7" tint="0.3999755851924192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[$R$-416]\ * #,##0.00_-;\-[$R$-416]\ * #,##0.00_-;_-[$R$-416]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[$R$-416]\ * #,##0.00_-;\-[$R$-416]\ * #,##0.00_-;_-[$R$-416]\ * &quot;-&quot;??_-;_-@_-"/>
      <alignment horizontal="general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F9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para o dashboard'!$C$7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rgbClr val="0F9E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'Dados para o dashboard'!$B$8:$B$13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'Dados para o dashboard'!$C$8:$C$13</c:f>
              <c:numCache>
                <c:formatCode>_("R$"* #,##0.00_);_("R$"* \(#,##0.00\);_("R$"* "-"??_);_(@_)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222-8400-BAF94C7740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9311343"/>
        <c:axId val="909309903"/>
      </c:barChart>
      <c:lineChart>
        <c:grouping val="standard"/>
        <c:varyColors val="0"/>
        <c:ser>
          <c:idx val="1"/>
          <c:order val="1"/>
          <c:tx>
            <c:strRef>
              <c:f>'Dados para o dashboard'!$D$7</c:f>
              <c:strCache>
                <c:ptCount val="1"/>
                <c:pt idx="0">
                  <c:v>Qtd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o dashboard'!$B$8:$B$13</c:f>
              <c:strCache>
                <c:ptCount val="6"/>
                <c:pt idx="0">
                  <c:v> Janeiro </c:v>
                </c:pt>
                <c:pt idx="1">
                  <c:v> Fevereiro </c:v>
                </c:pt>
                <c:pt idx="2">
                  <c:v> Março </c:v>
                </c:pt>
                <c:pt idx="3">
                  <c:v> Abril </c:v>
                </c:pt>
                <c:pt idx="4">
                  <c:v> Maio </c:v>
                </c:pt>
                <c:pt idx="5">
                  <c:v> Junho </c:v>
                </c:pt>
              </c:strCache>
            </c:strRef>
          </c:cat>
          <c:val>
            <c:numRef>
              <c:f>'Dados para o dashboard'!$D$8:$D$13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F-4222-8400-BAF94C7740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1269871"/>
        <c:axId val="911269391"/>
      </c:lineChart>
      <c:catAx>
        <c:axId val="909311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309903"/>
        <c:crosses val="autoZero"/>
        <c:auto val="1"/>
        <c:lblAlgn val="ctr"/>
        <c:lblOffset val="100"/>
        <c:noMultiLvlLbl val="0"/>
      </c:catAx>
      <c:valAx>
        <c:axId val="9093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311343"/>
        <c:crosses val="autoZero"/>
        <c:crossBetween val="between"/>
      </c:valAx>
      <c:valAx>
        <c:axId val="9112693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269871"/>
        <c:crosses val="max"/>
        <c:crossBetween val="between"/>
      </c:valAx>
      <c:catAx>
        <c:axId val="91126987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26939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Clara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0F9ED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6-4497-A909-D81221809CFE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6-4497-A909-D81221809CFE}"/>
              </c:ext>
            </c:extLst>
          </c:dPt>
          <c:cat>
            <c:strRef>
              <c:f>'Dados para o dashboard'!$C$1:$D$1</c:f>
              <c:strCache>
                <c:ptCount val="2"/>
                <c:pt idx="0">
                  <c:v>% do total de vendas</c:v>
                </c:pt>
                <c:pt idx="1">
                  <c:v>% restante</c:v>
                </c:pt>
              </c:strCache>
            </c:strRef>
          </c:cat>
          <c:val>
            <c:numRef>
              <c:f>'Dados para o dashboard'!$C$2:$D$2</c:f>
              <c:numCache>
                <c:formatCode>0%</c:formatCode>
                <c:ptCount val="2"/>
                <c:pt idx="0">
                  <c:v>0.38227135882372837</c:v>
                </c:pt>
                <c:pt idx="1">
                  <c:v>0.61772864117627169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6-4497-A909-D8122180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João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F9E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E-41C3-B296-349ADBD6B215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E-41C3-B296-349ADBD6B215}"/>
              </c:ext>
            </c:extLst>
          </c:dPt>
          <c:val>
            <c:numRef>
              <c:f>'Dados para o dashboard'!$C$3:$D$3</c:f>
              <c:numCache>
                <c:formatCode>0%</c:formatCode>
                <c:ptCount val="2"/>
                <c:pt idx="0">
                  <c:v>0.28612987247285399</c:v>
                </c:pt>
                <c:pt idx="1">
                  <c:v>0.71387012752714596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E-41C3-B296-349ADBD6B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Sarah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0F9ED5"/>
            </a:solidFill>
          </c:spPr>
          <c:dPt>
            <c:idx val="0"/>
            <c:bubble3D val="0"/>
            <c:spPr>
              <a:solidFill>
                <a:srgbClr val="0F9ED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D1-4E89-BA63-0472D0222FB7}"/>
              </c:ext>
            </c:extLst>
          </c:dPt>
          <c:dPt>
            <c:idx val="1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D1-4E89-BA63-0472D0222FB7}"/>
              </c:ext>
            </c:extLst>
          </c:dPt>
          <c:val>
            <c:numRef>
              <c:f>'Dados para o dashboard'!$C$4:$D$4</c:f>
              <c:numCache>
                <c:formatCode>0%</c:formatCode>
                <c:ptCount val="2"/>
                <c:pt idx="0">
                  <c:v>0.33159876870341765</c:v>
                </c:pt>
                <c:pt idx="1">
                  <c:v>0.66840123129658235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D1-4E89-BA63-0472D0222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'Dados para o dashboard'!$B$16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rgbClr val="0F9E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o dashboard'!$A$17:$A$19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o dashboard'!$B$17:$B$19</c:f>
              <c:numCache>
                <c:formatCode>_-[$R$-416]\ * #,##0.00_-;\-[$R$-416]\ * #,##0.00_-;_-[$R$-416]\ * "-"??_-;_-@_-</c:formatCode>
                <c:ptCount val="3"/>
                <c:pt idx="0" formatCode="_(&quot;R$&quot;* #,##0.00_);_(&quot;R$&quot;* \(#,##0.00\);_(&quot;R$&quot;* &quot;-&quot;??_);_(@_)">
                  <c:v>2613.4</c:v>
                </c:pt>
                <c:pt idx="1">
                  <c:v>5697.9</c:v>
                </c:pt>
                <c:pt idx="2" formatCode="_(&quot;R$&quot;* #,##0.00_);_(&quot;R$&quot;* \(#,##0.00\);_(&quot;R$&quot;* &quot;-&quot;??_);_(@_)">
                  <c:v>9426.1000000000022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2-4743-90F8-CB06CD1A8C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9895680"/>
        <c:axId val="419897600"/>
      </c:barChart>
      <c:catAx>
        <c:axId val="41989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9897600"/>
        <c:crosses val="autoZero"/>
        <c:auto val="1"/>
        <c:lblAlgn val="ctr"/>
        <c:lblOffset val="100"/>
        <c:noMultiLvlLbl val="0"/>
      </c:catAx>
      <c:valAx>
        <c:axId val="419897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198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e-commerce v1.xlsx]Dados para o gráfico dinâmico!Tabela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'Dados para o gráfico dinâmico'!$B$3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o gráfico dinâmico'!$A$4:$A$13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'Dados para o gráfico dinâmico'!$B$4:$B$13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AD5-977D-F10D4BB6AF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92533263"/>
        <c:axId val="1292534703"/>
      </c:barChart>
      <c:catAx>
        <c:axId val="129253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2534703"/>
        <c:crosses val="autoZero"/>
        <c:auto val="1"/>
        <c:lblAlgn val="ctr"/>
        <c:lblOffset val="100"/>
        <c:noMultiLvlLbl val="0"/>
      </c:catAx>
      <c:valAx>
        <c:axId val="129253470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25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051CEB-819A-46FF-967A-77F3B1BDB18A}">
  <sheetPr/>
  <sheetViews>
    <sheetView zoomScale="1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25400</xdr:colOff>
      <xdr:row>2</xdr:row>
      <xdr:rowOff>82550</xdr:rowOff>
    </xdr:from>
    <xdr:ext cx="2882900" cy="520700"/>
    <xdr:pic>
      <xdr:nvPicPr>
        <xdr:cNvPr id="2" name="image1.png">
          <a:extLst>
            <a:ext uri="{FF2B5EF4-FFF2-40B4-BE49-F238E27FC236}">
              <a16:creationId xmlns:a16="http://schemas.microsoft.com/office/drawing/2014/main" id="{EBD5A9DB-0033-482A-AA16-60F90AC974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850" y="450850"/>
          <a:ext cx="2882900" cy="520700"/>
        </a:xfrm>
        <a:prstGeom prst="rect">
          <a:avLst/>
        </a:prstGeom>
        <a:noFill/>
      </xdr:spPr>
    </xdr:pic>
    <xdr:clientData fLocksWithSheet="0"/>
  </xdr:oneCellAnchor>
  <xdr:twoCellAnchor>
    <xdr:from>
      <xdr:col>2</xdr:col>
      <xdr:colOff>7470</xdr:colOff>
      <xdr:row>10</xdr:row>
      <xdr:rowOff>14941</xdr:rowOff>
    </xdr:from>
    <xdr:to>
      <xdr:col>78</xdr:col>
      <xdr:colOff>164353</xdr:colOff>
      <xdr:row>31</xdr:row>
      <xdr:rowOff>179294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E8930DF3-7366-4261-4EBB-8B8228D2F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49823</xdr:colOff>
      <xdr:row>35</xdr:row>
      <xdr:rowOff>31262</xdr:rowOff>
    </xdr:from>
    <xdr:to>
      <xdr:col>55</xdr:col>
      <xdr:colOff>76173</xdr:colOff>
      <xdr:row>50</xdr:row>
      <xdr:rowOff>149012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655B3A2B-CA17-7E79-EE65-931E6122A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162902</xdr:colOff>
      <xdr:row>35</xdr:row>
      <xdr:rowOff>31262</xdr:rowOff>
    </xdr:from>
    <xdr:to>
      <xdr:col>67</xdr:col>
      <xdr:colOff>5102</xdr:colOff>
      <xdr:row>50</xdr:row>
      <xdr:rowOff>149012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062CC570-E47E-B005-EC14-10DDA75E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91830</xdr:colOff>
      <xdr:row>35</xdr:row>
      <xdr:rowOff>31262</xdr:rowOff>
    </xdr:from>
    <xdr:to>
      <xdr:col>78</xdr:col>
      <xdr:colOff>118180</xdr:colOff>
      <xdr:row>50</xdr:row>
      <xdr:rowOff>149012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B2D55A77-E67F-3EE8-0473-BCE85D27B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48</xdr:col>
      <xdr:colOff>15186</xdr:colOff>
      <xdr:row>42</xdr:row>
      <xdr:rowOff>37596</xdr:rowOff>
    </xdr:from>
    <xdr:ext cx="806450" cy="647700"/>
    <xdr:sp macro="" textlink="'Dados para o dashboard'!C2">
      <xdr:nvSpPr>
        <xdr:cNvPr id="8" name="CaixaDeTexto 7">
          <a:extLst>
            <a:ext uri="{FF2B5EF4-FFF2-40B4-BE49-F238E27FC236}">
              <a16:creationId xmlns:a16="http://schemas.microsoft.com/office/drawing/2014/main" id="{688F6D8A-1DF6-316B-C83E-2CE756333AE5}"/>
            </a:ext>
          </a:extLst>
        </xdr:cNvPr>
        <xdr:cNvSpPr txBox="1"/>
      </xdr:nvSpPr>
      <xdr:spPr>
        <a:xfrm>
          <a:off x="8761621" y="7690726"/>
          <a:ext cx="806450" cy="647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7377069-6C14-4540-8E47-E8AFCE262FE2}" type="TxLink">
            <a:rPr lang="en-US" sz="2400" b="1" i="0" u="none" strike="noStrike" kern="1200">
              <a:solidFill>
                <a:srgbClr val="0F9ED5"/>
              </a:solidFill>
              <a:latin typeface="Arial"/>
              <a:cs typeface="Arial"/>
            </a:rPr>
            <a:pPr algn="ctr"/>
            <a:t>38%</a:t>
          </a:fld>
          <a:endParaRPr lang="pt-BR" sz="2400" b="1" kern="1200">
            <a:solidFill>
              <a:srgbClr val="0F9ED5"/>
            </a:solidFill>
          </a:endParaRPr>
        </a:p>
      </xdr:txBody>
    </xdr:sp>
    <xdr:clientData/>
  </xdr:oneCellAnchor>
  <xdr:oneCellAnchor>
    <xdr:from>
      <xdr:col>59</xdr:col>
      <xdr:colOff>101041</xdr:colOff>
      <xdr:row>42</xdr:row>
      <xdr:rowOff>37596</xdr:rowOff>
    </xdr:from>
    <xdr:ext cx="806450" cy="647700"/>
    <xdr:sp macro="" textlink="'Dados para o dashboard'!C3">
      <xdr:nvSpPr>
        <xdr:cNvPr id="9" name="CaixaDeTexto 8">
          <a:extLst>
            <a:ext uri="{FF2B5EF4-FFF2-40B4-BE49-F238E27FC236}">
              <a16:creationId xmlns:a16="http://schemas.microsoft.com/office/drawing/2014/main" id="{00672A6D-E279-4616-8FAD-8AEC5EED74FD}"/>
            </a:ext>
          </a:extLst>
        </xdr:cNvPr>
        <xdr:cNvSpPr txBox="1"/>
      </xdr:nvSpPr>
      <xdr:spPr>
        <a:xfrm>
          <a:off x="10851867" y="7690726"/>
          <a:ext cx="806450" cy="647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DB8919B-823E-4696-98C5-08A4C2FA9510}" type="TxLink">
            <a:rPr lang="en-US" sz="2400" b="1" i="0" u="none" strike="noStrike" kern="1200">
              <a:solidFill>
                <a:srgbClr val="0F9ED5"/>
              </a:solidFill>
              <a:latin typeface="Arial"/>
              <a:ea typeface="+mn-ea"/>
              <a:cs typeface="Arial"/>
            </a:rPr>
            <a:pPr marL="0" indent="0" algn="ctr"/>
            <a:t>29%</a:t>
          </a:fld>
          <a:endParaRPr lang="pt-BR" sz="2400" b="1" i="0" u="none" strike="noStrike" kern="1200">
            <a:solidFill>
              <a:srgbClr val="0F9ED5"/>
            </a:solidFill>
            <a:latin typeface="Arial"/>
            <a:ea typeface="+mn-ea"/>
            <a:cs typeface="Arial"/>
          </a:endParaRPr>
        </a:p>
      </xdr:txBody>
    </xdr:sp>
    <xdr:clientData/>
  </xdr:oneCellAnchor>
  <xdr:oneCellAnchor>
    <xdr:from>
      <xdr:col>71</xdr:col>
      <xdr:colOff>4678</xdr:colOff>
      <xdr:row>42</xdr:row>
      <xdr:rowOff>37596</xdr:rowOff>
    </xdr:from>
    <xdr:ext cx="806450" cy="647700"/>
    <xdr:sp macro="" textlink="'Dados para o dashboard'!C4">
      <xdr:nvSpPr>
        <xdr:cNvPr id="15" name="CaixaDeTexto 14">
          <a:extLst>
            <a:ext uri="{FF2B5EF4-FFF2-40B4-BE49-F238E27FC236}">
              <a16:creationId xmlns:a16="http://schemas.microsoft.com/office/drawing/2014/main" id="{FC246D67-EB7F-4598-9380-3CEC79E776A8}"/>
            </a:ext>
          </a:extLst>
        </xdr:cNvPr>
        <xdr:cNvSpPr txBox="1"/>
      </xdr:nvSpPr>
      <xdr:spPr>
        <a:xfrm>
          <a:off x="12942113" y="7690726"/>
          <a:ext cx="806450" cy="647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203CA6D-49BC-462F-9B5B-015F7DA2598A}" type="TxLink">
            <a:rPr lang="en-US" sz="2400" b="1" i="0" u="none" strike="noStrike" kern="1200">
              <a:solidFill>
                <a:srgbClr val="0F9ED5"/>
              </a:solidFill>
              <a:latin typeface="Arial"/>
              <a:ea typeface="+mn-ea"/>
              <a:cs typeface="Arial"/>
            </a:rPr>
            <a:pPr marL="0" indent="0" algn="ctr"/>
            <a:t>33%</a:t>
          </a:fld>
          <a:endParaRPr lang="pt-BR" sz="2400" b="1" i="0" u="none" strike="noStrike" kern="1200">
            <a:solidFill>
              <a:srgbClr val="0F9ED5"/>
            </a:solidFill>
            <a:latin typeface="Arial"/>
            <a:ea typeface="+mn-ea"/>
            <a:cs typeface="Arial"/>
          </a:endParaRPr>
        </a:p>
      </xdr:txBody>
    </xdr:sp>
    <xdr:clientData/>
  </xdr:oneCellAnchor>
  <xdr:twoCellAnchor>
    <xdr:from>
      <xdr:col>2</xdr:col>
      <xdr:colOff>16608</xdr:colOff>
      <xdr:row>35</xdr:row>
      <xdr:rowOff>14654</xdr:rowOff>
    </xdr:from>
    <xdr:to>
      <xdr:col>36</xdr:col>
      <xdr:colOff>152400</xdr:colOff>
      <xdr:row>50</xdr:row>
      <xdr:rowOff>152400</xdr:rowOff>
    </xdr:to>
    <xdr:graphicFrame macro="">
      <xdr:nvGraphicFramePr>
        <xdr:cNvPr id="19" name="Gráfico 5">
          <a:extLst>
            <a:ext uri="{FF2B5EF4-FFF2-40B4-BE49-F238E27FC236}">
              <a16:creationId xmlns:a16="http://schemas.microsoft.com/office/drawing/2014/main" id="{03244B3F-292D-8D96-49BA-95D5B0758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455" cy="600724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75DF03-DFA9-5C1C-545E-9D3370E49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" refreshedDate="45567.643709490738" createdVersion="8" refreshedVersion="8" minRefreshableVersion="3" recordCount="20" xr:uid="{628E0E90-3A64-4794-B73D-9125C3DB67CE}">
  <cacheSource type="worksheet">
    <worksheetSource name="TB_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Total" numFmtId="44">
      <sharedItems containsSemiMixedTypes="0" containsString="0" containsNumber="1" minValue="0" maxValue="1199.6999999999998"/>
    </cacheField>
    <cacheField name="Valor do desconto" numFmtId="164">
      <sharedItems containsSemiMixedTypes="0" containsString="0" containsNumber="1" minValue="1.2949999999999999" maxValue="19.995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.2949999999999999"/>
  </r>
  <r>
    <x v="0"/>
    <s v="M"/>
    <s v="Vestuário"/>
    <n v="29.9"/>
    <n v="10"/>
    <n v="299"/>
    <n v="1.4950000000000001"/>
  </r>
  <r>
    <x v="0"/>
    <s v="G"/>
    <s v="Vestuário"/>
    <n v="32.9"/>
    <n v="6"/>
    <n v="197.39999999999998"/>
    <n v="1.645"/>
  </r>
  <r>
    <x v="1"/>
    <s v="Único"/>
    <s v="Acessórios"/>
    <n v="399.9"/>
    <n v="3"/>
    <n v="1199.6999999999998"/>
    <n v="19.995000000000001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12.9949999999999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4.2950000000000008"/>
  </r>
  <r>
    <x v="3"/>
    <s v="M"/>
    <s v="Vestuário"/>
    <n v="89.9"/>
    <n v="5"/>
    <n v="449.5"/>
    <n v="4.4950000000000001"/>
  </r>
  <r>
    <x v="3"/>
    <s v="G"/>
    <s v="Vestuário"/>
    <n v="92.9"/>
    <n v="6"/>
    <n v="557.40000000000009"/>
    <n v="4.6450000000000005"/>
  </r>
  <r>
    <x v="4"/>
    <s v="Único"/>
    <s v="Vestuário"/>
    <n v="149.9"/>
    <n v="2"/>
    <n v="299.8"/>
    <n v="7.495000000000001"/>
  </r>
  <r>
    <x v="5"/>
    <s v="P"/>
    <s v="Vestuário"/>
    <n v="65.900000000000006"/>
    <n v="12"/>
    <n v="790.80000000000007"/>
    <n v="3.2950000000000004"/>
  </r>
  <r>
    <x v="5"/>
    <s v="M"/>
    <s v="Vestuário"/>
    <n v="69.900000000000006"/>
    <n v="15"/>
    <n v="1048.5"/>
    <n v="3.4950000000000006"/>
  </r>
  <r>
    <x v="5"/>
    <s v="G"/>
    <s v="Vestuário"/>
    <n v="70.900000000000006"/>
    <n v="13"/>
    <n v="921.7"/>
    <n v="3.5450000000000004"/>
  </r>
  <r>
    <x v="6"/>
    <n v="36"/>
    <s v="Calçado"/>
    <n v="199.9"/>
    <n v="2"/>
    <n v="399.8"/>
    <n v="9.995000000000001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12.994999999999999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1.9950000000000001"/>
  </r>
  <r>
    <x v="9"/>
    <s v="Único"/>
    <s v="Acessórios"/>
    <n v="49.9"/>
    <n v="21"/>
    <n v="1047.8999999999999"/>
    <n v="2.49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3379D-9F89-4735-9F82-3D8838ADE23D}" name="Tabela dinâ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4805B7-B207-4FA5-A4CB-C735BC1FD506}" name="TB_PRODUTOS" displayName="TB_PRODUTOS" ref="A2:H42" totalsRowCount="1" headerRowDxfId="37" dataDxfId="36" totalsRowDxfId="35">
  <autoFilter ref="A2:H41" xr:uid="{2B4805B7-B207-4FA5-A4CB-C735BC1FD506}"/>
  <sortState xmlns:xlrd2="http://schemas.microsoft.com/office/spreadsheetml/2017/richdata2" ref="A3:F41">
    <sortCondition ref="A2:A41"/>
  </sortState>
  <tableColumns count="8">
    <tableColumn id="7" xr3:uid="{B5FAFB09-F4E8-43CF-B2A3-3BAB144CBAF9}" name="Código" dataDxfId="34" totalsRowDxfId="33"/>
    <tableColumn id="1" xr3:uid="{5271821B-A4B6-4474-A3E5-171F793BD74E}" name="Produtos" totalsRowLabel="Total" dataDxfId="32" totalsRowDxfId="31"/>
    <tableColumn id="2" xr3:uid="{6F9919A2-06E4-48EE-94CD-C63D57948620}" name="Tamanho" dataDxfId="30" totalsRowDxfId="29"/>
    <tableColumn id="3" xr3:uid="{1ED04CBE-6D5E-4D9B-A9E7-35493E0FE981}" name="Categoria" dataDxfId="28" totalsRowDxfId="27"/>
    <tableColumn id="9" xr3:uid="{533BF675-B4BA-4348-B574-A20AB6185334}" name="Qtd" totalsRowFunction="sum" dataDxfId="26" totalsRowDxfId="25"/>
    <tableColumn id="5" xr3:uid="{DB52EEDE-CC7E-49A4-91F8-0FDC656174B7}" name="Situação" dataDxfId="24" totalsRowDxfId="23">
      <calculatedColumnFormula>TB_PRODUTOS[[#This Row],[Qtd]]</calculatedColumnFormula>
    </tableColumn>
    <tableColumn id="11" xr3:uid="{6C5287CB-C7B6-4F84-AACA-565C4A06505E}" name="Preço Unitário" totalsRowFunction="sum" dataDxfId="22" totalsRowDxfId="21"/>
    <tableColumn id="10" xr3:uid="{2D044128-3E70-4F72-82A0-DB267D6980AD}" name="Preço c/ Desconto" dataDxfId="20" totalsRowDxfId="19">
      <calculatedColumnFormula>TB_PRODUTOS[[#This Row],[Preço Unitário]]*(100%-$J$3)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29729C-840B-4E9F-B127-B4F8DE23A860}" name="TB_VENDAS" displayName="TB_VENDAS" ref="A2:I62" totalsRowCount="1" headerRowDxfId="18" dataDxfId="16" headerRowBorderDxfId="17" tableBorderDxfId="15">
  <autoFilter ref="A2:I61" xr:uid="{0129729C-840B-4E9F-B127-B4F8DE23A860}"/>
  <tableColumns count="9">
    <tableColumn id="1" xr3:uid="{E87D8FE1-58C6-4246-896A-7A9467B032DE}" name="Mês" totalsRowLabel="Total" dataDxfId="14" totalsRowDxfId="13"/>
    <tableColumn id="2" xr3:uid="{2185689B-8BE1-4DE3-A016-4EF1319CE0AC}" name="Data" dataDxfId="12" totalsRowDxfId="11"/>
    <tableColumn id="3" xr3:uid="{AC34F61E-B68A-4DC6-A5D9-491C4A8EF482}" name="Código" dataDxfId="10" totalsRowDxfId="9"/>
    <tableColumn id="4" xr3:uid="{6BA4EF63-B974-48B0-9085-6F524527782E}" name="Tamanho" dataDxfId="8" totalsRowDxfId="7"/>
    <tableColumn id="5" xr3:uid="{39FA1721-E124-425F-BCB8-248E8C243D94}" name="Categoria" dataDxfId="6" totalsRowDxfId="5"/>
    <tableColumn id="6" xr3:uid="{36C69A2A-4E90-4D1A-ABDD-3A09949349A0}" name="Qtd" totalsRowFunction="sum" dataDxfId="4"/>
    <tableColumn id="9" xr3:uid="{B61A79DA-8E8F-4BC2-ACA4-438D86E6102E}" name="Preço Unitário" dataDxfId="3">
      <calculatedColumnFormula>_xlfn.XLOOKUP(TB_VENDAS[[#This Row],[Código]],TB_PRODUTOS[Código],TB_PRODUTOS[Preço Unitário])</calculatedColumnFormula>
    </tableColumn>
    <tableColumn id="7" xr3:uid="{22813432-BF77-4F23-92CE-ED2F3064B8AC}" name="Total" dataDxfId="2">
      <calculatedColumnFormula>TB_VENDAS[[#This Row],[Preço Unitário]]*TB_VENDAS[[#This Row],[Qtd]]</calculatedColumnFormula>
    </tableColumn>
    <tableColumn id="8" xr3:uid="{9BE3EBF6-9929-4A0F-8C03-CA0E2B513C50}" name="Vendedor" dataDxfId="1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A9D7-F4ED-4725-915C-699031100AB7}">
  <dimension ref="A1:L42"/>
  <sheetViews>
    <sheetView zoomScaleNormal="100" workbookViewId="0">
      <selection activeCell="Q23" sqref="Q23"/>
    </sheetView>
  </sheetViews>
  <sheetFormatPr defaultRowHeight="14.5"/>
  <cols>
    <col min="1" max="1" width="12.90625" bestFit="1" customWidth="1"/>
    <col min="2" max="2" width="18.26953125" style="1" bestFit="1" customWidth="1"/>
    <col min="3" max="3" width="15.36328125" bestFit="1" customWidth="1"/>
    <col min="4" max="4" width="15.7265625" bestFit="1" customWidth="1"/>
    <col min="5" max="5" width="9.36328125" bestFit="1" customWidth="1"/>
    <col min="6" max="6" width="13.36328125" customWidth="1"/>
    <col min="7" max="7" width="24.453125" customWidth="1"/>
    <col min="8" max="8" width="24.90625" bestFit="1" customWidth="1"/>
    <col min="9" max="9" width="5.6328125" customWidth="1"/>
    <col min="10" max="10" width="12.54296875" customWidth="1"/>
    <col min="11" max="11" width="5.6328125" customWidth="1"/>
    <col min="12" max="12" width="46.90625" bestFit="1" customWidth="1"/>
  </cols>
  <sheetData>
    <row r="1" spans="1:12" ht="21">
      <c r="A1" s="47" t="s">
        <v>21</v>
      </c>
      <c r="B1" s="47"/>
      <c r="C1" s="47"/>
      <c r="D1" s="47"/>
      <c r="E1" s="47"/>
      <c r="F1" s="47"/>
      <c r="G1" s="47"/>
      <c r="H1" s="47"/>
    </row>
    <row r="2" spans="1:12" s="1" customFormat="1" ht="19" thickBot="1">
      <c r="A2" s="2" t="s">
        <v>45</v>
      </c>
      <c r="B2" s="2" t="s">
        <v>0</v>
      </c>
      <c r="C2" s="2" t="s">
        <v>1</v>
      </c>
      <c r="D2" s="2" t="s">
        <v>7</v>
      </c>
      <c r="E2" s="2" t="s">
        <v>23</v>
      </c>
      <c r="F2" s="2" t="s">
        <v>107</v>
      </c>
      <c r="G2" s="2" t="s">
        <v>8</v>
      </c>
      <c r="H2" s="2" t="s">
        <v>27</v>
      </c>
      <c r="I2"/>
      <c r="J2" s="3" t="s">
        <v>25</v>
      </c>
      <c r="K2"/>
      <c r="L2" s="25" t="s">
        <v>37</v>
      </c>
    </row>
    <row r="3" spans="1:12" ht="16.5" thickTop="1">
      <c r="A3" s="16" t="s">
        <v>46</v>
      </c>
      <c r="B3" s="16" t="s">
        <v>15</v>
      </c>
      <c r="C3" s="16" t="s">
        <v>3</v>
      </c>
      <c r="D3" s="16" t="s">
        <v>9</v>
      </c>
      <c r="E3" s="1">
        <v>12</v>
      </c>
      <c r="F3" s="16">
        <f>TB_PRODUTOS[[#This Row],[Qtd]]</f>
        <v>12</v>
      </c>
      <c r="G3" s="17">
        <v>65.900000000000006</v>
      </c>
      <c r="H3" s="6">
        <f>TB_PRODUTOS[[#This Row],[Preço Unitário]]*(100%-$J$3)</f>
        <v>59.310000000000009</v>
      </c>
      <c r="J3" s="9">
        <v>0.1</v>
      </c>
      <c r="L3" s="24" t="s">
        <v>31</v>
      </c>
    </row>
    <row r="4" spans="1:12" ht="16">
      <c r="A4" s="16" t="s">
        <v>47</v>
      </c>
      <c r="B4" s="16" t="s">
        <v>15</v>
      </c>
      <c r="C4" s="16" t="s">
        <v>4</v>
      </c>
      <c r="D4" s="16" t="s">
        <v>9</v>
      </c>
      <c r="E4" s="1">
        <v>15</v>
      </c>
      <c r="F4" s="16">
        <f>TB_PRODUTOS[[#This Row],[Qtd]]</f>
        <v>15</v>
      </c>
      <c r="G4" s="17">
        <v>69.900000000000006</v>
      </c>
      <c r="H4" s="6">
        <f>TB_PRODUTOS[[#This Row],[Preço Unitário]]*(100%-$J$3)</f>
        <v>62.910000000000004</v>
      </c>
      <c r="L4" s="22" t="s">
        <v>113</v>
      </c>
    </row>
    <row r="5" spans="1:12" ht="16">
      <c r="A5" s="16" t="s">
        <v>48</v>
      </c>
      <c r="B5" s="16" t="s">
        <v>15</v>
      </c>
      <c r="C5" s="16" t="s">
        <v>5</v>
      </c>
      <c r="D5" s="16" t="s">
        <v>9</v>
      </c>
      <c r="E5" s="1">
        <v>5</v>
      </c>
      <c r="F5" s="16">
        <f>TB_PRODUTOS[[#This Row],[Qtd]]</f>
        <v>5</v>
      </c>
      <c r="G5" s="17">
        <v>70.900000000000006</v>
      </c>
      <c r="H5" s="6">
        <f>TB_PRODUTOS[[#This Row],[Preço Unitário]]*(100%-$J$3)</f>
        <v>63.810000000000009</v>
      </c>
      <c r="L5" s="21" t="s">
        <v>32</v>
      </c>
    </row>
    <row r="6" spans="1:12" ht="16">
      <c r="A6" s="16" t="s">
        <v>49</v>
      </c>
      <c r="B6" s="16" t="s">
        <v>50</v>
      </c>
      <c r="C6" s="16" t="s">
        <v>6</v>
      </c>
      <c r="D6" s="16" t="s">
        <v>11</v>
      </c>
      <c r="E6" s="1">
        <v>2</v>
      </c>
      <c r="F6" s="16">
        <f>TB_PRODUTOS[[#This Row],[Qtd]]</f>
        <v>2</v>
      </c>
      <c r="G6" s="17">
        <v>145</v>
      </c>
      <c r="H6" s="6">
        <f>TB_PRODUTOS[[#This Row],[Preço Unitário]]*(100%-$J$3)</f>
        <v>130.5</v>
      </c>
      <c r="L6" s="22" t="s">
        <v>28</v>
      </c>
    </row>
    <row r="7" spans="1:12" ht="16">
      <c r="A7" s="16" t="s">
        <v>51</v>
      </c>
      <c r="B7" s="16" t="s">
        <v>52</v>
      </c>
      <c r="C7" s="16" t="s">
        <v>6</v>
      </c>
      <c r="D7" s="16" t="s">
        <v>11</v>
      </c>
      <c r="E7" s="1">
        <v>1</v>
      </c>
      <c r="F7" s="16">
        <f>TB_PRODUTOS[[#This Row],[Qtd]]</f>
        <v>1</v>
      </c>
      <c r="G7" s="17">
        <v>259.89999999999998</v>
      </c>
      <c r="H7" s="6">
        <f>TB_PRODUTOS[[#This Row],[Preço Unitário]]*(100%-$J$3)</f>
        <v>233.91</v>
      </c>
      <c r="L7" s="21" t="s">
        <v>33</v>
      </c>
    </row>
    <row r="8" spans="1:12" ht="16">
      <c r="A8" s="16" t="s">
        <v>53</v>
      </c>
      <c r="B8" s="16" t="s">
        <v>19</v>
      </c>
      <c r="C8" s="16" t="s">
        <v>6</v>
      </c>
      <c r="D8" s="16" t="s">
        <v>11</v>
      </c>
      <c r="E8" s="1">
        <v>11</v>
      </c>
      <c r="F8" s="16">
        <f>TB_PRODUTOS[[#This Row],[Qtd]]</f>
        <v>11</v>
      </c>
      <c r="G8" s="17">
        <v>39.9</v>
      </c>
      <c r="H8" s="6">
        <f>TB_PRODUTOS[[#This Row],[Preço Unitário]]*(100%-$J$3)</f>
        <v>35.909999999999997</v>
      </c>
      <c r="L8" s="22" t="s">
        <v>35</v>
      </c>
    </row>
    <row r="9" spans="1:12" ht="16">
      <c r="A9" s="16" t="s">
        <v>54</v>
      </c>
      <c r="B9" s="16" t="s">
        <v>55</v>
      </c>
      <c r="C9" s="16" t="s">
        <v>3</v>
      </c>
      <c r="D9" s="16" t="s">
        <v>9</v>
      </c>
      <c r="E9" s="1">
        <v>6</v>
      </c>
      <c r="F9" s="16">
        <f>TB_PRODUTOS[[#This Row],[Qtd]]</f>
        <v>6</v>
      </c>
      <c r="G9" s="17">
        <v>85.9</v>
      </c>
      <c r="H9" s="6">
        <f>TB_PRODUTOS[[#This Row],[Preço Unitário]]*(100%-$J$3)</f>
        <v>77.31</v>
      </c>
      <c r="L9" s="21" t="s">
        <v>34</v>
      </c>
    </row>
    <row r="10" spans="1:12" ht="16">
      <c r="A10" s="16" t="s">
        <v>56</v>
      </c>
      <c r="B10" s="16" t="s">
        <v>55</v>
      </c>
      <c r="C10" s="16" t="s">
        <v>4</v>
      </c>
      <c r="D10" s="16" t="s">
        <v>9</v>
      </c>
      <c r="E10" s="1">
        <v>5</v>
      </c>
      <c r="F10" s="16">
        <f>TB_PRODUTOS[[#This Row],[Qtd]]</f>
        <v>5</v>
      </c>
      <c r="G10" s="17">
        <v>89.9</v>
      </c>
      <c r="H10" s="6">
        <f>TB_PRODUTOS[[#This Row],[Preço Unitário]]*(100%-$J$3)</f>
        <v>80.910000000000011</v>
      </c>
      <c r="L10" s="26" t="s">
        <v>36</v>
      </c>
    </row>
    <row r="11" spans="1:12" ht="16">
      <c r="A11" s="16" t="s">
        <v>57</v>
      </c>
      <c r="B11" s="16" t="s">
        <v>55</v>
      </c>
      <c r="C11" s="16" t="s">
        <v>5</v>
      </c>
      <c r="D11" s="16" t="s">
        <v>9</v>
      </c>
      <c r="E11" s="1">
        <v>8</v>
      </c>
      <c r="F11" s="16">
        <f>TB_PRODUTOS[[#This Row],[Qtd]]</f>
        <v>8</v>
      </c>
      <c r="G11" s="17">
        <v>92.9</v>
      </c>
      <c r="H11" s="6">
        <f>TB_PRODUTOS[[#This Row],[Preço Unitário]]*(100%-$J$3)</f>
        <v>83.610000000000014</v>
      </c>
      <c r="L11" s="27"/>
    </row>
    <row r="12" spans="1:12" ht="16">
      <c r="A12" s="16" t="s">
        <v>58</v>
      </c>
      <c r="B12" s="16" t="s">
        <v>59</v>
      </c>
      <c r="C12" s="16" t="s">
        <v>3</v>
      </c>
      <c r="D12" s="16" t="s">
        <v>9</v>
      </c>
      <c r="E12" s="1">
        <v>2</v>
      </c>
      <c r="F12" s="16">
        <f>TB_PRODUTOS[[#This Row],[Qtd]]</f>
        <v>2</v>
      </c>
      <c r="G12" s="17">
        <v>44.9</v>
      </c>
      <c r="H12" s="6">
        <f>TB_PRODUTOS[[#This Row],[Preço Unitário]]*(100%-$J$3)</f>
        <v>40.409999999999997</v>
      </c>
      <c r="L12" s="23" t="s">
        <v>106</v>
      </c>
    </row>
    <row r="13" spans="1:12" ht="16">
      <c r="A13" s="16" t="s">
        <v>60</v>
      </c>
      <c r="B13" s="16" t="s">
        <v>59</v>
      </c>
      <c r="C13" s="16" t="s">
        <v>4</v>
      </c>
      <c r="D13" s="16" t="s">
        <v>9</v>
      </c>
      <c r="E13" s="1">
        <v>3</v>
      </c>
      <c r="F13" s="16">
        <f>TB_PRODUTOS[[#This Row],[Qtd]]</f>
        <v>3</v>
      </c>
      <c r="G13" s="17">
        <v>46.9</v>
      </c>
      <c r="H13" s="6">
        <f>TB_PRODUTOS[[#This Row],[Preço Unitário]]*(100%-$J$3)</f>
        <v>42.21</v>
      </c>
      <c r="L13" s="21" t="s">
        <v>30</v>
      </c>
    </row>
    <row r="14" spans="1:12" ht="16">
      <c r="A14" s="16" t="s">
        <v>61</v>
      </c>
      <c r="B14" s="16" t="s">
        <v>59</v>
      </c>
      <c r="C14" s="16" t="s">
        <v>5</v>
      </c>
      <c r="D14" s="16" t="s">
        <v>9</v>
      </c>
      <c r="E14" s="1">
        <v>5</v>
      </c>
      <c r="F14" s="16">
        <f>TB_PRODUTOS[[#This Row],[Qtd]]</f>
        <v>5</v>
      </c>
      <c r="G14" s="17">
        <v>48.9</v>
      </c>
      <c r="H14" s="6">
        <f>TB_PRODUTOS[[#This Row],[Preço Unitário]]*(100%-$J$3)</f>
        <v>44.01</v>
      </c>
      <c r="K14" t="s">
        <v>22</v>
      </c>
      <c r="L14" s="22" t="s">
        <v>29</v>
      </c>
    </row>
    <row r="15" spans="1:12" ht="16">
      <c r="A15" s="16" t="s">
        <v>62</v>
      </c>
      <c r="B15" s="16" t="s">
        <v>63</v>
      </c>
      <c r="C15" s="16" t="s">
        <v>3</v>
      </c>
      <c r="D15" s="16" t="s">
        <v>9</v>
      </c>
      <c r="E15" s="1">
        <v>6</v>
      </c>
      <c r="F15" s="16">
        <f>TB_PRODUTOS[[#This Row],[Qtd]]</f>
        <v>6</v>
      </c>
      <c r="G15" s="17">
        <v>39.9</v>
      </c>
      <c r="H15" s="6">
        <f>TB_PRODUTOS[[#This Row],[Preço Unitário]]*(100%-$J$3)</f>
        <v>35.909999999999997</v>
      </c>
      <c r="L15" s="21" t="s">
        <v>38</v>
      </c>
    </row>
    <row r="16" spans="1:12" ht="16">
      <c r="A16" s="16" t="s">
        <v>64</v>
      </c>
      <c r="B16" s="16" t="s">
        <v>63</v>
      </c>
      <c r="C16" s="16" t="s">
        <v>4</v>
      </c>
      <c r="D16" s="16" t="s">
        <v>9</v>
      </c>
      <c r="E16" s="1">
        <v>10</v>
      </c>
      <c r="F16" s="16">
        <f>TB_PRODUTOS[[#This Row],[Qtd]]</f>
        <v>10</v>
      </c>
      <c r="G16" s="17">
        <v>39.9</v>
      </c>
      <c r="H16" s="6">
        <f>TB_PRODUTOS[[#This Row],[Preço Unitário]]*(100%-$J$3)</f>
        <v>35.909999999999997</v>
      </c>
      <c r="L16" s="26" t="s">
        <v>40</v>
      </c>
    </row>
    <row r="17" spans="1:12" ht="16">
      <c r="A17" s="16" t="s">
        <v>65</v>
      </c>
      <c r="B17" s="16" t="s">
        <v>63</v>
      </c>
      <c r="C17" s="16" t="s">
        <v>5</v>
      </c>
      <c r="D17" s="16" t="s">
        <v>9</v>
      </c>
      <c r="E17" s="1">
        <v>12</v>
      </c>
      <c r="F17" s="16">
        <f>TB_PRODUTOS[[#This Row],[Qtd]]</f>
        <v>12</v>
      </c>
      <c r="G17" s="17">
        <v>42.5</v>
      </c>
      <c r="H17" s="6">
        <f>TB_PRODUTOS[[#This Row],[Preço Unitário]]*(100%-$J$3)</f>
        <v>38.25</v>
      </c>
      <c r="L17" s="27"/>
    </row>
    <row r="18" spans="1:12" ht="16">
      <c r="A18" s="16" t="s">
        <v>66</v>
      </c>
      <c r="B18" s="16" t="s">
        <v>2</v>
      </c>
      <c r="C18" s="16" t="s">
        <v>3</v>
      </c>
      <c r="D18" s="16" t="s">
        <v>9</v>
      </c>
      <c r="E18" s="1">
        <v>6</v>
      </c>
      <c r="F18" s="16">
        <f>TB_PRODUTOS[[#This Row],[Qtd]]</f>
        <v>6</v>
      </c>
      <c r="G18" s="17">
        <v>25.9</v>
      </c>
      <c r="H18" s="6">
        <f>TB_PRODUTOS[[#This Row],[Preço Unitário]]*(100%-$J$3)</f>
        <v>23.31</v>
      </c>
      <c r="L18" s="28" t="s">
        <v>124</v>
      </c>
    </row>
    <row r="19" spans="1:12" ht="16">
      <c r="A19" s="16" t="s">
        <v>67</v>
      </c>
      <c r="B19" s="16" t="s">
        <v>68</v>
      </c>
      <c r="C19" s="16" t="s">
        <v>4</v>
      </c>
      <c r="D19" s="16" t="s">
        <v>9</v>
      </c>
      <c r="E19" s="1">
        <v>10</v>
      </c>
      <c r="F19" s="16">
        <f>TB_PRODUTOS[[#This Row],[Qtd]]</f>
        <v>10</v>
      </c>
      <c r="G19" s="17">
        <v>29.9</v>
      </c>
      <c r="H19" s="6">
        <f>TB_PRODUTOS[[#This Row],[Preço Unitário]]*(100%-$J$3)</f>
        <v>26.91</v>
      </c>
      <c r="L19" s="21" t="s">
        <v>126</v>
      </c>
    </row>
    <row r="20" spans="1:12" ht="16">
      <c r="A20" s="16" t="s">
        <v>69</v>
      </c>
      <c r="B20" s="16" t="s">
        <v>68</v>
      </c>
      <c r="C20" s="16" t="s">
        <v>5</v>
      </c>
      <c r="D20" s="16" t="s">
        <v>9</v>
      </c>
      <c r="E20" s="1">
        <v>12</v>
      </c>
      <c r="F20" s="16">
        <f>TB_PRODUTOS[[#This Row],[Qtd]]</f>
        <v>12</v>
      </c>
      <c r="G20" s="17">
        <v>32.9</v>
      </c>
      <c r="H20" s="6">
        <f>TB_PRODUTOS[[#This Row],[Preço Unitário]]*(100%-$J$3)</f>
        <v>29.61</v>
      </c>
      <c r="L20" s="27"/>
    </row>
    <row r="21" spans="1:12" ht="16">
      <c r="A21" s="16" t="s">
        <v>70</v>
      </c>
      <c r="B21" s="16" t="s">
        <v>20</v>
      </c>
      <c r="C21" s="16" t="s">
        <v>6</v>
      </c>
      <c r="D21" s="16" t="s">
        <v>11</v>
      </c>
      <c r="E21" s="1">
        <v>21</v>
      </c>
      <c r="F21" s="16">
        <f>TB_PRODUTOS[[#This Row],[Qtd]]</f>
        <v>21</v>
      </c>
      <c r="G21" s="17">
        <v>49.9</v>
      </c>
      <c r="H21" s="6">
        <f>TB_PRODUTOS[[#This Row],[Preço Unitário]]*(100%-$J$3)</f>
        <v>44.91</v>
      </c>
      <c r="L21" s="46" t="s">
        <v>130</v>
      </c>
    </row>
    <row r="22" spans="1:12" ht="16">
      <c r="A22" s="16" t="s">
        <v>71</v>
      </c>
      <c r="B22" s="16" t="s">
        <v>72</v>
      </c>
      <c r="C22" s="16" t="s">
        <v>3</v>
      </c>
      <c r="D22" s="16" t="s">
        <v>9</v>
      </c>
      <c r="E22" s="1">
        <v>5</v>
      </c>
      <c r="F22" s="16">
        <f>TB_PRODUTOS[[#This Row],[Qtd]]</f>
        <v>5</v>
      </c>
      <c r="G22" s="17">
        <v>299.89999999999998</v>
      </c>
      <c r="H22" s="6">
        <f>TB_PRODUTOS[[#This Row],[Preço Unitário]]*(100%-$J$3)</f>
        <v>269.90999999999997</v>
      </c>
      <c r="L22" s="45" t="s">
        <v>131</v>
      </c>
    </row>
    <row r="23" spans="1:12" ht="16">
      <c r="A23" s="16" t="s">
        <v>73</v>
      </c>
      <c r="B23" s="16" t="s">
        <v>72</v>
      </c>
      <c r="C23" s="16" t="s">
        <v>4</v>
      </c>
      <c r="D23" s="16" t="s">
        <v>9</v>
      </c>
      <c r="E23" s="1">
        <v>5</v>
      </c>
      <c r="F23" s="16">
        <f>TB_PRODUTOS[[#This Row],[Qtd]]</f>
        <v>5</v>
      </c>
      <c r="G23" s="17">
        <v>302.89999999999998</v>
      </c>
      <c r="H23" s="6">
        <f>TB_PRODUTOS[[#This Row],[Preço Unitário]]*(100%-$J$3)</f>
        <v>272.61</v>
      </c>
      <c r="L23" s="44" t="s">
        <v>129</v>
      </c>
    </row>
    <row r="24" spans="1:12" ht="16">
      <c r="A24" s="16" t="s">
        <v>74</v>
      </c>
      <c r="B24" s="16" t="s">
        <v>72</v>
      </c>
      <c r="C24" s="16" t="s">
        <v>5</v>
      </c>
      <c r="D24" s="16" t="s">
        <v>9</v>
      </c>
      <c r="E24" s="1">
        <v>5</v>
      </c>
      <c r="F24" s="16">
        <f>TB_PRODUTOS[[#This Row],[Qtd]]</f>
        <v>5</v>
      </c>
      <c r="G24" s="17">
        <v>300</v>
      </c>
      <c r="H24" s="6">
        <f>TB_PRODUTOS[[#This Row],[Preço Unitário]]*(100%-$J$3)</f>
        <v>270</v>
      </c>
      <c r="L24" s="21" t="s">
        <v>132</v>
      </c>
    </row>
    <row r="25" spans="1:12" ht="16">
      <c r="A25" s="16" t="s">
        <v>75</v>
      </c>
      <c r="B25" s="16" t="s">
        <v>76</v>
      </c>
      <c r="C25" s="16" t="s">
        <v>3</v>
      </c>
      <c r="D25" s="16" t="s">
        <v>9</v>
      </c>
      <c r="E25" s="1">
        <v>5</v>
      </c>
      <c r="F25" s="16">
        <f>TB_PRODUTOS[[#This Row],[Qtd]]</f>
        <v>5</v>
      </c>
      <c r="G25" s="17">
        <v>249.9</v>
      </c>
      <c r="H25" s="6">
        <f>TB_PRODUTOS[[#This Row],[Preço Unitário]]*(100%-$J$3)</f>
        <v>224.91</v>
      </c>
      <c r="L25" s="28" t="s">
        <v>133</v>
      </c>
    </row>
    <row r="26" spans="1:12" ht="16">
      <c r="A26" s="16" t="s">
        <v>77</v>
      </c>
      <c r="B26" s="16" t="s">
        <v>76</v>
      </c>
      <c r="C26" s="16" t="s">
        <v>4</v>
      </c>
      <c r="D26" s="16" t="s">
        <v>9</v>
      </c>
      <c r="E26" s="1">
        <v>5</v>
      </c>
      <c r="F26" s="16">
        <f>TB_PRODUTOS[[#This Row],[Qtd]]</f>
        <v>5</v>
      </c>
      <c r="G26" s="17">
        <v>259.89999999999998</v>
      </c>
      <c r="H26" s="6">
        <f>TB_PRODUTOS[[#This Row],[Preço Unitário]]*(100%-$J$3)</f>
        <v>233.91</v>
      </c>
      <c r="L26" s="45" t="s">
        <v>134</v>
      </c>
    </row>
    <row r="27" spans="1:12" ht="16">
      <c r="A27" s="16" t="s">
        <v>78</v>
      </c>
      <c r="B27" s="16" t="s">
        <v>76</v>
      </c>
      <c r="C27" s="16" t="s">
        <v>5</v>
      </c>
      <c r="D27" s="16" t="s">
        <v>9</v>
      </c>
      <c r="E27" s="1">
        <v>5</v>
      </c>
      <c r="F27" s="16">
        <f>TB_PRODUTOS[[#This Row],[Qtd]]</f>
        <v>5</v>
      </c>
      <c r="G27" s="17">
        <v>299.89999999999998</v>
      </c>
      <c r="H27" s="6">
        <f>TB_PRODUTOS[[#This Row],[Preço Unitário]]*(100%-$J$3)</f>
        <v>269.90999999999997</v>
      </c>
      <c r="L27" s="44" t="s">
        <v>135</v>
      </c>
    </row>
    <row r="28" spans="1:12" ht="16">
      <c r="A28" s="16" t="s">
        <v>79</v>
      </c>
      <c r="B28" s="16" t="s">
        <v>80</v>
      </c>
      <c r="C28" s="16" t="s">
        <v>6</v>
      </c>
      <c r="D28" s="16" t="s">
        <v>11</v>
      </c>
      <c r="E28" s="1">
        <v>3</v>
      </c>
      <c r="F28" s="16">
        <f>TB_PRODUTOS[[#This Row],[Qtd]]</f>
        <v>3</v>
      </c>
      <c r="G28" s="17">
        <v>349.9</v>
      </c>
      <c r="H28" s="6">
        <f>TB_PRODUTOS[[#This Row],[Preço Unitário]]*(100%-$J$3)</f>
        <v>314.90999999999997</v>
      </c>
      <c r="L28" s="21" t="s">
        <v>136</v>
      </c>
    </row>
    <row r="29" spans="1:12" ht="16">
      <c r="A29" s="16" t="s">
        <v>81</v>
      </c>
      <c r="B29" s="16" t="s">
        <v>82</v>
      </c>
      <c r="C29" s="16" t="s">
        <v>6</v>
      </c>
      <c r="D29" s="16" t="s">
        <v>11</v>
      </c>
      <c r="E29" s="1">
        <v>3</v>
      </c>
      <c r="F29" s="16">
        <f>TB_PRODUTOS[[#This Row],[Qtd]]</f>
        <v>3</v>
      </c>
      <c r="G29" s="17">
        <v>399.9</v>
      </c>
      <c r="H29" s="6">
        <f>TB_PRODUTOS[[#This Row],[Preço Unitário]]*(100%-$J$3)</f>
        <v>359.90999999999997</v>
      </c>
      <c r="L29" s="28" t="s">
        <v>137</v>
      </c>
    </row>
    <row r="30" spans="1:12" ht="16">
      <c r="A30" s="16" t="s">
        <v>83</v>
      </c>
      <c r="B30" s="16" t="s">
        <v>84</v>
      </c>
      <c r="C30" s="16">
        <v>36</v>
      </c>
      <c r="D30" s="16" t="s">
        <v>17</v>
      </c>
      <c r="E30" s="1">
        <v>5</v>
      </c>
      <c r="F30" s="16">
        <f>TB_PRODUTOS[[#This Row],[Qtd]]</f>
        <v>5</v>
      </c>
      <c r="G30" s="17">
        <v>249.9</v>
      </c>
      <c r="H30" s="6">
        <f>TB_PRODUTOS[[#This Row],[Preço Unitário]]*(100%-$J$3)</f>
        <v>224.91</v>
      </c>
      <c r="L30" s="27"/>
    </row>
    <row r="31" spans="1:12" ht="16">
      <c r="A31" s="16" t="s">
        <v>85</v>
      </c>
      <c r="B31" s="16" t="s">
        <v>84</v>
      </c>
      <c r="C31" s="16">
        <v>37</v>
      </c>
      <c r="D31" s="16" t="s">
        <v>17</v>
      </c>
      <c r="E31" s="1">
        <v>3</v>
      </c>
      <c r="F31" s="16">
        <f>TB_PRODUTOS[[#This Row],[Qtd]]</f>
        <v>3</v>
      </c>
      <c r="G31" s="17">
        <v>255</v>
      </c>
      <c r="H31" s="6">
        <f>TB_PRODUTOS[[#This Row],[Preço Unitário]]*(100%-$J$3)</f>
        <v>229.5</v>
      </c>
    </row>
    <row r="32" spans="1:12" ht="16">
      <c r="A32" s="16" t="s">
        <v>86</v>
      </c>
      <c r="B32" s="16" t="s">
        <v>84</v>
      </c>
      <c r="C32" s="16">
        <v>38</v>
      </c>
      <c r="D32" s="16" t="s">
        <v>17</v>
      </c>
      <c r="E32" s="1">
        <v>5</v>
      </c>
      <c r="F32" s="16">
        <f>TB_PRODUTOS[[#This Row],[Qtd]]</f>
        <v>5</v>
      </c>
      <c r="G32" s="17">
        <v>259.89999999999998</v>
      </c>
      <c r="H32" s="6">
        <f>TB_PRODUTOS[[#This Row],[Preço Unitário]]*(100%-$J$3)</f>
        <v>233.91</v>
      </c>
    </row>
    <row r="33" spans="1:8" ht="16">
      <c r="A33" s="16" t="s">
        <v>87</v>
      </c>
      <c r="B33" s="16" t="s">
        <v>88</v>
      </c>
      <c r="C33" s="16">
        <v>36</v>
      </c>
      <c r="D33" s="16" t="s">
        <v>17</v>
      </c>
      <c r="E33" s="1">
        <v>5</v>
      </c>
      <c r="F33" s="16">
        <f>TB_PRODUTOS[[#This Row],[Qtd]]</f>
        <v>5</v>
      </c>
      <c r="G33" s="17">
        <v>199.9</v>
      </c>
      <c r="H33" s="6">
        <f>TB_PRODUTOS[[#This Row],[Preço Unitário]]*(100%-$J$3)</f>
        <v>179.91</v>
      </c>
    </row>
    <row r="34" spans="1:8" ht="16">
      <c r="A34" s="16" t="s">
        <v>89</v>
      </c>
      <c r="B34" s="16" t="s">
        <v>88</v>
      </c>
      <c r="C34" s="16">
        <v>37</v>
      </c>
      <c r="D34" s="16" t="s">
        <v>17</v>
      </c>
      <c r="E34" s="1">
        <v>5</v>
      </c>
      <c r="F34" s="16">
        <f>TB_PRODUTOS[[#This Row],[Qtd]]</f>
        <v>5</v>
      </c>
      <c r="G34" s="17">
        <v>249.9</v>
      </c>
      <c r="H34" s="6">
        <f>TB_PRODUTOS[[#This Row],[Preço Unitário]]*(100%-$J$3)</f>
        <v>224.91</v>
      </c>
    </row>
    <row r="35" spans="1:8" ht="16">
      <c r="A35" s="16" t="s">
        <v>90</v>
      </c>
      <c r="B35" s="16" t="s">
        <v>88</v>
      </c>
      <c r="C35" s="16">
        <v>38</v>
      </c>
      <c r="D35" s="16" t="s">
        <v>17</v>
      </c>
      <c r="E35" s="1">
        <v>5</v>
      </c>
      <c r="F35" s="16">
        <f>TB_PRODUTOS[[#This Row],[Qtd]]</f>
        <v>5</v>
      </c>
      <c r="G35" s="17">
        <v>259.89999999999998</v>
      </c>
      <c r="H35" s="6">
        <f>TB_PRODUTOS[[#This Row],[Preço Unitário]]*(100%-$J$3)</f>
        <v>233.91</v>
      </c>
    </row>
    <row r="36" spans="1:8" ht="16">
      <c r="A36" s="16" t="s">
        <v>91</v>
      </c>
      <c r="B36" s="16" t="s">
        <v>92</v>
      </c>
      <c r="C36" s="16" t="s">
        <v>3</v>
      </c>
      <c r="D36" s="16" t="s">
        <v>9</v>
      </c>
      <c r="E36" s="1">
        <v>3</v>
      </c>
      <c r="F36" s="16">
        <f>TB_PRODUTOS[[#This Row],[Qtd]]</f>
        <v>3</v>
      </c>
      <c r="G36" s="17">
        <v>89.9</v>
      </c>
      <c r="H36" s="6">
        <f>TB_PRODUTOS[[#This Row],[Preço Unitário]]*(100%-$J$3)</f>
        <v>80.910000000000011</v>
      </c>
    </row>
    <row r="37" spans="1:8" ht="16">
      <c r="A37" s="16" t="s">
        <v>93</v>
      </c>
      <c r="B37" s="16" t="s">
        <v>92</v>
      </c>
      <c r="C37" s="16" t="s">
        <v>4</v>
      </c>
      <c r="D37" s="16" t="s">
        <v>9</v>
      </c>
      <c r="E37" s="1">
        <v>3</v>
      </c>
      <c r="F37" s="16">
        <f>TB_PRODUTOS[[#This Row],[Qtd]]</f>
        <v>3</v>
      </c>
      <c r="G37" s="17">
        <v>91.4</v>
      </c>
      <c r="H37" s="6">
        <f>TB_PRODUTOS[[#This Row],[Preço Unitário]]*(100%-$J$3)</f>
        <v>82.26</v>
      </c>
    </row>
    <row r="38" spans="1:8" ht="16">
      <c r="A38" s="16" t="s">
        <v>94</v>
      </c>
      <c r="B38" s="16" t="s">
        <v>92</v>
      </c>
      <c r="C38" s="16" t="s">
        <v>5</v>
      </c>
      <c r="D38" s="16" t="s">
        <v>9</v>
      </c>
      <c r="E38" s="1">
        <v>3</v>
      </c>
      <c r="F38" s="16">
        <f>TB_PRODUTOS[[#This Row],[Qtd]]</f>
        <v>3</v>
      </c>
      <c r="G38" s="17">
        <v>93.5</v>
      </c>
      <c r="H38" s="6">
        <f>TB_PRODUTOS[[#This Row],[Preço Unitário]]*(100%-$J$3)</f>
        <v>84.15</v>
      </c>
    </row>
    <row r="39" spans="1:8" ht="16">
      <c r="A39" s="16" t="s">
        <v>95</v>
      </c>
      <c r="B39" s="16" t="s">
        <v>96</v>
      </c>
      <c r="C39" s="16" t="s">
        <v>3</v>
      </c>
      <c r="D39" s="16" t="s">
        <v>9</v>
      </c>
      <c r="E39" s="1">
        <v>2</v>
      </c>
      <c r="F39" s="16">
        <f>TB_PRODUTOS[[#This Row],[Qtd]]</f>
        <v>2</v>
      </c>
      <c r="G39" s="17">
        <v>140</v>
      </c>
      <c r="H39" s="6">
        <f>TB_PRODUTOS[[#This Row],[Preço Unitário]]*(100%-$J$3)</f>
        <v>126</v>
      </c>
    </row>
    <row r="40" spans="1:8" ht="16">
      <c r="A40" s="16" t="s">
        <v>97</v>
      </c>
      <c r="B40" s="16" t="s">
        <v>96</v>
      </c>
      <c r="C40" s="16" t="s">
        <v>4</v>
      </c>
      <c r="D40" s="16" t="s">
        <v>9</v>
      </c>
      <c r="E40" s="1">
        <v>2</v>
      </c>
      <c r="F40" s="16">
        <f>TB_PRODUTOS[[#This Row],[Qtd]]</f>
        <v>2</v>
      </c>
      <c r="G40" s="17">
        <v>142.9</v>
      </c>
      <c r="H40" s="6">
        <f>TB_PRODUTOS[[#This Row],[Preço Unitário]]*(100%-$J$3)</f>
        <v>128.61000000000001</v>
      </c>
    </row>
    <row r="41" spans="1:8" ht="16">
      <c r="A41" s="16" t="s">
        <v>98</v>
      </c>
      <c r="B41" s="16" t="s">
        <v>96</v>
      </c>
      <c r="C41" s="16" t="s">
        <v>5</v>
      </c>
      <c r="D41" s="16" t="s">
        <v>9</v>
      </c>
      <c r="E41" s="1">
        <v>2</v>
      </c>
      <c r="F41" s="16">
        <f>TB_PRODUTOS[[#This Row],[Qtd]]</f>
        <v>2</v>
      </c>
      <c r="G41" s="17">
        <v>146</v>
      </c>
      <c r="H41" s="6">
        <f>TB_PRODUTOS[[#This Row],[Preço Unitário]]*(100%-$J$3)</f>
        <v>131.4</v>
      </c>
    </row>
    <row r="42" spans="1:8" ht="16">
      <c r="A42" s="15"/>
      <c r="B42" s="7" t="s">
        <v>24</v>
      </c>
      <c r="C42" s="7"/>
      <c r="D42" s="7"/>
      <c r="E42" s="5">
        <f>SUBTOTAL(109,TB_PRODUTOS[Qtd])</f>
        <v>231</v>
      </c>
      <c r="F42" s="5"/>
      <c r="G42" s="4">
        <f>SUBTOTAL(109,TB_PRODUTOS[Preço Unitário])</f>
        <v>5962.2999999999984</v>
      </c>
      <c r="H42" s="15"/>
    </row>
  </sheetData>
  <mergeCells count="1">
    <mergeCell ref="A1:H1"/>
  </mergeCells>
  <conditionalFormatting sqref="F3:F41">
    <cfRule type="iconSet" priority="2">
      <iconSet iconSet="3Symbols" showValue="0">
        <cfvo type="percent" val="0"/>
        <cfvo type="num" val="3"/>
        <cfvo type="num" val="10" gte="0"/>
      </iconSet>
    </cfRule>
  </conditionalFormatting>
  <conditionalFormatting sqref="G3:G41">
    <cfRule type="dataBar" priority="1">
      <dataBar>
        <cfvo type="min"/>
        <cfvo type="max"/>
        <color rgb="FF0F9ED5"/>
      </dataBar>
      <extLst>
        <ext xmlns:x14="http://schemas.microsoft.com/office/spreadsheetml/2009/9/main" uri="{B025F937-C7B1-47D3-B67F-A62EFF666E3E}">
          <x14:id>{D9CA2A0A-5287-40DE-9769-5930030E3064}</x14:id>
        </ext>
      </extLst>
    </cfRule>
  </conditionalFormatting>
  <pageMargins left="0.511811024" right="0.511811024" top="0.78740157499999996" bottom="0.78740157499999996" header="0.31496062000000002" footer="0.31496062000000002"/>
  <pageSetup paperSize="9" scale="94" orientation="landscape" horizontalDpi="300" verticalDpi="300" r:id="rId1"/>
  <colBreaks count="1" manualBreakCount="1">
    <brk id="10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CA2A0A-5287-40DE-9769-5930030E3064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G3:G41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5920-7504-4A9D-9882-F8D0EFFE51EF}">
  <dimension ref="A1:I62"/>
  <sheetViews>
    <sheetView zoomScaleNormal="100" workbookViewId="0">
      <selection activeCell="N22" sqref="N22"/>
    </sheetView>
  </sheetViews>
  <sheetFormatPr defaultRowHeight="14.5"/>
  <cols>
    <col min="1" max="1" width="9.36328125" customWidth="1"/>
    <col min="2" max="2" width="15.36328125" customWidth="1"/>
    <col min="3" max="3" width="13.453125" customWidth="1"/>
    <col min="4" max="4" width="16" customWidth="1"/>
    <col min="5" max="5" width="16.54296875" customWidth="1"/>
    <col min="6" max="6" width="8.08984375" customWidth="1"/>
    <col min="7" max="7" width="20.453125" bestFit="1" customWidth="1"/>
    <col min="8" max="8" width="15.453125" customWidth="1"/>
    <col min="9" max="9" width="16.453125" customWidth="1"/>
  </cols>
  <sheetData>
    <row r="1" spans="1:9" ht="21">
      <c r="A1" s="47" t="s">
        <v>21</v>
      </c>
      <c r="B1" s="47"/>
      <c r="C1" s="47"/>
      <c r="D1" s="47"/>
      <c r="E1" s="47"/>
      <c r="F1" s="47"/>
      <c r="G1" s="47"/>
      <c r="H1" s="47"/>
      <c r="I1" s="47"/>
    </row>
    <row r="2" spans="1:9" s="1" customFormat="1" ht="18.5">
      <c r="A2" s="20" t="s">
        <v>99</v>
      </c>
      <c r="B2" s="20" t="s">
        <v>100</v>
      </c>
      <c r="C2" s="20" t="s">
        <v>45</v>
      </c>
      <c r="D2" s="20" t="s">
        <v>1</v>
      </c>
      <c r="E2" s="20" t="s">
        <v>7</v>
      </c>
      <c r="F2" s="20" t="s">
        <v>23</v>
      </c>
      <c r="G2" s="20" t="s">
        <v>8</v>
      </c>
      <c r="H2" s="20" t="s">
        <v>24</v>
      </c>
      <c r="I2" s="20" t="s">
        <v>101</v>
      </c>
    </row>
    <row r="3" spans="1:9">
      <c r="A3" s="19">
        <v>1</v>
      </c>
      <c r="B3" s="18">
        <v>44931</v>
      </c>
      <c r="C3" s="1" t="s">
        <v>81</v>
      </c>
      <c r="D3" s="1" t="s">
        <v>6</v>
      </c>
      <c r="E3" s="1" t="s">
        <v>11</v>
      </c>
      <c r="F3" s="1">
        <v>1</v>
      </c>
      <c r="G3" s="43">
        <f>_xlfn.XLOOKUP(TB_VENDAS[[#This Row],[Código]],TB_PRODUTOS[Código],TB_PRODUTOS[Preço Unitário])</f>
        <v>399.9</v>
      </c>
      <c r="H3" s="17">
        <f>TB_VENDAS[[#This Row],[Preço Unitário]]*TB_VENDAS[[#This Row],[Qtd]]</f>
        <v>399.9</v>
      </c>
      <c r="I3" s="1" t="s">
        <v>102</v>
      </c>
    </row>
    <row r="4" spans="1:9">
      <c r="A4" s="19">
        <v>1</v>
      </c>
      <c r="B4" s="18">
        <v>44932</v>
      </c>
      <c r="C4" s="1" t="s">
        <v>87</v>
      </c>
      <c r="D4" s="1">
        <v>36</v>
      </c>
      <c r="E4" s="1" t="s">
        <v>103</v>
      </c>
      <c r="F4" s="1">
        <v>1</v>
      </c>
      <c r="G4" s="43">
        <f>_xlfn.XLOOKUP(TB_VENDAS[[#This Row],[Código]],TB_PRODUTOS[Código],TB_PRODUTOS[Preço Unitário])</f>
        <v>199.9</v>
      </c>
      <c r="H4" s="17">
        <f>TB_VENDAS[[#This Row],[Preço Unitário]]*TB_VENDAS[[#This Row],[Qtd]]</f>
        <v>199.9</v>
      </c>
      <c r="I4" s="1" t="s">
        <v>104</v>
      </c>
    </row>
    <row r="5" spans="1:9">
      <c r="A5" s="19">
        <v>1</v>
      </c>
      <c r="B5" s="18">
        <v>44933</v>
      </c>
      <c r="C5" s="1" t="s">
        <v>89</v>
      </c>
      <c r="D5" s="1">
        <v>37</v>
      </c>
      <c r="E5" s="1" t="s">
        <v>103</v>
      </c>
      <c r="F5" s="1">
        <v>2</v>
      </c>
      <c r="G5" s="43">
        <f>_xlfn.XLOOKUP(TB_VENDAS[[#This Row],[Código]],TB_PRODUTOS[Código],TB_PRODUTOS[Preço Unitário])</f>
        <v>249.9</v>
      </c>
      <c r="H5" s="17">
        <f>TB_VENDAS[[#This Row],[Preço Unitário]]*TB_VENDAS[[#This Row],[Qtd]]</f>
        <v>499.8</v>
      </c>
      <c r="I5" s="1" t="s">
        <v>105</v>
      </c>
    </row>
    <row r="6" spans="1:9">
      <c r="A6" s="19">
        <v>1</v>
      </c>
      <c r="B6" s="18">
        <v>44938</v>
      </c>
      <c r="C6" s="1" t="s">
        <v>60</v>
      </c>
      <c r="D6" s="1" t="s">
        <v>4</v>
      </c>
      <c r="E6" s="1" t="s">
        <v>9</v>
      </c>
      <c r="F6" s="1">
        <v>1</v>
      </c>
      <c r="G6" s="43">
        <f>_xlfn.XLOOKUP(TB_VENDAS[[#This Row],[Código]],TB_PRODUTOS[Código],TB_PRODUTOS[Preço Unitário])</f>
        <v>46.9</v>
      </c>
      <c r="H6" s="17">
        <f>TB_VENDAS[[#This Row],[Preço Unitário]]*TB_VENDAS[[#This Row],[Qtd]]</f>
        <v>46.9</v>
      </c>
      <c r="I6" s="1" t="s">
        <v>105</v>
      </c>
    </row>
    <row r="7" spans="1:9">
      <c r="A7" s="19">
        <v>1</v>
      </c>
      <c r="B7" s="18">
        <v>44939</v>
      </c>
      <c r="C7" s="1" t="s">
        <v>97</v>
      </c>
      <c r="D7" s="1" t="s">
        <v>4</v>
      </c>
      <c r="E7" s="1" t="s">
        <v>9</v>
      </c>
      <c r="F7" s="1">
        <v>1</v>
      </c>
      <c r="G7" s="43">
        <f>_xlfn.XLOOKUP(TB_VENDAS[[#This Row],[Código]],TB_PRODUTOS[Código],TB_PRODUTOS[Preço Unitário])</f>
        <v>142.9</v>
      </c>
      <c r="H7" s="17">
        <f>TB_VENDAS[[#This Row],[Preço Unitário]]*TB_VENDAS[[#This Row],[Qtd]]</f>
        <v>142.9</v>
      </c>
      <c r="I7" s="1" t="s">
        <v>104</v>
      </c>
    </row>
    <row r="8" spans="1:9">
      <c r="A8" s="19">
        <v>1</v>
      </c>
      <c r="B8" s="18">
        <v>44943</v>
      </c>
      <c r="C8" s="1" t="s">
        <v>87</v>
      </c>
      <c r="D8" s="1">
        <v>36</v>
      </c>
      <c r="E8" s="1" t="s">
        <v>103</v>
      </c>
      <c r="F8" s="1">
        <v>1</v>
      </c>
      <c r="G8" s="43">
        <f>_xlfn.XLOOKUP(TB_VENDAS[[#This Row],[Código]],TB_PRODUTOS[Código],TB_PRODUTOS[Preço Unitário])</f>
        <v>199.9</v>
      </c>
      <c r="H8" s="17">
        <f>TB_VENDAS[[#This Row],[Preço Unitário]]*TB_VENDAS[[#This Row],[Qtd]]</f>
        <v>199.9</v>
      </c>
      <c r="I8" s="1" t="s">
        <v>104</v>
      </c>
    </row>
    <row r="9" spans="1:9">
      <c r="A9" s="19">
        <v>1</v>
      </c>
      <c r="B9" s="18">
        <v>44949</v>
      </c>
      <c r="C9" s="1" t="s">
        <v>79</v>
      </c>
      <c r="D9" s="1" t="s">
        <v>6</v>
      </c>
      <c r="E9" s="1" t="s">
        <v>11</v>
      </c>
      <c r="F9" s="1">
        <v>1</v>
      </c>
      <c r="G9" s="43">
        <f>_xlfn.XLOOKUP(TB_VENDAS[[#This Row],[Código]],TB_PRODUTOS[Código],TB_PRODUTOS[Preço Unitário])</f>
        <v>349.9</v>
      </c>
      <c r="H9" s="17">
        <f>TB_VENDAS[[#This Row],[Preço Unitário]]*TB_VENDAS[[#This Row],[Qtd]]</f>
        <v>349.9</v>
      </c>
      <c r="I9" s="1" t="s">
        <v>102</v>
      </c>
    </row>
    <row r="10" spans="1:9">
      <c r="A10" s="19">
        <v>1</v>
      </c>
      <c r="B10" s="18">
        <v>44952</v>
      </c>
      <c r="C10" s="1" t="s">
        <v>64</v>
      </c>
      <c r="D10" s="1" t="s">
        <v>4</v>
      </c>
      <c r="E10" s="1" t="s">
        <v>9</v>
      </c>
      <c r="F10" s="1">
        <v>2</v>
      </c>
      <c r="G10" s="43">
        <f>_xlfn.XLOOKUP(TB_VENDAS[[#This Row],[Código]],TB_PRODUTOS[Código],TB_PRODUTOS[Preço Unitário])</f>
        <v>39.9</v>
      </c>
      <c r="H10" s="17">
        <f>TB_VENDAS[[#This Row],[Preço Unitário]]*TB_VENDAS[[#This Row],[Qtd]]</f>
        <v>79.8</v>
      </c>
      <c r="I10" s="1" t="s">
        <v>104</v>
      </c>
    </row>
    <row r="11" spans="1:9">
      <c r="A11" s="19">
        <v>1</v>
      </c>
      <c r="B11" s="18">
        <v>44954</v>
      </c>
      <c r="C11" s="1" t="s">
        <v>65</v>
      </c>
      <c r="D11" s="1" t="s">
        <v>5</v>
      </c>
      <c r="E11" s="1" t="s">
        <v>9</v>
      </c>
      <c r="F11" s="1">
        <v>2</v>
      </c>
      <c r="G11" s="43">
        <f>_xlfn.XLOOKUP(TB_VENDAS[[#This Row],[Código]],TB_PRODUTOS[Código],TB_PRODUTOS[Preço Unitário])</f>
        <v>42.5</v>
      </c>
      <c r="H11" s="17">
        <f>TB_VENDAS[[#This Row],[Preço Unitário]]*TB_VENDAS[[#This Row],[Qtd]]</f>
        <v>85</v>
      </c>
      <c r="I11" s="1" t="s">
        <v>104</v>
      </c>
    </row>
    <row r="12" spans="1:9">
      <c r="A12" s="19">
        <v>1</v>
      </c>
      <c r="B12" s="18">
        <v>44955</v>
      </c>
      <c r="C12" s="1" t="s">
        <v>93</v>
      </c>
      <c r="D12" s="1" t="s">
        <v>4</v>
      </c>
      <c r="E12" s="1" t="s">
        <v>9</v>
      </c>
      <c r="F12" s="1">
        <v>1</v>
      </c>
      <c r="G12" s="43">
        <f>_xlfn.XLOOKUP(TB_VENDAS[[#This Row],[Código]],TB_PRODUTOS[Código],TB_PRODUTOS[Preço Unitário])</f>
        <v>91.4</v>
      </c>
      <c r="H12" s="17">
        <f>TB_VENDAS[[#This Row],[Preço Unitário]]*TB_VENDAS[[#This Row],[Qtd]]</f>
        <v>91.4</v>
      </c>
      <c r="I12" s="1" t="s">
        <v>105</v>
      </c>
    </row>
    <row r="13" spans="1:9">
      <c r="A13" s="19">
        <v>1</v>
      </c>
      <c r="B13" s="18">
        <v>44956</v>
      </c>
      <c r="C13" s="1" t="s">
        <v>98</v>
      </c>
      <c r="D13" s="1" t="s">
        <v>5</v>
      </c>
      <c r="E13" s="1" t="s">
        <v>9</v>
      </c>
      <c r="F13" s="1">
        <v>1</v>
      </c>
      <c r="G13" s="43">
        <f>_xlfn.XLOOKUP(TB_VENDAS[[#This Row],[Código]],TB_PRODUTOS[Código],TB_PRODUTOS[Preço Unitário])</f>
        <v>146</v>
      </c>
      <c r="H13" s="17">
        <f>TB_VENDAS[[#This Row],[Preço Unitário]]*TB_VENDAS[[#This Row],[Qtd]]</f>
        <v>146</v>
      </c>
      <c r="I13" s="1" t="s">
        <v>102</v>
      </c>
    </row>
    <row r="14" spans="1:9">
      <c r="A14" s="19">
        <v>2</v>
      </c>
      <c r="B14" s="18">
        <v>44960</v>
      </c>
      <c r="C14" s="1" t="s">
        <v>51</v>
      </c>
      <c r="D14" s="1" t="s">
        <v>6</v>
      </c>
      <c r="E14" s="1" t="s">
        <v>11</v>
      </c>
      <c r="F14" s="1">
        <v>1</v>
      </c>
      <c r="G14" s="43">
        <f>_xlfn.XLOOKUP(TB_VENDAS[[#This Row],[Código]],TB_PRODUTOS[Código],TB_PRODUTOS[Preço Unitário])</f>
        <v>259.89999999999998</v>
      </c>
      <c r="H14" s="17">
        <f>TB_VENDAS[[#This Row],[Preço Unitário]]*TB_VENDAS[[#This Row],[Qtd]]</f>
        <v>259.89999999999998</v>
      </c>
      <c r="I14" s="1" t="s">
        <v>105</v>
      </c>
    </row>
    <row r="15" spans="1:9">
      <c r="A15" s="19">
        <v>2</v>
      </c>
      <c r="B15" s="18">
        <v>44962</v>
      </c>
      <c r="C15" s="1" t="s">
        <v>71</v>
      </c>
      <c r="D15" s="1" t="s">
        <v>3</v>
      </c>
      <c r="E15" s="1" t="s">
        <v>9</v>
      </c>
      <c r="F15" s="1">
        <v>2</v>
      </c>
      <c r="G15" s="43">
        <f>_xlfn.XLOOKUP(TB_VENDAS[[#This Row],[Código]],TB_PRODUTOS[Código],TB_PRODUTOS[Preço Unitário])</f>
        <v>299.89999999999998</v>
      </c>
      <c r="H15" s="17">
        <f>TB_VENDAS[[#This Row],[Preço Unitário]]*TB_VENDAS[[#This Row],[Qtd]]</f>
        <v>599.79999999999995</v>
      </c>
      <c r="I15" s="1" t="s">
        <v>102</v>
      </c>
    </row>
    <row r="16" spans="1:9">
      <c r="A16" s="19">
        <v>2</v>
      </c>
      <c r="B16" s="18">
        <v>44975</v>
      </c>
      <c r="C16" s="1" t="s">
        <v>89</v>
      </c>
      <c r="D16" s="1">
        <v>37</v>
      </c>
      <c r="E16" s="1" t="s">
        <v>103</v>
      </c>
      <c r="F16" s="1">
        <v>1</v>
      </c>
      <c r="G16" s="43">
        <f>_xlfn.XLOOKUP(TB_VENDAS[[#This Row],[Código]],TB_PRODUTOS[Código],TB_PRODUTOS[Preço Unitário])</f>
        <v>249.9</v>
      </c>
      <c r="H16" s="17">
        <f>TB_VENDAS[[#This Row],[Preço Unitário]]*TB_VENDAS[[#This Row],[Qtd]]</f>
        <v>249.9</v>
      </c>
      <c r="I16" s="1" t="s">
        <v>104</v>
      </c>
    </row>
    <row r="17" spans="1:9">
      <c r="A17" s="19">
        <v>2</v>
      </c>
      <c r="B17" s="18">
        <v>44978</v>
      </c>
      <c r="C17" s="1" t="s">
        <v>94</v>
      </c>
      <c r="D17" s="1" t="s">
        <v>5</v>
      </c>
      <c r="E17" s="1" t="s">
        <v>9</v>
      </c>
      <c r="F17" s="1">
        <v>2</v>
      </c>
      <c r="G17" s="43">
        <f>_xlfn.XLOOKUP(TB_VENDAS[[#This Row],[Código]],TB_PRODUTOS[Código],TB_PRODUTOS[Preço Unitário])</f>
        <v>93.5</v>
      </c>
      <c r="H17" s="17">
        <f>TB_VENDAS[[#This Row],[Preço Unitário]]*TB_VENDAS[[#This Row],[Qtd]]</f>
        <v>187</v>
      </c>
      <c r="I17" s="1" t="s">
        <v>105</v>
      </c>
    </row>
    <row r="18" spans="1:9">
      <c r="A18" s="19">
        <v>2</v>
      </c>
      <c r="B18" s="18">
        <v>44981</v>
      </c>
      <c r="C18" s="1" t="s">
        <v>86</v>
      </c>
      <c r="D18" s="1">
        <v>38</v>
      </c>
      <c r="E18" s="1" t="s">
        <v>103</v>
      </c>
      <c r="F18" s="1">
        <v>4</v>
      </c>
      <c r="G18" s="43">
        <f>_xlfn.XLOOKUP(TB_VENDAS[[#This Row],[Código]],TB_PRODUTOS[Código],TB_PRODUTOS[Preço Unitário])</f>
        <v>259.89999999999998</v>
      </c>
      <c r="H18" s="17">
        <f>TB_VENDAS[[#This Row],[Preço Unitário]]*TB_VENDAS[[#This Row],[Qtd]]</f>
        <v>1039.5999999999999</v>
      </c>
      <c r="I18" s="1" t="s">
        <v>102</v>
      </c>
    </row>
    <row r="19" spans="1:9">
      <c r="A19" s="19">
        <v>2</v>
      </c>
      <c r="B19" s="18">
        <v>44982</v>
      </c>
      <c r="C19" s="1" t="s">
        <v>62</v>
      </c>
      <c r="D19" s="1" t="s">
        <v>3</v>
      </c>
      <c r="E19" s="1" t="s">
        <v>9</v>
      </c>
      <c r="F19" s="1">
        <v>3</v>
      </c>
      <c r="G19" s="43">
        <f>_xlfn.XLOOKUP(TB_VENDAS[[#This Row],[Código]],TB_PRODUTOS[Código],TB_PRODUTOS[Preço Unitário])</f>
        <v>39.9</v>
      </c>
      <c r="H19" s="17">
        <f>TB_VENDAS[[#This Row],[Preço Unitário]]*TB_VENDAS[[#This Row],[Qtd]]</f>
        <v>119.69999999999999</v>
      </c>
      <c r="I19" s="1" t="s">
        <v>102</v>
      </c>
    </row>
    <row r="20" spans="1:9">
      <c r="A20" s="19">
        <v>2</v>
      </c>
      <c r="B20" s="18">
        <v>44983</v>
      </c>
      <c r="C20" s="1" t="s">
        <v>47</v>
      </c>
      <c r="D20" s="1" t="s">
        <v>4</v>
      </c>
      <c r="E20" s="1" t="s">
        <v>9</v>
      </c>
      <c r="F20" s="1">
        <v>2</v>
      </c>
      <c r="G20" s="43">
        <f>_xlfn.XLOOKUP(TB_VENDAS[[#This Row],[Código]],TB_PRODUTOS[Código],TB_PRODUTOS[Preço Unitário])</f>
        <v>69.900000000000006</v>
      </c>
      <c r="H20" s="17">
        <f>TB_VENDAS[[#This Row],[Preço Unitário]]*TB_VENDAS[[#This Row],[Qtd]]</f>
        <v>139.80000000000001</v>
      </c>
      <c r="I20" s="1" t="s">
        <v>104</v>
      </c>
    </row>
    <row r="21" spans="1:9">
      <c r="A21" s="19">
        <v>3</v>
      </c>
      <c r="B21" s="18">
        <v>44986</v>
      </c>
      <c r="C21" s="1" t="s">
        <v>67</v>
      </c>
      <c r="D21" s="1" t="s">
        <v>4</v>
      </c>
      <c r="E21" s="1" t="s">
        <v>9</v>
      </c>
      <c r="F21" s="1">
        <v>3</v>
      </c>
      <c r="G21" s="43">
        <f>_xlfn.XLOOKUP(TB_VENDAS[[#This Row],[Código]],TB_PRODUTOS[Código],TB_PRODUTOS[Preço Unitário])</f>
        <v>29.9</v>
      </c>
      <c r="H21" s="17">
        <f>TB_VENDAS[[#This Row],[Preço Unitário]]*TB_VENDAS[[#This Row],[Qtd]]</f>
        <v>89.699999999999989</v>
      </c>
      <c r="I21" s="1" t="s">
        <v>105</v>
      </c>
    </row>
    <row r="22" spans="1:9">
      <c r="A22" s="19">
        <v>3</v>
      </c>
      <c r="B22" s="18">
        <v>44986</v>
      </c>
      <c r="C22" s="1" t="s">
        <v>89</v>
      </c>
      <c r="D22" s="1">
        <v>37</v>
      </c>
      <c r="E22" s="1" t="s">
        <v>103</v>
      </c>
      <c r="F22" s="1">
        <v>1</v>
      </c>
      <c r="G22" s="43">
        <f>_xlfn.XLOOKUP(TB_VENDAS[[#This Row],[Código]],TB_PRODUTOS[Código],TB_PRODUTOS[Preço Unitário])</f>
        <v>249.9</v>
      </c>
      <c r="H22" s="17">
        <f>TB_VENDAS[[#This Row],[Preço Unitário]]*TB_VENDAS[[#This Row],[Qtd]]</f>
        <v>249.9</v>
      </c>
      <c r="I22" s="1" t="s">
        <v>104</v>
      </c>
    </row>
    <row r="23" spans="1:9">
      <c r="A23" s="19">
        <v>3</v>
      </c>
      <c r="B23" s="18">
        <v>44987</v>
      </c>
      <c r="C23" s="1" t="s">
        <v>51</v>
      </c>
      <c r="D23" s="1" t="s">
        <v>6</v>
      </c>
      <c r="E23" s="1" t="s">
        <v>11</v>
      </c>
      <c r="F23" s="1">
        <v>4</v>
      </c>
      <c r="G23" s="43">
        <f>_xlfn.XLOOKUP(TB_VENDAS[[#This Row],[Código]],TB_PRODUTOS[Código],TB_PRODUTOS[Preço Unitário])</f>
        <v>259.89999999999998</v>
      </c>
      <c r="H23" s="17">
        <f>TB_VENDAS[[#This Row],[Preço Unitário]]*TB_VENDAS[[#This Row],[Qtd]]</f>
        <v>1039.5999999999999</v>
      </c>
      <c r="I23" s="1" t="s">
        <v>104</v>
      </c>
    </row>
    <row r="24" spans="1:9">
      <c r="A24" s="19">
        <v>3</v>
      </c>
      <c r="B24" s="18">
        <v>44988</v>
      </c>
      <c r="C24" s="1" t="s">
        <v>61</v>
      </c>
      <c r="D24" s="1" t="s">
        <v>5</v>
      </c>
      <c r="E24" s="1" t="s">
        <v>9</v>
      </c>
      <c r="F24" s="1">
        <v>2</v>
      </c>
      <c r="G24" s="43">
        <f>_xlfn.XLOOKUP(TB_VENDAS[[#This Row],[Código]],TB_PRODUTOS[Código],TB_PRODUTOS[Preço Unitário])</f>
        <v>48.9</v>
      </c>
      <c r="H24" s="17">
        <f>TB_VENDAS[[#This Row],[Preço Unitário]]*TB_VENDAS[[#This Row],[Qtd]]</f>
        <v>97.8</v>
      </c>
      <c r="I24" s="1" t="s">
        <v>105</v>
      </c>
    </row>
    <row r="25" spans="1:9">
      <c r="A25" s="19">
        <v>3</v>
      </c>
      <c r="B25" s="18">
        <v>44989</v>
      </c>
      <c r="C25" s="1" t="s">
        <v>64</v>
      </c>
      <c r="D25" s="1" t="s">
        <v>4</v>
      </c>
      <c r="E25" s="1" t="s">
        <v>9</v>
      </c>
      <c r="F25" s="1">
        <v>3</v>
      </c>
      <c r="G25" s="43">
        <f>_xlfn.XLOOKUP(TB_VENDAS[[#This Row],[Código]],TB_PRODUTOS[Código],TB_PRODUTOS[Preço Unitário])</f>
        <v>39.9</v>
      </c>
      <c r="H25" s="17">
        <f>TB_VENDAS[[#This Row],[Preço Unitário]]*TB_VENDAS[[#This Row],[Qtd]]</f>
        <v>119.69999999999999</v>
      </c>
      <c r="I25" s="1" t="s">
        <v>104</v>
      </c>
    </row>
    <row r="26" spans="1:9">
      <c r="A26" s="19">
        <v>3</v>
      </c>
      <c r="B26" s="18">
        <v>44994</v>
      </c>
      <c r="C26" s="1" t="s">
        <v>77</v>
      </c>
      <c r="D26" s="1" t="s">
        <v>4</v>
      </c>
      <c r="E26" s="1" t="s">
        <v>9</v>
      </c>
      <c r="F26" s="1">
        <v>2</v>
      </c>
      <c r="G26" s="43">
        <f>_xlfn.XLOOKUP(TB_VENDAS[[#This Row],[Código]],TB_PRODUTOS[Código],TB_PRODUTOS[Preço Unitário])</f>
        <v>259.89999999999998</v>
      </c>
      <c r="H26" s="17">
        <f>TB_VENDAS[[#This Row],[Preço Unitário]]*TB_VENDAS[[#This Row],[Qtd]]</f>
        <v>519.79999999999995</v>
      </c>
      <c r="I26" s="1" t="s">
        <v>105</v>
      </c>
    </row>
    <row r="27" spans="1:9">
      <c r="A27" s="19">
        <v>3</v>
      </c>
      <c r="B27" s="18">
        <v>44999</v>
      </c>
      <c r="C27" s="1" t="s">
        <v>89</v>
      </c>
      <c r="D27" s="1">
        <v>37</v>
      </c>
      <c r="E27" s="1" t="s">
        <v>103</v>
      </c>
      <c r="F27" s="1">
        <v>1</v>
      </c>
      <c r="G27" s="43">
        <f>_xlfn.XLOOKUP(TB_VENDAS[[#This Row],[Código]],TB_PRODUTOS[Código],TB_PRODUTOS[Preço Unitário])</f>
        <v>249.9</v>
      </c>
      <c r="H27" s="17">
        <f>TB_VENDAS[[#This Row],[Preço Unitário]]*TB_VENDAS[[#This Row],[Qtd]]</f>
        <v>249.9</v>
      </c>
      <c r="I27" s="1" t="s">
        <v>105</v>
      </c>
    </row>
    <row r="28" spans="1:9">
      <c r="A28" s="19">
        <v>3</v>
      </c>
      <c r="B28" s="18">
        <v>45004</v>
      </c>
      <c r="C28" s="1" t="s">
        <v>48</v>
      </c>
      <c r="D28" s="1" t="s">
        <v>5</v>
      </c>
      <c r="E28" s="1" t="s">
        <v>9</v>
      </c>
      <c r="F28" s="1">
        <v>5</v>
      </c>
      <c r="G28" s="43">
        <f>_xlfn.XLOOKUP(TB_VENDAS[[#This Row],[Código]],TB_PRODUTOS[Código],TB_PRODUTOS[Preço Unitário])</f>
        <v>70.900000000000006</v>
      </c>
      <c r="H28" s="17">
        <f>TB_VENDAS[[#This Row],[Preço Unitário]]*TB_VENDAS[[#This Row],[Qtd]]</f>
        <v>354.5</v>
      </c>
      <c r="I28" s="1" t="s">
        <v>105</v>
      </c>
    </row>
    <row r="29" spans="1:9">
      <c r="A29" s="19">
        <v>3</v>
      </c>
      <c r="B29" s="18">
        <v>45006</v>
      </c>
      <c r="C29" s="1" t="s">
        <v>85</v>
      </c>
      <c r="D29" s="1">
        <v>37</v>
      </c>
      <c r="E29" s="1" t="s">
        <v>103</v>
      </c>
      <c r="F29" s="1">
        <v>2</v>
      </c>
      <c r="G29" s="43">
        <f>_xlfn.XLOOKUP(TB_VENDAS[[#This Row],[Código]],TB_PRODUTOS[Código],TB_PRODUTOS[Preço Unitário])</f>
        <v>255</v>
      </c>
      <c r="H29" s="17">
        <f>TB_VENDAS[[#This Row],[Preço Unitário]]*TB_VENDAS[[#This Row],[Qtd]]</f>
        <v>510</v>
      </c>
      <c r="I29" s="1" t="s">
        <v>102</v>
      </c>
    </row>
    <row r="30" spans="1:9">
      <c r="A30" s="19">
        <v>3</v>
      </c>
      <c r="B30" s="18">
        <v>45010</v>
      </c>
      <c r="C30" s="1" t="s">
        <v>48</v>
      </c>
      <c r="D30" s="1" t="s">
        <v>5</v>
      </c>
      <c r="E30" s="1" t="s">
        <v>9</v>
      </c>
      <c r="F30" s="1">
        <v>3</v>
      </c>
      <c r="G30" s="43">
        <f>_xlfn.XLOOKUP(TB_VENDAS[[#This Row],[Código]],TB_PRODUTOS[Código],TB_PRODUTOS[Preço Unitário])</f>
        <v>70.900000000000006</v>
      </c>
      <c r="H30" s="17">
        <f>TB_VENDAS[[#This Row],[Preço Unitário]]*TB_VENDAS[[#This Row],[Qtd]]</f>
        <v>212.70000000000002</v>
      </c>
      <c r="I30" s="1" t="s">
        <v>104</v>
      </c>
    </row>
    <row r="31" spans="1:9">
      <c r="A31" s="19">
        <v>4</v>
      </c>
      <c r="B31" s="18">
        <v>45018</v>
      </c>
      <c r="C31" s="1" t="s">
        <v>74</v>
      </c>
      <c r="D31" s="1" t="s">
        <v>5</v>
      </c>
      <c r="E31" s="1" t="s">
        <v>9</v>
      </c>
      <c r="F31" s="1">
        <v>1</v>
      </c>
      <c r="G31" s="43">
        <f>_xlfn.XLOOKUP(TB_VENDAS[[#This Row],[Código]],TB_PRODUTOS[Código],TB_PRODUTOS[Preço Unitário])</f>
        <v>300</v>
      </c>
      <c r="H31" s="17">
        <f>TB_VENDAS[[#This Row],[Preço Unitário]]*TB_VENDAS[[#This Row],[Qtd]]</f>
        <v>300</v>
      </c>
      <c r="I31" s="1" t="s">
        <v>105</v>
      </c>
    </row>
    <row r="32" spans="1:9">
      <c r="A32" s="19">
        <v>4</v>
      </c>
      <c r="B32" s="18">
        <v>45020</v>
      </c>
      <c r="C32" s="1" t="s">
        <v>83</v>
      </c>
      <c r="D32" s="1">
        <v>36</v>
      </c>
      <c r="E32" s="1" t="s">
        <v>103</v>
      </c>
      <c r="F32" s="1">
        <v>4</v>
      </c>
      <c r="G32" s="43">
        <f>_xlfn.XLOOKUP(TB_VENDAS[[#This Row],[Código]],TB_PRODUTOS[Código],TB_PRODUTOS[Preço Unitário])</f>
        <v>249.9</v>
      </c>
      <c r="H32" s="17">
        <f>TB_VENDAS[[#This Row],[Preço Unitário]]*TB_VENDAS[[#This Row],[Qtd]]</f>
        <v>999.6</v>
      </c>
      <c r="I32" s="1" t="s">
        <v>105</v>
      </c>
    </row>
    <row r="33" spans="1:9">
      <c r="A33" s="19">
        <v>4</v>
      </c>
      <c r="B33" s="18">
        <v>45024</v>
      </c>
      <c r="C33" s="1" t="s">
        <v>97</v>
      </c>
      <c r="D33" s="1" t="s">
        <v>4</v>
      </c>
      <c r="E33" s="1" t="s">
        <v>9</v>
      </c>
      <c r="F33" s="1">
        <v>3</v>
      </c>
      <c r="G33" s="43">
        <f>_xlfn.XLOOKUP(TB_VENDAS[[#This Row],[Código]],TB_PRODUTOS[Código],TB_PRODUTOS[Preço Unitário])</f>
        <v>142.9</v>
      </c>
      <c r="H33" s="17">
        <f>TB_VENDAS[[#This Row],[Preço Unitário]]*TB_VENDAS[[#This Row],[Qtd]]</f>
        <v>428.70000000000005</v>
      </c>
      <c r="I33" s="1" t="s">
        <v>104</v>
      </c>
    </row>
    <row r="34" spans="1:9">
      <c r="A34" s="19">
        <v>4</v>
      </c>
      <c r="B34" s="18">
        <v>45027</v>
      </c>
      <c r="C34" s="1" t="s">
        <v>46</v>
      </c>
      <c r="D34" s="1" t="s">
        <v>3</v>
      </c>
      <c r="E34" s="1" t="s">
        <v>9</v>
      </c>
      <c r="F34" s="1">
        <v>2</v>
      </c>
      <c r="G34" s="43">
        <f>_xlfn.XLOOKUP(TB_VENDAS[[#This Row],[Código]],TB_PRODUTOS[Código],TB_PRODUTOS[Preço Unitário])</f>
        <v>65.900000000000006</v>
      </c>
      <c r="H34" s="17">
        <f>TB_VENDAS[[#This Row],[Preço Unitário]]*TB_VENDAS[[#This Row],[Qtd]]</f>
        <v>131.80000000000001</v>
      </c>
      <c r="I34" s="1" t="s">
        <v>102</v>
      </c>
    </row>
    <row r="35" spans="1:9">
      <c r="A35" s="19">
        <v>4</v>
      </c>
      <c r="B35" s="18">
        <v>45028</v>
      </c>
      <c r="C35" s="1" t="s">
        <v>57</v>
      </c>
      <c r="D35" s="1" t="s">
        <v>5</v>
      </c>
      <c r="E35" s="1" t="s">
        <v>9</v>
      </c>
      <c r="F35" s="1">
        <v>1</v>
      </c>
      <c r="G35" s="43">
        <f>_xlfn.XLOOKUP(TB_VENDAS[[#This Row],[Código]],TB_PRODUTOS[Código],TB_PRODUTOS[Preço Unitário])</f>
        <v>92.9</v>
      </c>
      <c r="H35" s="17">
        <f>TB_VENDAS[[#This Row],[Preço Unitário]]*TB_VENDAS[[#This Row],[Qtd]]</f>
        <v>92.9</v>
      </c>
      <c r="I35" s="1" t="s">
        <v>105</v>
      </c>
    </row>
    <row r="36" spans="1:9">
      <c r="A36" s="19">
        <v>4</v>
      </c>
      <c r="B36" s="18">
        <v>45029</v>
      </c>
      <c r="C36" s="1" t="s">
        <v>62</v>
      </c>
      <c r="D36" s="1" t="s">
        <v>3</v>
      </c>
      <c r="E36" s="1" t="s">
        <v>9</v>
      </c>
      <c r="F36" s="1">
        <v>3</v>
      </c>
      <c r="G36" s="43">
        <f>_xlfn.XLOOKUP(TB_VENDAS[[#This Row],[Código]],TB_PRODUTOS[Código],TB_PRODUTOS[Preço Unitário])</f>
        <v>39.9</v>
      </c>
      <c r="H36" s="17">
        <f>TB_VENDAS[[#This Row],[Preço Unitário]]*TB_VENDAS[[#This Row],[Qtd]]</f>
        <v>119.69999999999999</v>
      </c>
      <c r="I36" s="1" t="s">
        <v>105</v>
      </c>
    </row>
    <row r="37" spans="1:9">
      <c r="A37" s="19">
        <v>4</v>
      </c>
      <c r="B37" s="18">
        <v>45031</v>
      </c>
      <c r="C37" s="1" t="s">
        <v>73</v>
      </c>
      <c r="D37" s="1" t="s">
        <v>4</v>
      </c>
      <c r="E37" s="1" t="s">
        <v>9</v>
      </c>
      <c r="F37" s="1">
        <v>4</v>
      </c>
      <c r="G37" s="43">
        <f>_xlfn.XLOOKUP(TB_VENDAS[[#This Row],[Código]],TB_PRODUTOS[Código],TB_PRODUTOS[Preço Unitário])</f>
        <v>302.89999999999998</v>
      </c>
      <c r="H37" s="17">
        <f>TB_VENDAS[[#This Row],[Preço Unitário]]*TB_VENDAS[[#This Row],[Qtd]]</f>
        <v>1211.5999999999999</v>
      </c>
      <c r="I37" s="1" t="s">
        <v>104</v>
      </c>
    </row>
    <row r="38" spans="1:9">
      <c r="A38" s="19">
        <v>4</v>
      </c>
      <c r="B38" s="18">
        <v>45038</v>
      </c>
      <c r="C38" s="1" t="s">
        <v>47</v>
      </c>
      <c r="D38" s="1" t="s">
        <v>4</v>
      </c>
      <c r="E38" s="1" t="s">
        <v>9</v>
      </c>
      <c r="F38" s="1">
        <v>2</v>
      </c>
      <c r="G38" s="43">
        <f>_xlfn.XLOOKUP(TB_VENDAS[[#This Row],[Código]],TB_PRODUTOS[Código],TB_PRODUTOS[Preço Unitário])</f>
        <v>69.900000000000006</v>
      </c>
      <c r="H38" s="17">
        <f>TB_VENDAS[[#This Row],[Preço Unitário]]*TB_VENDAS[[#This Row],[Qtd]]</f>
        <v>139.80000000000001</v>
      </c>
      <c r="I38" s="1" t="s">
        <v>104</v>
      </c>
    </row>
    <row r="39" spans="1:9">
      <c r="A39" s="19">
        <v>4</v>
      </c>
      <c r="B39" s="18">
        <v>45039</v>
      </c>
      <c r="C39" s="1" t="s">
        <v>98</v>
      </c>
      <c r="D39" s="1" t="s">
        <v>5</v>
      </c>
      <c r="E39" s="1" t="s">
        <v>9</v>
      </c>
      <c r="F39" s="1">
        <v>3</v>
      </c>
      <c r="G39" s="43">
        <f>_xlfn.XLOOKUP(TB_VENDAS[[#This Row],[Código]],TB_PRODUTOS[Código],TB_PRODUTOS[Preço Unitário])</f>
        <v>146</v>
      </c>
      <c r="H39" s="17">
        <f>TB_VENDAS[[#This Row],[Preço Unitário]]*TB_VENDAS[[#This Row],[Qtd]]</f>
        <v>438</v>
      </c>
      <c r="I39" s="1" t="s">
        <v>105</v>
      </c>
    </row>
    <row r="40" spans="1:9">
      <c r="A40" s="19">
        <v>4</v>
      </c>
      <c r="B40" s="18">
        <v>45042</v>
      </c>
      <c r="C40" s="1" t="s">
        <v>69</v>
      </c>
      <c r="D40" s="1" t="s">
        <v>5</v>
      </c>
      <c r="E40" s="1" t="s">
        <v>9</v>
      </c>
      <c r="F40" s="1">
        <v>1</v>
      </c>
      <c r="G40" s="43">
        <f>_xlfn.XLOOKUP(TB_VENDAS[[#This Row],[Código]],TB_PRODUTOS[Código],TB_PRODUTOS[Preço Unitário])</f>
        <v>32.9</v>
      </c>
      <c r="H40" s="17">
        <f>TB_VENDAS[[#This Row],[Preço Unitário]]*TB_VENDAS[[#This Row],[Qtd]]</f>
        <v>32.9</v>
      </c>
      <c r="I40" s="1" t="s">
        <v>102</v>
      </c>
    </row>
    <row r="41" spans="1:9">
      <c r="A41" s="19">
        <v>4</v>
      </c>
      <c r="B41" s="18">
        <v>45043</v>
      </c>
      <c r="C41" s="1" t="s">
        <v>64</v>
      </c>
      <c r="D41" s="1" t="s">
        <v>4</v>
      </c>
      <c r="E41" s="1" t="s">
        <v>9</v>
      </c>
      <c r="F41" s="1">
        <v>4</v>
      </c>
      <c r="G41" s="43">
        <f>_xlfn.XLOOKUP(TB_VENDAS[[#This Row],[Código]],TB_PRODUTOS[Código],TB_PRODUTOS[Preço Unitário])</f>
        <v>39.9</v>
      </c>
      <c r="H41" s="17">
        <f>TB_VENDAS[[#This Row],[Preço Unitário]]*TB_VENDAS[[#This Row],[Qtd]]</f>
        <v>159.6</v>
      </c>
      <c r="I41" s="1" t="s">
        <v>102</v>
      </c>
    </row>
    <row r="42" spans="1:9">
      <c r="A42" s="19">
        <v>5</v>
      </c>
      <c r="B42" s="18">
        <v>45054</v>
      </c>
      <c r="C42" s="1" t="s">
        <v>78</v>
      </c>
      <c r="D42" s="1" t="s">
        <v>5</v>
      </c>
      <c r="E42" s="1" t="s">
        <v>9</v>
      </c>
      <c r="F42" s="1">
        <v>2</v>
      </c>
      <c r="G42" s="43">
        <f>_xlfn.XLOOKUP(TB_VENDAS[[#This Row],[Código]],TB_PRODUTOS[Código],TB_PRODUTOS[Preço Unitário])</f>
        <v>299.89999999999998</v>
      </c>
      <c r="H42" s="17">
        <f>TB_VENDAS[[#This Row],[Preço Unitário]]*TB_VENDAS[[#This Row],[Qtd]]</f>
        <v>599.79999999999995</v>
      </c>
      <c r="I42" s="1" t="s">
        <v>104</v>
      </c>
    </row>
    <row r="43" spans="1:9">
      <c r="A43" s="19">
        <v>5</v>
      </c>
      <c r="B43" s="18">
        <v>45055</v>
      </c>
      <c r="C43" s="1" t="s">
        <v>65</v>
      </c>
      <c r="D43" s="1" t="s">
        <v>5</v>
      </c>
      <c r="E43" s="1" t="s">
        <v>9</v>
      </c>
      <c r="F43" s="1">
        <v>3</v>
      </c>
      <c r="G43" s="43">
        <f>_xlfn.XLOOKUP(TB_VENDAS[[#This Row],[Código]],TB_PRODUTOS[Código],TB_PRODUTOS[Preço Unitário])</f>
        <v>42.5</v>
      </c>
      <c r="H43" s="17">
        <f>TB_VENDAS[[#This Row],[Preço Unitário]]*TB_VENDAS[[#This Row],[Qtd]]</f>
        <v>127.5</v>
      </c>
      <c r="I43" s="1" t="s">
        <v>104</v>
      </c>
    </row>
    <row r="44" spans="1:9">
      <c r="A44" s="19">
        <v>5</v>
      </c>
      <c r="B44" s="18">
        <v>45056</v>
      </c>
      <c r="C44" s="1" t="s">
        <v>89</v>
      </c>
      <c r="D44" s="1">
        <v>37</v>
      </c>
      <c r="E44" s="1" t="s">
        <v>103</v>
      </c>
      <c r="F44" s="1">
        <v>1</v>
      </c>
      <c r="G44" s="43">
        <f>_xlfn.XLOOKUP(TB_VENDAS[[#This Row],[Código]],TB_PRODUTOS[Código],TB_PRODUTOS[Preço Unitário])</f>
        <v>249.9</v>
      </c>
      <c r="H44" s="17">
        <f>TB_VENDAS[[#This Row],[Preço Unitário]]*TB_VENDAS[[#This Row],[Qtd]]</f>
        <v>249.9</v>
      </c>
      <c r="I44" s="1" t="s">
        <v>105</v>
      </c>
    </row>
    <row r="45" spans="1:9">
      <c r="A45" s="19">
        <v>5</v>
      </c>
      <c r="B45" s="18">
        <v>45057</v>
      </c>
      <c r="C45" s="1" t="s">
        <v>89</v>
      </c>
      <c r="D45" s="1">
        <v>37</v>
      </c>
      <c r="E45" s="1" t="s">
        <v>103</v>
      </c>
      <c r="F45" s="1">
        <v>2</v>
      </c>
      <c r="G45" s="43">
        <f>_xlfn.XLOOKUP(TB_VENDAS[[#This Row],[Código]],TB_PRODUTOS[Código],TB_PRODUTOS[Preço Unitário])</f>
        <v>249.9</v>
      </c>
      <c r="H45" s="17">
        <f>TB_VENDAS[[#This Row],[Preço Unitário]]*TB_VENDAS[[#This Row],[Qtd]]</f>
        <v>499.8</v>
      </c>
      <c r="I45" s="1" t="s">
        <v>102</v>
      </c>
    </row>
    <row r="46" spans="1:9">
      <c r="A46" s="19">
        <v>5</v>
      </c>
      <c r="B46" s="18">
        <v>45058</v>
      </c>
      <c r="C46" s="1" t="s">
        <v>61</v>
      </c>
      <c r="D46" s="1" t="s">
        <v>5</v>
      </c>
      <c r="E46" s="1" t="s">
        <v>9</v>
      </c>
      <c r="F46" s="1">
        <v>3</v>
      </c>
      <c r="G46" s="43">
        <f>_xlfn.XLOOKUP(TB_VENDAS[[#This Row],[Código]],TB_PRODUTOS[Código],TB_PRODUTOS[Preço Unitário])</f>
        <v>48.9</v>
      </c>
      <c r="H46" s="17">
        <f>TB_VENDAS[[#This Row],[Preço Unitário]]*TB_VENDAS[[#This Row],[Qtd]]</f>
        <v>146.69999999999999</v>
      </c>
      <c r="I46" s="1" t="s">
        <v>104</v>
      </c>
    </row>
    <row r="47" spans="1:9">
      <c r="A47" s="19">
        <v>5</v>
      </c>
      <c r="B47" s="18">
        <v>45061</v>
      </c>
      <c r="C47" s="1" t="s">
        <v>70</v>
      </c>
      <c r="D47" s="1" t="s">
        <v>6</v>
      </c>
      <c r="E47" s="1" t="s">
        <v>11</v>
      </c>
      <c r="F47" s="1">
        <v>2</v>
      </c>
      <c r="G47" s="43">
        <f>_xlfn.XLOOKUP(TB_VENDAS[[#This Row],[Código]],TB_PRODUTOS[Código],TB_PRODUTOS[Preço Unitário])</f>
        <v>49.9</v>
      </c>
      <c r="H47" s="17">
        <f>TB_VENDAS[[#This Row],[Preço Unitário]]*TB_VENDAS[[#This Row],[Qtd]]</f>
        <v>99.8</v>
      </c>
      <c r="I47" s="1" t="s">
        <v>102</v>
      </c>
    </row>
    <row r="48" spans="1:9">
      <c r="A48" s="19">
        <v>5</v>
      </c>
      <c r="B48" s="18">
        <v>45064</v>
      </c>
      <c r="C48" s="1" t="s">
        <v>61</v>
      </c>
      <c r="D48" s="1" t="s">
        <v>5</v>
      </c>
      <c r="E48" s="1" t="s">
        <v>9</v>
      </c>
      <c r="F48" s="1">
        <v>4</v>
      </c>
      <c r="G48" s="43">
        <f>_xlfn.XLOOKUP(TB_VENDAS[[#This Row],[Código]],TB_PRODUTOS[Código],TB_PRODUTOS[Preço Unitário])</f>
        <v>48.9</v>
      </c>
      <c r="H48" s="17">
        <f>TB_VENDAS[[#This Row],[Preço Unitário]]*TB_VENDAS[[#This Row],[Qtd]]</f>
        <v>195.6</v>
      </c>
      <c r="I48" s="1" t="s">
        <v>105</v>
      </c>
    </row>
    <row r="49" spans="1:9">
      <c r="A49" s="19">
        <v>6</v>
      </c>
      <c r="B49" s="18">
        <v>45084</v>
      </c>
      <c r="C49" s="1" t="s">
        <v>83</v>
      </c>
      <c r="D49" s="1">
        <v>36</v>
      </c>
      <c r="E49" s="1" t="s">
        <v>103</v>
      </c>
      <c r="F49" s="1">
        <v>3</v>
      </c>
      <c r="G49" s="43">
        <f>_xlfn.XLOOKUP(TB_VENDAS[[#This Row],[Código]],TB_PRODUTOS[Código],TB_PRODUTOS[Preço Unitário])</f>
        <v>249.9</v>
      </c>
      <c r="H49" s="17">
        <f>TB_VENDAS[[#This Row],[Preço Unitário]]*TB_VENDAS[[#This Row],[Qtd]]</f>
        <v>749.7</v>
      </c>
      <c r="I49" s="1" t="s">
        <v>104</v>
      </c>
    </row>
    <row r="50" spans="1:9">
      <c r="A50" s="19">
        <v>6</v>
      </c>
      <c r="B50" s="18">
        <v>45084</v>
      </c>
      <c r="C50" s="1" t="s">
        <v>74</v>
      </c>
      <c r="D50" s="1" t="s">
        <v>5</v>
      </c>
      <c r="E50" s="1" t="s">
        <v>9</v>
      </c>
      <c r="F50" s="1">
        <v>2</v>
      </c>
      <c r="G50" s="43">
        <f>_xlfn.XLOOKUP(TB_VENDAS[[#This Row],[Código]],TB_PRODUTOS[Código],TB_PRODUTOS[Preço Unitário])</f>
        <v>300</v>
      </c>
      <c r="H50" s="17">
        <f>TB_VENDAS[[#This Row],[Preço Unitário]]*TB_VENDAS[[#This Row],[Qtd]]</f>
        <v>600</v>
      </c>
      <c r="I50" s="1" t="s">
        <v>105</v>
      </c>
    </row>
    <row r="51" spans="1:9">
      <c r="A51" s="19">
        <v>6</v>
      </c>
      <c r="B51" s="18">
        <v>45086</v>
      </c>
      <c r="C51" s="1" t="s">
        <v>70</v>
      </c>
      <c r="D51" s="1" t="s">
        <v>6</v>
      </c>
      <c r="E51" s="1" t="s">
        <v>11</v>
      </c>
      <c r="F51" s="1">
        <v>2</v>
      </c>
      <c r="G51" s="43">
        <f>_xlfn.XLOOKUP(TB_VENDAS[[#This Row],[Código]],TB_PRODUTOS[Código],TB_PRODUTOS[Preço Unitário])</f>
        <v>49.9</v>
      </c>
      <c r="H51" s="17">
        <f>TB_VENDAS[[#This Row],[Preço Unitário]]*TB_VENDAS[[#This Row],[Qtd]]</f>
        <v>99.8</v>
      </c>
      <c r="I51" s="1" t="s">
        <v>105</v>
      </c>
    </row>
    <row r="52" spans="1:9">
      <c r="A52" s="19">
        <v>6</v>
      </c>
      <c r="B52" s="18">
        <v>45086</v>
      </c>
      <c r="C52" s="1" t="s">
        <v>94</v>
      </c>
      <c r="D52" s="1" t="s">
        <v>5</v>
      </c>
      <c r="E52" s="1" t="s">
        <v>9</v>
      </c>
      <c r="F52" s="1">
        <v>2</v>
      </c>
      <c r="G52" s="43">
        <f>_xlfn.XLOOKUP(TB_VENDAS[[#This Row],[Código]],TB_PRODUTOS[Código],TB_PRODUTOS[Preço Unitário])</f>
        <v>93.5</v>
      </c>
      <c r="H52" s="17">
        <f>TB_VENDAS[[#This Row],[Preço Unitário]]*TB_VENDAS[[#This Row],[Qtd]]</f>
        <v>187</v>
      </c>
      <c r="I52" s="1" t="s">
        <v>102</v>
      </c>
    </row>
    <row r="53" spans="1:9">
      <c r="A53" s="19">
        <v>6</v>
      </c>
      <c r="B53" s="18">
        <v>45088</v>
      </c>
      <c r="C53" s="1" t="s">
        <v>49</v>
      </c>
      <c r="D53" s="1" t="s">
        <v>6</v>
      </c>
      <c r="E53" s="1" t="s">
        <v>11</v>
      </c>
      <c r="F53" s="1">
        <v>1</v>
      </c>
      <c r="G53" s="43">
        <f>_xlfn.XLOOKUP(TB_VENDAS[[#This Row],[Código]],TB_PRODUTOS[Código],TB_PRODUTOS[Preço Unitário])</f>
        <v>145</v>
      </c>
      <c r="H53" s="17">
        <f>TB_VENDAS[[#This Row],[Preço Unitário]]*TB_VENDAS[[#This Row],[Qtd]]</f>
        <v>145</v>
      </c>
      <c r="I53" s="1" t="s">
        <v>104</v>
      </c>
    </row>
    <row r="54" spans="1:9">
      <c r="A54" s="19">
        <v>6</v>
      </c>
      <c r="B54" s="18">
        <v>45090</v>
      </c>
      <c r="C54" s="1" t="s">
        <v>73</v>
      </c>
      <c r="D54" s="1" t="s">
        <v>4</v>
      </c>
      <c r="E54" s="1" t="s">
        <v>9</v>
      </c>
      <c r="F54" s="1">
        <v>1</v>
      </c>
      <c r="G54" s="43">
        <f>_xlfn.XLOOKUP(TB_VENDAS[[#This Row],[Código]],TB_PRODUTOS[Código],TB_PRODUTOS[Preço Unitário])</f>
        <v>302.89999999999998</v>
      </c>
      <c r="H54" s="17">
        <f>TB_VENDAS[[#This Row],[Preço Unitário]]*TB_VENDAS[[#This Row],[Qtd]]</f>
        <v>302.89999999999998</v>
      </c>
      <c r="I54" s="1" t="s">
        <v>104</v>
      </c>
    </row>
    <row r="55" spans="1:9">
      <c r="A55" s="19">
        <v>6</v>
      </c>
      <c r="B55" s="18">
        <v>45093</v>
      </c>
      <c r="C55" s="1" t="s">
        <v>47</v>
      </c>
      <c r="D55" s="1" t="s">
        <v>4</v>
      </c>
      <c r="E55" s="1" t="s">
        <v>9</v>
      </c>
      <c r="F55" s="1">
        <v>3</v>
      </c>
      <c r="G55" s="43">
        <f>_xlfn.XLOOKUP(TB_VENDAS[[#This Row],[Código]],TB_PRODUTOS[Código],TB_PRODUTOS[Preço Unitário])</f>
        <v>69.900000000000006</v>
      </c>
      <c r="H55" s="17">
        <f>TB_VENDAS[[#This Row],[Preço Unitário]]*TB_VENDAS[[#This Row],[Qtd]]</f>
        <v>209.70000000000002</v>
      </c>
      <c r="I55" s="1" t="s">
        <v>104</v>
      </c>
    </row>
    <row r="56" spans="1:9">
      <c r="A56" s="19">
        <v>6</v>
      </c>
      <c r="B56" s="18">
        <v>45093</v>
      </c>
      <c r="C56" s="1" t="s">
        <v>65</v>
      </c>
      <c r="D56" s="1" t="s">
        <v>5</v>
      </c>
      <c r="E56" s="1" t="s">
        <v>9</v>
      </c>
      <c r="F56" s="1">
        <v>4</v>
      </c>
      <c r="G56" s="43">
        <f>_xlfn.XLOOKUP(TB_VENDAS[[#This Row],[Código]],TB_PRODUTOS[Código],TB_PRODUTOS[Preço Unitário])</f>
        <v>42.5</v>
      </c>
      <c r="H56" s="17">
        <f>TB_VENDAS[[#This Row],[Preço Unitário]]*TB_VENDAS[[#This Row],[Qtd]]</f>
        <v>170</v>
      </c>
      <c r="I56" s="1" t="s">
        <v>105</v>
      </c>
    </row>
    <row r="57" spans="1:9">
      <c r="A57" s="19">
        <v>6</v>
      </c>
      <c r="B57" s="18">
        <v>45094</v>
      </c>
      <c r="C57" s="1" t="s">
        <v>70</v>
      </c>
      <c r="D57" s="1" t="s">
        <v>6</v>
      </c>
      <c r="E57" s="1" t="s">
        <v>11</v>
      </c>
      <c r="F57" s="1">
        <v>2</v>
      </c>
      <c r="G57" s="43">
        <f>_xlfn.XLOOKUP(TB_VENDAS[[#This Row],[Código]],TB_PRODUTOS[Código],TB_PRODUTOS[Preço Unitário])</f>
        <v>49.9</v>
      </c>
      <c r="H57" s="17">
        <f>TB_VENDAS[[#This Row],[Preço Unitário]]*TB_VENDAS[[#This Row],[Qtd]]</f>
        <v>99.8</v>
      </c>
      <c r="I57" s="1" t="s">
        <v>105</v>
      </c>
    </row>
    <row r="58" spans="1:9">
      <c r="A58" s="19">
        <v>6</v>
      </c>
      <c r="B58" s="18">
        <v>45097</v>
      </c>
      <c r="C58" s="1" t="s">
        <v>47</v>
      </c>
      <c r="D58" s="1" t="s">
        <v>4</v>
      </c>
      <c r="E58" s="1" t="s">
        <v>9</v>
      </c>
      <c r="F58" s="1">
        <v>1</v>
      </c>
      <c r="G58" s="43">
        <f>_xlfn.XLOOKUP(TB_VENDAS[[#This Row],[Código]],TB_PRODUTOS[Código],TB_PRODUTOS[Preço Unitário])</f>
        <v>69.900000000000006</v>
      </c>
      <c r="H58" s="17">
        <f>TB_VENDAS[[#This Row],[Preço Unitário]]*TB_VENDAS[[#This Row],[Qtd]]</f>
        <v>69.900000000000006</v>
      </c>
      <c r="I58" s="1" t="s">
        <v>102</v>
      </c>
    </row>
    <row r="59" spans="1:9">
      <c r="A59" s="19">
        <v>6</v>
      </c>
      <c r="B59" s="18">
        <v>45105</v>
      </c>
      <c r="C59" s="1" t="s">
        <v>56</v>
      </c>
      <c r="D59" s="1" t="s">
        <v>4</v>
      </c>
      <c r="E59" s="1" t="s">
        <v>9</v>
      </c>
      <c r="F59" s="1">
        <v>5</v>
      </c>
      <c r="G59" s="43">
        <f>_xlfn.XLOOKUP(TB_VENDAS[[#This Row],[Código]],TB_PRODUTOS[Código],TB_PRODUTOS[Preço Unitário])</f>
        <v>89.9</v>
      </c>
      <c r="H59" s="17">
        <f>TB_VENDAS[[#This Row],[Preço Unitário]]*TB_VENDAS[[#This Row],[Qtd]]</f>
        <v>449.5</v>
      </c>
      <c r="I59" s="1" t="s">
        <v>102</v>
      </c>
    </row>
    <row r="60" spans="1:9">
      <c r="A60" s="19">
        <v>6</v>
      </c>
      <c r="B60" s="18">
        <v>45105</v>
      </c>
      <c r="C60" s="1" t="s">
        <v>95</v>
      </c>
      <c r="D60" s="1" t="s">
        <v>3</v>
      </c>
      <c r="E60" s="1" t="s">
        <v>9</v>
      </c>
      <c r="F60" s="1">
        <v>2</v>
      </c>
      <c r="G60" s="43">
        <f>_xlfn.XLOOKUP(TB_VENDAS[[#This Row],[Código]],TB_PRODUTOS[Código],TB_PRODUTOS[Preço Unitário])</f>
        <v>140</v>
      </c>
      <c r="H60" s="17">
        <f>TB_VENDAS[[#This Row],[Preço Unitário]]*TB_VENDAS[[#This Row],[Qtd]]</f>
        <v>280</v>
      </c>
      <c r="I60" s="1" t="s">
        <v>102</v>
      </c>
    </row>
    <row r="61" spans="1:9">
      <c r="A61" s="19">
        <v>6</v>
      </c>
      <c r="B61" s="18">
        <v>45106</v>
      </c>
      <c r="C61" s="1" t="s">
        <v>53</v>
      </c>
      <c r="D61" s="1" t="s">
        <v>6</v>
      </c>
      <c r="E61" s="1" t="s">
        <v>11</v>
      </c>
      <c r="F61" s="1">
        <v>3</v>
      </c>
      <c r="G61" s="43">
        <f>_xlfn.XLOOKUP(TB_VENDAS[[#This Row],[Código]],TB_PRODUTOS[Código],TB_PRODUTOS[Preço Unitário])</f>
        <v>39.9</v>
      </c>
      <c r="H61" s="17">
        <f>TB_VENDAS[[#This Row],[Preço Unitário]]*TB_VENDAS[[#This Row],[Qtd]]</f>
        <v>119.69999999999999</v>
      </c>
      <c r="I61" s="1" t="s">
        <v>105</v>
      </c>
    </row>
    <row r="62" spans="1:9">
      <c r="A62" s="1" t="s">
        <v>24</v>
      </c>
      <c r="B62" s="1"/>
      <c r="C62" s="1"/>
      <c r="D62" s="1"/>
      <c r="E62" s="1"/>
      <c r="F62">
        <f>SUBTOTAL(109,TB_VENDAS[Qtd])</f>
        <v>131</v>
      </c>
      <c r="I62" s="1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scale="94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2D8C-901E-4B6C-AC59-BE90DE9D7DB2}">
  <dimension ref="A1:D20"/>
  <sheetViews>
    <sheetView zoomScaleNormal="100" workbookViewId="0">
      <selection activeCell="B3" sqref="B3"/>
    </sheetView>
  </sheetViews>
  <sheetFormatPr defaultRowHeight="14.5"/>
  <cols>
    <col min="1" max="1" width="17.453125" customWidth="1"/>
    <col min="2" max="2" width="17.1796875" customWidth="1"/>
    <col min="3" max="3" width="25.26953125" customWidth="1"/>
    <col min="4" max="4" width="16.26953125" customWidth="1"/>
    <col min="5" max="5" width="15" bestFit="1" customWidth="1"/>
    <col min="6" max="6" width="14.26953125" bestFit="1" customWidth="1"/>
    <col min="7" max="7" width="16.08984375" customWidth="1"/>
    <col min="8" max="8" width="13.453125" bestFit="1" customWidth="1"/>
  </cols>
  <sheetData>
    <row r="1" spans="1:4" ht="18.5">
      <c r="A1" s="31" t="s">
        <v>112</v>
      </c>
      <c r="B1" s="31" t="s">
        <v>125</v>
      </c>
      <c r="C1" s="31" t="s">
        <v>127</v>
      </c>
      <c r="D1" s="31" t="s">
        <v>128</v>
      </c>
    </row>
    <row r="2" spans="1:4" ht="15.5">
      <c r="A2" s="32" t="s">
        <v>104</v>
      </c>
      <c r="B2" s="34">
        <f>SUMIF(TB_VENDAS[Vendedor],A2,TB_VENDAS[Total])</f>
        <v>6780.4999999999991</v>
      </c>
      <c r="C2" s="41">
        <f>B2*100%/SUM($B$2:$B$4)</f>
        <v>0.38227135882372837</v>
      </c>
      <c r="D2" s="41">
        <f>1-C2</f>
        <v>0.61772864117627169</v>
      </c>
    </row>
    <row r="3" spans="1:4" ht="15.5">
      <c r="A3" s="33" t="s">
        <v>102</v>
      </c>
      <c r="B3" s="35">
        <f>SUMIF(TB_VENDAS[Vendedor],A3,TB_VENDAS[Total])</f>
        <v>5075.2</v>
      </c>
      <c r="C3" s="42">
        <f>B3*100%/SUM($B$2:$B$4)</f>
        <v>0.28612987247285399</v>
      </c>
      <c r="D3" s="42">
        <f>1-C3</f>
        <v>0.71387012752714596</v>
      </c>
    </row>
    <row r="4" spans="1:4" ht="15.5">
      <c r="A4" s="32" t="s">
        <v>105</v>
      </c>
      <c r="B4" s="34">
        <f>SUMIF(TB_VENDAS[Vendedor],A4,TB_VENDAS[Total])</f>
        <v>5881.7</v>
      </c>
      <c r="C4" s="41">
        <f>B4*100%/SUM($B$2:$B$4)</f>
        <v>0.33159876870341765</v>
      </c>
      <c r="D4" s="41">
        <f>1-C4</f>
        <v>0.66840123129658235</v>
      </c>
    </row>
    <row r="5" spans="1:4" ht="15.5">
      <c r="A5" s="30"/>
    </row>
    <row r="6" spans="1:4" ht="15.5">
      <c r="A6" s="30"/>
      <c r="B6" s="30"/>
    </row>
    <row r="7" spans="1:4" ht="18.5">
      <c r="A7" s="31" t="s">
        <v>117</v>
      </c>
      <c r="B7" s="31" t="s">
        <v>116</v>
      </c>
      <c r="C7" s="36" t="s">
        <v>125</v>
      </c>
      <c r="D7" s="36" t="s">
        <v>23</v>
      </c>
    </row>
    <row r="8" spans="1:4" ht="15.5">
      <c r="A8" s="32">
        <v>1</v>
      </c>
      <c r="B8" s="34" t="s">
        <v>118</v>
      </c>
      <c r="C8" s="34">
        <f>SUMIF(TB_VENDAS[Mês],A8,TB_VENDAS[Total])</f>
        <v>2241.4</v>
      </c>
      <c r="D8" s="37">
        <f>SUMIF(TB_VENDAS[Mês],A8,TB_VENDAS[Qtd])</f>
        <v>14</v>
      </c>
    </row>
    <row r="9" spans="1:4" ht="15.5">
      <c r="A9" s="33">
        <v>2</v>
      </c>
      <c r="B9" s="35" t="s">
        <v>119</v>
      </c>
      <c r="C9" s="35">
        <f>SUMIF(TB_VENDAS[Mês],A9,TB_VENDAS[Total])</f>
        <v>2595.6999999999998</v>
      </c>
      <c r="D9" s="38">
        <f>SUMIF(TB_VENDAS[Mês],A9,TB_VENDAS[Qtd])</f>
        <v>15</v>
      </c>
    </row>
    <row r="10" spans="1:4" ht="15.5">
      <c r="A10" s="32">
        <v>3</v>
      </c>
      <c r="B10" s="34" t="s">
        <v>120</v>
      </c>
      <c r="C10" s="34">
        <f>SUMIF(TB_VENDAS[Mês],A10,TB_VENDAS[Total])</f>
        <v>3443.6</v>
      </c>
      <c r="D10" s="37">
        <f>SUMIF(TB_VENDAS[Mês],A10,TB_VENDAS[Qtd])</f>
        <v>26</v>
      </c>
    </row>
    <row r="11" spans="1:4" ht="15.5">
      <c r="A11" s="33">
        <v>4</v>
      </c>
      <c r="B11" s="35" t="s">
        <v>121</v>
      </c>
      <c r="C11" s="35">
        <f>SUMIF(TB_VENDAS[Mês],A11,TB_VENDAS[Total])</f>
        <v>4054.6</v>
      </c>
      <c r="D11" s="38">
        <f>SUMIF(TB_VENDAS[Mês],A11,TB_VENDAS[Qtd])</f>
        <v>28</v>
      </c>
    </row>
    <row r="12" spans="1:4" ht="15.5">
      <c r="A12" s="32">
        <v>5</v>
      </c>
      <c r="B12" s="34" t="s">
        <v>122</v>
      </c>
      <c r="C12" s="34">
        <f>SUMIF(TB_VENDAS[Mês],A12,TB_VENDAS[Total])</f>
        <v>1919.1</v>
      </c>
      <c r="D12" s="37">
        <f>SUMIF(TB_VENDAS[Mês],A12,TB_VENDAS[Qtd])</f>
        <v>17</v>
      </c>
    </row>
    <row r="13" spans="1:4" ht="15.5">
      <c r="A13" s="33">
        <v>6</v>
      </c>
      <c r="B13" s="35" t="s">
        <v>123</v>
      </c>
      <c r="C13" s="35">
        <f>SUMIF(TB_VENDAS[Mês],A13,TB_VENDAS[Total])</f>
        <v>3483</v>
      </c>
      <c r="D13" s="38">
        <f>SUMIF(TB_VENDAS[Mês],A13,TB_VENDAS[Qtd])</f>
        <v>31</v>
      </c>
    </row>
    <row r="16" spans="1:4" ht="18.5">
      <c r="A16" s="31" t="s">
        <v>7</v>
      </c>
      <c r="B16" s="31" t="s">
        <v>125</v>
      </c>
    </row>
    <row r="17" spans="1:3" ht="15.5">
      <c r="A17" s="32" t="s">
        <v>11</v>
      </c>
      <c r="B17" s="34">
        <f>SUMIF(TB_VENDAS[Categoria],A17,TB_VENDAS[Total])</f>
        <v>2613.4</v>
      </c>
    </row>
    <row r="18" spans="1:3" ht="15.5">
      <c r="A18" s="33" t="s">
        <v>103</v>
      </c>
      <c r="B18" s="40">
        <f>SUMIF(TB_VENDAS[Categoria],A18,TB_VENDAS[Total])</f>
        <v>5697.9</v>
      </c>
    </row>
    <row r="19" spans="1:3" ht="15.5">
      <c r="A19" s="32" t="s">
        <v>9</v>
      </c>
      <c r="B19" s="34">
        <f>SUMIF(TB_VENDAS[Categoria],A19,TB_VENDAS[Total])</f>
        <v>9426.1000000000022</v>
      </c>
    </row>
    <row r="20" spans="1:3" ht="15.5">
      <c r="A20" s="33"/>
      <c r="B20" s="35"/>
      <c r="C20" s="39"/>
    </row>
  </sheetData>
  <phoneticPr fontId="16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D30E-CAD9-44C2-991E-2C6A2FE540DD}">
  <dimension ref="C2:CA51"/>
  <sheetViews>
    <sheetView zoomScaleNormal="100" workbookViewId="0">
      <selection activeCell="CQ6" sqref="CQ6"/>
    </sheetView>
  </sheetViews>
  <sheetFormatPr defaultColWidth="2.6328125" defaultRowHeight="14.5"/>
  <sheetData>
    <row r="2" spans="3:79">
      <c r="V2" s="57" t="s">
        <v>108</v>
      </c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9"/>
      <c r="AP2" s="57" t="s">
        <v>109</v>
      </c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9"/>
      <c r="BJ2" s="57" t="s">
        <v>110</v>
      </c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9"/>
    </row>
    <row r="3" spans="3:79">
      <c r="V3" s="60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2"/>
      <c r="AP3" s="60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2"/>
      <c r="BJ3" s="60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2"/>
    </row>
    <row r="4" spans="3:79">
      <c r="V4" s="63">
        <f>COUNTA(TB_PRODUTOS[Código])</f>
        <v>39</v>
      </c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5"/>
      <c r="AP4" s="63">
        <f>SUM(TB_VENDAS[Qtd])</f>
        <v>131</v>
      </c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5"/>
      <c r="BJ4" s="72">
        <f>SUM(TB_VENDAS[Total])</f>
        <v>17737.399999999998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4"/>
    </row>
    <row r="5" spans="3:79">
      <c r="V5" s="66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8"/>
      <c r="AP5" s="66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8"/>
      <c r="BJ5" s="75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7"/>
    </row>
    <row r="6" spans="3:79">
      <c r="V6" s="66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8"/>
      <c r="AP6" s="66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8"/>
      <c r="BJ6" s="75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7"/>
    </row>
    <row r="7" spans="3:79">
      <c r="V7" s="69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P7" s="69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1"/>
      <c r="BJ7" s="78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80"/>
    </row>
    <row r="9" spans="3:79" ht="14.5" customHeight="1">
      <c r="C9" s="57" t="s">
        <v>111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</row>
    <row r="10" spans="3:79" ht="14.5" customHeight="1"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</row>
    <row r="11" spans="3:79"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3"/>
    </row>
    <row r="12" spans="3:79">
      <c r="C12" s="84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6"/>
    </row>
    <row r="13" spans="3:79">
      <c r="C13" s="84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6"/>
    </row>
    <row r="14" spans="3:79">
      <c r="C14" s="84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6"/>
    </row>
    <row r="15" spans="3:79">
      <c r="C15" s="84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6"/>
    </row>
    <row r="16" spans="3:79">
      <c r="C16" s="84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6"/>
    </row>
    <row r="17" spans="3:79">
      <c r="C17" s="84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6"/>
    </row>
    <row r="18" spans="3:79">
      <c r="C18" s="84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6"/>
    </row>
    <row r="19" spans="3:79">
      <c r="C19" s="84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6"/>
    </row>
    <row r="20" spans="3:79">
      <c r="C20" s="84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6"/>
    </row>
    <row r="21" spans="3:79">
      <c r="C21" s="84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6"/>
    </row>
    <row r="22" spans="3:79">
      <c r="C22" s="84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6"/>
    </row>
    <row r="23" spans="3:79">
      <c r="C23" s="84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6"/>
    </row>
    <row r="24" spans="3:79">
      <c r="C24" s="84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6"/>
    </row>
    <row r="25" spans="3:79">
      <c r="C25" s="84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6"/>
    </row>
    <row r="26" spans="3:79">
      <c r="C26" s="84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6"/>
    </row>
    <row r="27" spans="3:79">
      <c r="C27" s="84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6"/>
    </row>
    <row r="28" spans="3:79">
      <c r="C28" s="84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6"/>
    </row>
    <row r="29" spans="3:79">
      <c r="C29" s="84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6"/>
    </row>
    <row r="30" spans="3:79">
      <c r="C30" s="8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6"/>
    </row>
    <row r="31" spans="3:79">
      <c r="C31" s="84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6"/>
    </row>
    <row r="32" spans="3:79">
      <c r="C32" s="87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9"/>
    </row>
    <row r="34" spans="3:79" ht="14.5" customHeight="1">
      <c r="C34" s="57" t="s">
        <v>115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9"/>
      <c r="AS34" s="57" t="s">
        <v>114</v>
      </c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/>
      <c r="BT34" s="58"/>
      <c r="BU34" s="58"/>
      <c r="BV34" s="58"/>
      <c r="BW34" s="58"/>
      <c r="BX34" s="58"/>
      <c r="BY34" s="58"/>
      <c r="BZ34" s="58"/>
      <c r="CA34" s="59"/>
    </row>
    <row r="35" spans="3:79" ht="14.5" customHeight="1">
      <c r="C35" s="60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2"/>
      <c r="AS35" s="60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2"/>
    </row>
    <row r="36" spans="3:79" ht="14.5" customHeight="1">
      <c r="C36" s="48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50"/>
      <c r="AL36" s="29"/>
      <c r="AS36" s="48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50"/>
    </row>
    <row r="37" spans="3:79" ht="14.5" customHeight="1"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3"/>
      <c r="AL37" s="29"/>
      <c r="AS37" s="51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3"/>
    </row>
    <row r="38" spans="3:79" ht="14.5" customHeight="1"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3"/>
      <c r="AL38" s="29"/>
      <c r="AS38" s="51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3"/>
    </row>
    <row r="39" spans="3:79" ht="14.5" customHeight="1"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3"/>
      <c r="AL39" s="29"/>
      <c r="AS39" s="51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3"/>
    </row>
    <row r="40" spans="3:79" ht="14.5" customHeight="1"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3"/>
      <c r="AL40" s="29"/>
      <c r="AS40" s="51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3"/>
    </row>
    <row r="41" spans="3:79" ht="14.5" customHeight="1">
      <c r="C41" s="51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3"/>
      <c r="AL41" s="29"/>
      <c r="AS41" s="51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3"/>
    </row>
    <row r="42" spans="3:79" ht="14.5" customHeight="1">
      <c r="C42" s="5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3"/>
      <c r="AL42" s="29"/>
      <c r="AS42" s="51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3"/>
    </row>
    <row r="43" spans="3:79" ht="14.5" customHeight="1"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3"/>
      <c r="AS43" s="51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3"/>
    </row>
    <row r="44" spans="3:79" ht="14.5" customHeight="1"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3"/>
      <c r="AS44" s="51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3"/>
    </row>
    <row r="45" spans="3:79" ht="14.5" customHeight="1">
      <c r="C45" s="51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3"/>
      <c r="AS45" s="51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3"/>
    </row>
    <row r="46" spans="3:79" ht="14.5" customHeight="1">
      <c r="C46" s="51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3"/>
      <c r="AS46" s="51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3"/>
    </row>
    <row r="47" spans="3:79" ht="14.5" customHeight="1"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3"/>
      <c r="AS47" s="51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3"/>
    </row>
    <row r="48" spans="3:79" ht="14.5" customHeight="1">
      <c r="C48" s="5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3"/>
      <c r="AS48" s="51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3"/>
    </row>
    <row r="49" spans="3:79" ht="14.5" customHeight="1"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3"/>
      <c r="AS49" s="51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3"/>
    </row>
    <row r="50" spans="3:79" ht="14.5" customHeight="1">
      <c r="C50" s="51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3"/>
      <c r="AS50" s="51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3"/>
    </row>
    <row r="51" spans="3:79" ht="14.5" customHeight="1"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6"/>
      <c r="AS51" s="54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6"/>
    </row>
  </sheetData>
  <mergeCells count="12">
    <mergeCell ref="C36:AK51"/>
    <mergeCell ref="AS36:CA51"/>
    <mergeCell ref="V2:AM3"/>
    <mergeCell ref="V4:AM7"/>
    <mergeCell ref="AP2:BG3"/>
    <mergeCell ref="AP4:BG7"/>
    <mergeCell ref="BJ2:CA3"/>
    <mergeCell ref="BJ4:CA7"/>
    <mergeCell ref="C34:AK35"/>
    <mergeCell ref="C9:CA10"/>
    <mergeCell ref="C11:CA32"/>
    <mergeCell ref="AS34:CA3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A07B-3197-499D-9D08-DDF82B4BFC6E}">
  <dimension ref="A1:E9"/>
  <sheetViews>
    <sheetView tabSelected="1" zoomScaleNormal="100" workbookViewId="0">
      <selection activeCell="F29" sqref="F29"/>
    </sheetView>
  </sheetViews>
  <sheetFormatPr defaultRowHeight="14.5"/>
  <cols>
    <col min="1" max="1" width="27.1796875" bestFit="1" customWidth="1"/>
    <col min="2" max="2" width="17.6328125" customWidth="1"/>
    <col min="4" max="4" width="27.1796875" bestFit="1" customWidth="1"/>
    <col min="5" max="5" width="13.90625" customWidth="1"/>
    <col min="6" max="6" width="20.81640625" bestFit="1" customWidth="1"/>
  </cols>
  <sheetData>
    <row r="1" spans="1:5" ht="23.5">
      <c r="A1" s="90" t="s">
        <v>38</v>
      </c>
      <c r="B1" s="90"/>
      <c r="C1" s="12"/>
      <c r="D1" s="90" t="s">
        <v>39</v>
      </c>
      <c r="E1" s="90"/>
    </row>
    <row r="2" spans="1:5" ht="23.5">
      <c r="A2" s="90"/>
      <c r="B2" s="90"/>
      <c r="C2" s="12"/>
      <c r="D2" s="91" t="s">
        <v>50</v>
      </c>
      <c r="E2" s="91"/>
    </row>
    <row r="3" spans="1:5" ht="6" customHeight="1">
      <c r="A3" s="13"/>
      <c r="B3" s="13"/>
      <c r="C3" s="13"/>
      <c r="D3" s="13"/>
      <c r="E3" s="13"/>
    </row>
    <row r="4" spans="1:5" ht="21">
      <c r="A4" s="10" t="s">
        <v>42</v>
      </c>
      <c r="B4" s="10">
        <f>COUNTIF(TB_PRODUTOS[Situação],"&gt;0")</f>
        <v>39</v>
      </c>
      <c r="C4" s="12"/>
      <c r="D4" s="10" t="s">
        <v>43</v>
      </c>
      <c r="E4" s="10">
        <f>COUNTIF(TB_PRODUTOS[Produtos], D2)</f>
        <v>1</v>
      </c>
    </row>
    <row r="5" spans="1:5" ht="21">
      <c r="A5" s="11" t="s">
        <v>44</v>
      </c>
      <c r="B5" s="11">
        <f>SUM(TB_PRODUTOS[Situação])</f>
        <v>231</v>
      </c>
      <c r="C5" s="12"/>
      <c r="D5" s="11" t="s">
        <v>44</v>
      </c>
      <c r="E5" s="11">
        <f>SUMIF(TB_PRODUTOS[Produtos],D2,TB_PRODUTOS[Situação])</f>
        <v>2</v>
      </c>
    </row>
    <row r="6" spans="1:5" ht="21" customHeight="1">
      <c r="A6" s="10" t="s">
        <v>41</v>
      </c>
      <c r="B6" s="14">
        <f>AVERAGE(TB_PRODUTOS[Situação])</f>
        <v>5.9230769230769234</v>
      </c>
      <c r="C6" s="13"/>
      <c r="D6" s="10" t="s">
        <v>41</v>
      </c>
      <c r="E6" s="14">
        <f>AVERAGEIF(TB_PRODUTOS[Produtos],D2,TB_PRODUTOS[Situação])</f>
        <v>2</v>
      </c>
    </row>
    <row r="7" spans="1:5" ht="21" customHeight="1">
      <c r="A7" s="13"/>
      <c r="B7" s="13"/>
      <c r="C7" s="13"/>
      <c r="D7" s="13"/>
      <c r="E7" s="13"/>
    </row>
    <row r="8" spans="1:5" ht="21" customHeight="1">
      <c r="A8" s="13"/>
      <c r="B8" s="13"/>
      <c r="C8" s="13"/>
      <c r="D8" s="13"/>
      <c r="E8" s="13"/>
    </row>
    <row r="9" spans="1:5" ht="21" customHeight="1">
      <c r="A9" s="13"/>
      <c r="B9" s="13"/>
      <c r="C9" s="13"/>
      <c r="D9" s="13"/>
      <c r="E9" s="13"/>
    </row>
  </sheetData>
  <mergeCells count="3">
    <mergeCell ref="D1:E1"/>
    <mergeCell ref="D2:E2"/>
    <mergeCell ref="A1:B2"/>
  </mergeCells>
  <dataValidations count="1">
    <dataValidation type="list" showInputMessage="1" showErrorMessage="1" errorTitle="Erro de digitação" error="Este produto não está listado" sqref="D2:E2" xr:uid="{78C6B4B6-E035-4803-9206-A0240EC0DCD9}">
      <formula1>INT_NOMES_PRODUTOS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A7978-5BB8-48FC-9260-F3BF34F0A4D9}">
  <dimension ref="A3:B13"/>
  <sheetViews>
    <sheetView workbookViewId="0">
      <selection activeCell="H11" sqref="H11"/>
    </sheetView>
  </sheetViews>
  <sheetFormatPr defaultRowHeight="14.5"/>
  <cols>
    <col min="1" max="1" width="13.453125" bestFit="1" customWidth="1"/>
    <col min="2" max="2" width="12.453125" bestFit="1" customWidth="1"/>
  </cols>
  <sheetData>
    <row r="3" spans="1:2">
      <c r="A3" s="8" t="s">
        <v>0</v>
      </c>
      <c r="B3" t="s">
        <v>26</v>
      </c>
    </row>
    <row r="4" spans="1:2">
      <c r="A4" t="s">
        <v>15</v>
      </c>
      <c r="B4">
        <v>40</v>
      </c>
    </row>
    <row r="5" spans="1:2">
      <c r="A5" t="s">
        <v>18</v>
      </c>
      <c r="B5">
        <v>1</v>
      </c>
    </row>
    <row r="6" spans="1:2">
      <c r="A6" t="s">
        <v>19</v>
      </c>
      <c r="B6">
        <v>11</v>
      </c>
    </row>
    <row r="7" spans="1:2">
      <c r="A7" t="s">
        <v>13</v>
      </c>
      <c r="B7">
        <v>19</v>
      </c>
    </row>
    <row r="8" spans="1:2">
      <c r="A8" t="s">
        <v>2</v>
      </c>
      <c r="B8">
        <v>28</v>
      </c>
    </row>
    <row r="9" spans="1:2">
      <c r="A9" t="s">
        <v>20</v>
      </c>
      <c r="B9">
        <v>21</v>
      </c>
    </row>
    <row r="10" spans="1:2">
      <c r="A10" t="s">
        <v>12</v>
      </c>
      <c r="B10">
        <v>4</v>
      </c>
    </row>
    <row r="11" spans="1:2">
      <c r="A11" t="s">
        <v>10</v>
      </c>
      <c r="B11">
        <v>3</v>
      </c>
    </row>
    <row r="12" spans="1:2">
      <c r="A12" t="s">
        <v>16</v>
      </c>
      <c r="B12">
        <v>3</v>
      </c>
    </row>
    <row r="13" spans="1:2">
      <c r="A13" t="s">
        <v>14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94A46D20E05F40A5A8A444C6A729A0" ma:contentTypeVersion="1" ma:contentTypeDescription="Create a new document." ma:contentTypeScope="" ma:versionID="6eef66756ed0c9a603d235c3da99f90e">
  <xsd:schema xmlns:xsd="http://www.w3.org/2001/XMLSchema" xmlns:xs="http://www.w3.org/2001/XMLSchema" xmlns:p="http://schemas.microsoft.com/office/2006/metadata/properties" xmlns:ns3="2f5230ee-e692-429d-9836-e9aa5e6ec001" targetNamespace="http://schemas.microsoft.com/office/2006/metadata/properties" ma:root="true" ma:fieldsID="36ef0b508e9f26376cb7727f704c9d56" ns3:_="">
    <xsd:import namespace="2f5230ee-e692-429d-9836-e9aa5e6ec00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230ee-e692-429d-9836-e9aa5e6ec00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56274C-8B52-410E-AC36-C536B94FD6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230ee-e692-429d-9836-e9aa5e6ec0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0D7396-9FB7-49BE-8CCF-A3DBC602D66A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2f5230ee-e692-429d-9836-e9aa5e6ec001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6320403-3D73-47A9-A50C-81196B2878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Produtos</vt:lpstr>
      <vt:lpstr>Vendas</vt:lpstr>
      <vt:lpstr>Dados para o dashboard</vt:lpstr>
      <vt:lpstr>Dashboard</vt:lpstr>
      <vt:lpstr>Contagem</vt:lpstr>
      <vt:lpstr>Dados para o gráfico dinâmico</vt:lpstr>
      <vt:lpstr>Gráfico Dinâmico</vt:lpstr>
      <vt:lpstr>Dashboard!Area_de_impressao</vt:lpstr>
      <vt:lpstr>Produtos!Area_de_impressao</vt:lpstr>
      <vt:lpstr>INT_NOMES_PRODUTOS</vt:lpstr>
      <vt:lpstr>INT_QTD_ESTOQUE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Miguel de Sousa Barbosa dos Santos - 12524152353</dc:creator>
  <cp:lastModifiedBy>Pedro Miguel de Sousa Barbosa dos Santos - 12524152353</cp:lastModifiedBy>
  <cp:lastPrinted>2024-10-02T13:33:34Z</cp:lastPrinted>
  <dcterms:created xsi:type="dcterms:W3CDTF">2024-09-24T16:13:51Z</dcterms:created>
  <dcterms:modified xsi:type="dcterms:W3CDTF">2025-02-28T14:27:57Z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0x0101005E94A46D20E05F40A5A8A444C6A729A0</vt:lpwstr>
  </property>
</Properties>
</file>