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amostra2\"/>
    </mc:Choice>
  </mc:AlternateContent>
  <xr:revisionPtr revIDLastSave="0" documentId="13_ncr:1_{7BCDFC69-C85C-4CA4-A961-D63C7CF2E4BC}" xr6:coauthVersionLast="47" xr6:coauthVersionMax="47" xr10:uidLastSave="{00000000-0000-0000-0000-000000000000}"/>
  <bookViews>
    <workbookView xWindow="-108" yWindow="-108" windowWidth="30936" windowHeight="16896" activeTab="1" xr2:uid="{BC5C0DF1-758F-4DA4-AF70-E6C7379B7BEC}"/>
    <workbookView xWindow="18600" yWindow="4356" windowWidth="23040" windowHeight="12204" activeTab="1" xr2:uid="{88F24234-C73A-4EDD-822B-63E2E8E9D518}"/>
  </bookViews>
  <sheets>
    <sheet name="Sheet1" sheetId="2" r:id="rId1"/>
    <sheet name="amostra" sheetId="1" r:id="rId2"/>
  </sheets>
  <definedNames>
    <definedName name="_xlnm._FilterDatabase" localSheetId="1" hidden="1">amostra!$A$1:$H$501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2" i="1" l="1"/>
  <c r="N81" i="1"/>
  <c r="K77" i="1"/>
  <c r="K66" i="1"/>
  <c r="K64" i="1"/>
  <c r="K62" i="1"/>
  <c r="K60" i="1"/>
  <c r="K58" i="1"/>
  <c r="M55" i="1"/>
  <c r="L55" i="1"/>
  <c r="K55" i="1"/>
  <c r="M50" i="1"/>
  <c r="M51" i="1"/>
  <c r="M52" i="1"/>
  <c r="M53" i="1"/>
  <c r="M49" i="1"/>
  <c r="K46" i="1"/>
  <c r="M44" i="1"/>
  <c r="L44" i="1"/>
  <c r="K41" i="1"/>
  <c r="K39" i="1"/>
  <c r="M33" i="1"/>
  <c r="K29" i="1"/>
  <c r="M10" i="1"/>
  <c r="N7" i="1"/>
  <c r="M7" i="1"/>
  <c r="M4" i="1"/>
</calcChain>
</file>

<file path=xl/sharedStrings.xml><?xml version="1.0" encoding="utf-8"?>
<sst xmlns="http://schemas.openxmlformats.org/spreadsheetml/2006/main" count="1574" uniqueCount="51">
  <si>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</si>
  <si>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</si>
  <si>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</si>
  <si>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</si>
  <si>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</si>
  <si>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</si>
  <si>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</si>
  <si>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</si>
  <si>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</si>
  <si>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</si>
  <si>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</si>
  <si>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</si>
  <si>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</si>
  <si>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</si>
  <si>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</si>
  <si>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</si>
  <si>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Pergunta</t>
  </si>
  <si>
    <t>Row Labels</t>
  </si>
  <si>
    <t>Grand Total</t>
  </si>
  <si>
    <t>Count of Idade</t>
  </si>
  <si>
    <t>Idade média</t>
  </si>
  <si>
    <t>moda</t>
  </si>
  <si>
    <t xml:space="preserve">escolaridade </t>
  </si>
  <si>
    <t xml:space="preserve">Salário </t>
  </si>
  <si>
    <t>frequência</t>
  </si>
  <si>
    <t xml:space="preserve">nº no conselho e sexo </t>
  </si>
  <si>
    <t>Quantidade</t>
  </si>
  <si>
    <t>Salário</t>
  </si>
  <si>
    <t>Máximo</t>
  </si>
  <si>
    <t>Cereja</t>
  </si>
  <si>
    <t>Banana</t>
  </si>
  <si>
    <t>Maçã</t>
  </si>
  <si>
    <t>Laranja</t>
  </si>
  <si>
    <t>Celestino</t>
  </si>
  <si>
    <t>Aurora</t>
  </si>
  <si>
    <t>Alberto</t>
  </si>
  <si>
    <t>Calculadora</t>
  </si>
  <si>
    <t>Pen Drive</t>
  </si>
  <si>
    <t>Pastas</t>
  </si>
  <si>
    <t>Papel</t>
  </si>
  <si>
    <t>Canetas</t>
  </si>
  <si>
    <t>Cadernos</t>
  </si>
  <si>
    <t>Veículo</t>
  </si>
  <si>
    <t>Ford</t>
  </si>
  <si>
    <t>Mazda</t>
  </si>
  <si>
    <t>Mini</t>
  </si>
  <si>
    <t>Seat</t>
  </si>
  <si>
    <t>Eixos</t>
  </si>
  <si>
    <t>Rolamentos</t>
  </si>
  <si>
    <t>Parafusos</t>
  </si>
  <si>
    <t>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</si>
</sst>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2" formatCode="#,##0.00\ [$€-1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6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1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16" fillId="0" borderId="10" xfId="0" applyFont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Border="1"/>
    <xf numFmtId="169" fontId="0" fillId="0" borderId="0" xfId="0" applyNumberFormat="1" applyBorder="1"/>
    <xf numFmtId="169" fontId="0" fillId="35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 applyBorder="1"/>
    <xf numFmtId="172" fontId="0" fillId="36" borderId="0" xfId="0" applyNumberFormat="1" applyFill="1" applyBorder="1"/>
    <xf numFmtId="0" fontId="0" fillId="0" borderId="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Oliveira" refreshedDate="44241.824731828703" createdVersion="6" refreshedVersion="6" minRefreshableVersion="3" recordCount="500" xr:uid="{4CA3852B-AEBB-46D1-ACA6-F2DC8985974E}">
  <cacheSource type="worksheet">
    <worksheetSource ref="A1:H501" sheet="amostra"/>
  </cacheSource>
  <cacheFields count="8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/>
    </cacheField>
    <cacheField name="Salario" numFmtId="0">
      <sharedItems containsSemiMixedTypes="0" containsString="0" containsNumber="1" containsInteger="1" minValue="88" maxValue="2093"/>
    </cacheField>
    <cacheField name="Concelho" numFmtId="0">
      <sharedItems/>
    </cacheField>
    <cacheField name="Sexo" numFmtId="0">
      <sharedItems/>
    </cacheField>
    <cacheField name="Idade" numFmtId="0">
      <sharedItems containsSemiMixedTypes="0" containsString="0" containsNumber="1" containsInteger="1" minValue="20" maxValue="69" count="50">
        <n v="57"/>
        <n v="55"/>
        <n v="34"/>
        <n v="62"/>
        <n v="58"/>
        <n v="41"/>
        <n v="32"/>
        <n v="33"/>
        <n v="64"/>
        <n v="39"/>
        <n v="44"/>
        <n v="48"/>
        <n v="59"/>
        <n v="52"/>
        <n v="66"/>
        <n v="42"/>
        <n v="50"/>
        <n v="22"/>
        <n v="56"/>
        <n v="43"/>
        <n v="65"/>
        <n v="27"/>
        <n v="24"/>
        <n v="46"/>
        <n v="49"/>
        <n v="20"/>
        <n v="23"/>
        <n v="54"/>
        <n v="68"/>
        <n v="69"/>
        <n v="53"/>
        <n v="21"/>
        <n v="29"/>
        <n v="40"/>
        <n v="60"/>
        <n v="31"/>
        <n v="26"/>
        <n v="51"/>
        <n v="38"/>
        <n v="67"/>
        <n v="47"/>
        <n v="37"/>
        <n v="28"/>
        <n v="35"/>
        <n v="36"/>
        <n v="63"/>
        <n v="25"/>
        <n v="61"/>
        <n v="45"/>
        <n v="30"/>
      </sharedItems>
    </cacheField>
    <cacheField name="Situacao" numFmtId="0">
      <sharedItems/>
    </cacheField>
    <cacheField name="Imposto%" numFmtId="9">
      <sharedItems containsSemiMixedTypes="0" containsString="0" containsNumber="1" minValue="0.1" maxValue="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444"/>
    <n v="0"/>
    <n v="88"/>
    <s v="Porto"/>
    <s v="M"/>
    <x v="0"/>
    <s v="cas"/>
    <n v="0.1"/>
  </r>
  <r>
    <n v="1297"/>
    <n v="0"/>
    <n v="122"/>
    <s v="Gaia"/>
    <s v="F"/>
    <x v="1"/>
    <s v="cas"/>
    <n v="0.1"/>
  </r>
  <r>
    <n v="1220"/>
    <n v="1"/>
    <n v="142"/>
    <s v="Gondomar"/>
    <s v="M"/>
    <x v="2"/>
    <s v="cas"/>
    <n v="0.1"/>
  </r>
  <r>
    <n v="1144"/>
    <n v="1"/>
    <n v="162"/>
    <s v="Gaia"/>
    <s v="F"/>
    <x v="3"/>
    <s v="cas"/>
    <n v="0.1"/>
  </r>
  <r>
    <n v="1272"/>
    <n v="0"/>
    <n v="168"/>
    <s v="Porto"/>
    <s v="F"/>
    <x v="4"/>
    <s v="cas"/>
    <n v="0.1"/>
  </r>
  <r>
    <n v="1315"/>
    <n v="0"/>
    <n v="186"/>
    <s v="Gondomar"/>
    <s v="M"/>
    <x v="5"/>
    <s v="cas"/>
    <n v="0.1"/>
  </r>
  <r>
    <n v="1352"/>
    <n v="0"/>
    <n v="190"/>
    <s v="Porto"/>
    <s v="F"/>
    <x v="6"/>
    <s v="cas"/>
    <n v="0.1"/>
  </r>
  <r>
    <n v="1249"/>
    <n v="1"/>
    <n v="192"/>
    <s v="Gondomar"/>
    <s v="M"/>
    <x v="7"/>
    <s v="sol"/>
    <n v="0.1"/>
  </r>
  <r>
    <n v="1421"/>
    <n v="0"/>
    <n v="197"/>
    <s v="Gaia"/>
    <s v="M"/>
    <x v="8"/>
    <s v="cas"/>
    <n v="0.1"/>
  </r>
  <r>
    <n v="1456"/>
    <n v="0"/>
    <n v="203"/>
    <s v="Gondomar"/>
    <s v="M"/>
    <x v="9"/>
    <s v="sol"/>
    <n v="0.1"/>
  </r>
  <r>
    <n v="1441"/>
    <n v="0"/>
    <n v="204"/>
    <s v="Gondomar"/>
    <s v="M"/>
    <x v="10"/>
    <s v="sol"/>
    <n v="0.1"/>
  </r>
  <r>
    <n v="1065"/>
    <n v="1"/>
    <n v="213"/>
    <s v="Gondomar"/>
    <s v="F"/>
    <x v="11"/>
    <s v="sol"/>
    <n v="0.1"/>
  </r>
  <r>
    <n v="1035"/>
    <n v="1"/>
    <n v="230"/>
    <s v="Gaia"/>
    <s v="F"/>
    <x v="12"/>
    <s v="cas"/>
    <n v="0.1"/>
  </r>
  <r>
    <n v="1113"/>
    <n v="0"/>
    <n v="230"/>
    <s v="Gaia"/>
    <s v="M"/>
    <x v="13"/>
    <s v="sol"/>
    <n v="0.1"/>
  </r>
  <r>
    <n v="1246"/>
    <n v="2"/>
    <n v="263"/>
    <s v="Porto"/>
    <s v="M"/>
    <x v="14"/>
    <s v="cas"/>
    <n v="0.1"/>
  </r>
  <r>
    <n v="1318"/>
    <n v="2"/>
    <n v="266"/>
    <s v="Gaia"/>
    <s v="F"/>
    <x v="15"/>
    <s v="cas"/>
    <n v="0.1"/>
  </r>
  <r>
    <n v="1369"/>
    <n v="2"/>
    <n v="272"/>
    <s v="Gondomar"/>
    <s v="M"/>
    <x v="16"/>
    <s v="sol"/>
    <n v="0.1"/>
  </r>
  <r>
    <n v="1280"/>
    <n v="2"/>
    <n v="283"/>
    <s v="Gaia"/>
    <s v="F"/>
    <x v="17"/>
    <s v="cas"/>
    <n v="0.1"/>
  </r>
  <r>
    <n v="1198"/>
    <n v="0"/>
    <n v="288"/>
    <s v="Gondomar"/>
    <s v="F"/>
    <x v="18"/>
    <s v="cas"/>
    <n v="0.1"/>
  </r>
  <r>
    <n v="1278"/>
    <n v="2"/>
    <n v="291"/>
    <s v="Gaia"/>
    <s v="M"/>
    <x v="5"/>
    <s v="cas"/>
    <n v="0.1"/>
  </r>
  <r>
    <n v="1233"/>
    <n v="1"/>
    <n v="292"/>
    <s v="Gaia"/>
    <s v="M"/>
    <x v="19"/>
    <s v="sol"/>
    <n v="0.1"/>
  </r>
  <r>
    <n v="1089"/>
    <n v="1"/>
    <n v="294"/>
    <s v="Gaia"/>
    <s v="M"/>
    <x v="20"/>
    <s v="cas"/>
    <n v="0.1"/>
  </r>
  <r>
    <n v="1270"/>
    <n v="2"/>
    <n v="298"/>
    <s v="Gaia"/>
    <s v="M"/>
    <x v="21"/>
    <s v="cas"/>
    <n v="0.1"/>
  </r>
  <r>
    <n v="1105"/>
    <n v="1"/>
    <n v="303"/>
    <s v="Gondomar"/>
    <s v="F"/>
    <x v="22"/>
    <s v="cas"/>
    <n v="0.1"/>
  </r>
  <r>
    <n v="1415"/>
    <n v="2"/>
    <n v="306"/>
    <s v="Gaia"/>
    <s v="M"/>
    <x v="23"/>
    <s v="sol"/>
    <n v="0.1"/>
  </r>
  <r>
    <n v="1025"/>
    <n v="1"/>
    <n v="312"/>
    <s v="Gaia"/>
    <s v="M"/>
    <x v="12"/>
    <s v="sol"/>
    <n v="0.1"/>
  </r>
  <r>
    <n v="1012"/>
    <n v="0"/>
    <n v="316"/>
    <s v="Porto"/>
    <s v="M"/>
    <x v="3"/>
    <s v="cas"/>
    <n v="0.1"/>
  </r>
  <r>
    <n v="1219"/>
    <n v="2"/>
    <n v="318"/>
    <s v="Porto"/>
    <s v="F"/>
    <x v="24"/>
    <s v="cas"/>
    <n v="0.1"/>
  </r>
  <r>
    <n v="1005"/>
    <n v="1"/>
    <n v="320"/>
    <s v="Gaia"/>
    <s v="M"/>
    <x v="25"/>
    <s v="cas"/>
    <n v="0.1"/>
  </r>
  <r>
    <n v="1425"/>
    <n v="1"/>
    <n v="334"/>
    <s v="Gaia"/>
    <s v="F"/>
    <x v="26"/>
    <s v="sol"/>
    <n v="0.1"/>
  </r>
  <r>
    <n v="1038"/>
    <n v="1"/>
    <n v="339"/>
    <s v="Porto"/>
    <s v="M"/>
    <x v="27"/>
    <s v="cas"/>
    <n v="0.1"/>
  </r>
  <r>
    <n v="1024"/>
    <n v="3"/>
    <n v="340"/>
    <s v="Gondomar"/>
    <s v="F"/>
    <x v="2"/>
    <s v="cas"/>
    <n v="0.1"/>
  </r>
  <r>
    <n v="1133"/>
    <n v="2"/>
    <n v="342"/>
    <s v="Gondomar"/>
    <s v="M"/>
    <x v="28"/>
    <s v="cas"/>
    <n v="0.1"/>
  </r>
  <r>
    <n v="1031"/>
    <n v="1"/>
    <n v="351"/>
    <s v="Gaia"/>
    <s v="M"/>
    <x v="29"/>
    <s v="sol"/>
    <n v="0.1"/>
  </r>
  <r>
    <n v="1126"/>
    <n v="2"/>
    <n v="358"/>
    <s v="Gaia"/>
    <s v="F"/>
    <x v="28"/>
    <s v="cas"/>
    <n v="0.1"/>
  </r>
  <r>
    <n v="1341"/>
    <n v="0"/>
    <n v="358"/>
    <s v="Gaia"/>
    <s v="M"/>
    <x v="21"/>
    <s v="cas"/>
    <n v="0.1"/>
  </r>
  <r>
    <n v="1122"/>
    <n v="1"/>
    <n v="365"/>
    <s v="Gaia"/>
    <s v="M"/>
    <x v="19"/>
    <s v="cas"/>
    <n v="0.1"/>
  </r>
  <r>
    <n v="1206"/>
    <n v="1"/>
    <n v="367"/>
    <s v="Gaia"/>
    <s v="M"/>
    <x v="16"/>
    <s v="cas"/>
    <n v="0.1"/>
  </r>
  <r>
    <n v="1250"/>
    <n v="3"/>
    <n v="372"/>
    <s v="Gaia"/>
    <s v="M"/>
    <x v="16"/>
    <s v="sol"/>
    <n v="0.1"/>
  </r>
  <r>
    <n v="1124"/>
    <n v="2"/>
    <n v="383"/>
    <s v="Gaia"/>
    <s v="F"/>
    <x v="24"/>
    <s v="cas"/>
    <n v="0.1"/>
  </r>
  <r>
    <n v="1078"/>
    <n v="3"/>
    <n v="384"/>
    <s v="Gondomar"/>
    <s v="F"/>
    <x v="7"/>
    <s v="cas"/>
    <n v="0.1"/>
  </r>
  <r>
    <n v="1212"/>
    <n v="0"/>
    <n v="391"/>
    <s v="Gaia"/>
    <s v="F"/>
    <x v="26"/>
    <s v="cas"/>
    <n v="0.1"/>
  </r>
  <r>
    <n v="1442"/>
    <n v="3"/>
    <n v="394"/>
    <s v="Gondomar"/>
    <s v="F"/>
    <x v="16"/>
    <s v="cas"/>
    <n v="0.1"/>
  </r>
  <r>
    <n v="1137"/>
    <n v="3"/>
    <n v="399"/>
    <s v="Porto"/>
    <s v="M"/>
    <x v="23"/>
    <s v="sol"/>
    <n v="0.1"/>
  </r>
  <r>
    <n v="1342"/>
    <n v="3"/>
    <n v="401"/>
    <s v="Gaia"/>
    <s v="M"/>
    <x v="5"/>
    <s v="cas"/>
    <n v="0.1"/>
  </r>
  <r>
    <n v="1345"/>
    <n v="2"/>
    <n v="410"/>
    <s v="Gaia"/>
    <s v="F"/>
    <x v="30"/>
    <s v="sol"/>
    <n v="0.1"/>
  </r>
  <r>
    <n v="1378"/>
    <n v="0"/>
    <n v="410"/>
    <s v="Gaia"/>
    <s v="M"/>
    <x v="24"/>
    <s v="cas"/>
    <n v="0.1"/>
  </r>
  <r>
    <n v="1437"/>
    <n v="2"/>
    <n v="410"/>
    <s v="Porto"/>
    <s v="M"/>
    <x v="24"/>
    <s v="cas"/>
    <n v="0.1"/>
  </r>
  <r>
    <n v="1322"/>
    <n v="1"/>
    <n v="412"/>
    <s v="Gaia"/>
    <s v="F"/>
    <x v="5"/>
    <s v="cas"/>
    <n v="0.1"/>
  </r>
  <r>
    <n v="1485"/>
    <n v="1"/>
    <n v="415"/>
    <s v="Porto"/>
    <s v="F"/>
    <x v="31"/>
    <s v="cas"/>
    <n v="0.1"/>
  </r>
  <r>
    <n v="1013"/>
    <n v="0"/>
    <n v="416"/>
    <s v="Gondomar"/>
    <s v="M"/>
    <x v="32"/>
    <s v="cas"/>
    <n v="0.1"/>
  </r>
  <r>
    <n v="1136"/>
    <n v="3"/>
    <n v="418"/>
    <s v="Gaia"/>
    <s v="M"/>
    <x v="29"/>
    <s v="cas"/>
    <n v="0.1"/>
  </r>
  <r>
    <n v="1054"/>
    <n v="1"/>
    <n v="421"/>
    <s v="Matosinhos"/>
    <s v="F"/>
    <x v="30"/>
    <s v="cas"/>
    <n v="0.1"/>
  </r>
  <r>
    <n v="1467"/>
    <n v="2"/>
    <n v="423"/>
    <s v="Gondomar"/>
    <s v="F"/>
    <x v="33"/>
    <s v="sol"/>
    <n v="0.1"/>
  </r>
  <r>
    <n v="1145"/>
    <n v="1"/>
    <n v="426"/>
    <s v="Gaia"/>
    <s v="M"/>
    <x v="5"/>
    <s v="sol"/>
    <n v="0.1"/>
  </r>
  <r>
    <n v="1409"/>
    <n v="3"/>
    <n v="427"/>
    <s v="Gaia"/>
    <s v="F"/>
    <x v="5"/>
    <s v="sol"/>
    <n v="0.1"/>
  </r>
  <r>
    <n v="1202"/>
    <n v="1"/>
    <n v="428"/>
    <s v="Gaia"/>
    <s v="F"/>
    <x v="7"/>
    <s v="cas"/>
    <n v="0.1"/>
  </r>
  <r>
    <n v="1240"/>
    <n v="1"/>
    <n v="442"/>
    <s v="Gondomar"/>
    <s v="F"/>
    <x v="34"/>
    <s v="cas"/>
    <n v="0.1"/>
  </r>
  <r>
    <n v="1314"/>
    <n v="2"/>
    <n v="445"/>
    <s v="Gaia"/>
    <s v="F"/>
    <x v="31"/>
    <s v="sol"/>
    <n v="0.1"/>
  </r>
  <r>
    <n v="1147"/>
    <n v="0"/>
    <n v="448"/>
    <s v="Gondomar"/>
    <s v="M"/>
    <x v="21"/>
    <s v="sol"/>
    <n v="0.1"/>
  </r>
  <r>
    <n v="1048"/>
    <n v="2"/>
    <n v="454"/>
    <s v="Gaia"/>
    <s v="M"/>
    <x v="35"/>
    <s v="sol"/>
    <n v="0.1"/>
  </r>
  <r>
    <n v="1092"/>
    <n v="1"/>
    <n v="457"/>
    <s v="Gondomar"/>
    <s v="F"/>
    <x v="9"/>
    <s v="cas"/>
    <n v="0.1"/>
  </r>
  <r>
    <n v="1193"/>
    <n v="4"/>
    <n v="458"/>
    <s v="Gaia"/>
    <s v="F"/>
    <x v="36"/>
    <s v="sol"/>
    <n v="0.1"/>
  </r>
  <r>
    <n v="1398"/>
    <n v="2"/>
    <n v="464"/>
    <s v="Gaia"/>
    <s v="F"/>
    <x v="37"/>
    <s v="cas"/>
    <n v="0.1"/>
  </r>
  <r>
    <n v="1184"/>
    <n v="3"/>
    <n v="465"/>
    <s v="Gondomar"/>
    <s v="F"/>
    <x v="3"/>
    <s v="cas"/>
    <n v="0.1"/>
  </r>
  <r>
    <n v="1228"/>
    <n v="2"/>
    <n v="467"/>
    <s v="Gaia"/>
    <s v="F"/>
    <x v="13"/>
    <s v="cas"/>
    <n v="0.1"/>
  </r>
  <r>
    <n v="1381"/>
    <n v="0"/>
    <n v="467"/>
    <s v="Porto"/>
    <s v="F"/>
    <x v="38"/>
    <s v="cas"/>
    <n v="0.1"/>
  </r>
  <r>
    <n v="1247"/>
    <n v="1"/>
    <n v="471"/>
    <s v="Gaia"/>
    <s v="M"/>
    <x v="26"/>
    <s v="cas"/>
    <n v="0.1"/>
  </r>
  <r>
    <n v="1064"/>
    <n v="3"/>
    <n v="482"/>
    <s v="Porto"/>
    <s v="F"/>
    <x v="27"/>
    <s v="cas"/>
    <n v="0.1"/>
  </r>
  <r>
    <n v="1346"/>
    <n v="3"/>
    <n v="488"/>
    <s v="Gondomar"/>
    <s v="F"/>
    <x v="39"/>
    <s v="sol"/>
    <n v="0.1"/>
  </r>
  <r>
    <n v="1257"/>
    <n v="2"/>
    <n v="491"/>
    <s v="Porto"/>
    <s v="F"/>
    <x v="40"/>
    <s v="cas"/>
    <n v="0.1"/>
  </r>
  <r>
    <n v="1336"/>
    <n v="3"/>
    <n v="495"/>
    <s v="Porto"/>
    <s v="M"/>
    <x v="4"/>
    <s v="cas"/>
    <n v="0.1"/>
  </r>
  <r>
    <n v="1069"/>
    <n v="2"/>
    <n v="496"/>
    <s v="Gaia"/>
    <s v="F"/>
    <x v="10"/>
    <s v="cas"/>
    <n v="0.1"/>
  </r>
  <r>
    <n v="1055"/>
    <n v="4"/>
    <n v="498"/>
    <s v="Gondomar"/>
    <s v="F"/>
    <x v="41"/>
    <s v="sol"/>
    <n v="0.1"/>
  </r>
  <r>
    <n v="1058"/>
    <n v="3"/>
    <n v="499"/>
    <s v="Gondomar"/>
    <s v="F"/>
    <x v="42"/>
    <s v="cas"/>
    <n v="0.1"/>
  </r>
  <r>
    <n v="1073"/>
    <n v="1"/>
    <n v="508"/>
    <s v="Gondomar"/>
    <s v="F"/>
    <x v="37"/>
    <s v="cas"/>
    <n v="0.12"/>
  </r>
  <r>
    <n v="1271"/>
    <n v="4"/>
    <n v="520"/>
    <s v="Gaia"/>
    <s v="M"/>
    <x v="5"/>
    <s v="cas"/>
    <n v="0.12"/>
  </r>
  <r>
    <n v="1222"/>
    <n v="4"/>
    <n v="533"/>
    <s v="Gondomar"/>
    <s v="M"/>
    <x v="21"/>
    <s v="sol"/>
    <n v="0.12"/>
  </r>
  <r>
    <n v="1487"/>
    <n v="3"/>
    <n v="533"/>
    <s v="Gaia"/>
    <s v="M"/>
    <x v="1"/>
    <s v="sol"/>
    <n v="0.12"/>
  </r>
  <r>
    <n v="1071"/>
    <n v="3"/>
    <n v="536"/>
    <s v="Gaia"/>
    <s v="M"/>
    <x v="26"/>
    <s v="cas"/>
    <n v="0.12"/>
  </r>
  <r>
    <n v="1200"/>
    <n v="5"/>
    <n v="537"/>
    <s v="Gaia"/>
    <s v="F"/>
    <x v="7"/>
    <s v="sol"/>
    <n v="0.12"/>
  </r>
  <r>
    <n v="1413"/>
    <n v="3"/>
    <n v="552"/>
    <s v="Gaia"/>
    <s v="M"/>
    <x v="21"/>
    <s v="sol"/>
    <n v="0.12"/>
  </r>
  <r>
    <n v="1098"/>
    <n v="2"/>
    <n v="554"/>
    <s v="Gondomar"/>
    <s v="F"/>
    <x v="40"/>
    <s v="sol"/>
    <n v="0.12"/>
  </r>
  <r>
    <n v="1459"/>
    <n v="3"/>
    <n v="565"/>
    <s v="Gaia"/>
    <s v="F"/>
    <x v="35"/>
    <s v="cas"/>
    <n v="0.12"/>
  </r>
  <r>
    <n v="1424"/>
    <n v="2"/>
    <n v="568"/>
    <s v="Gondomar"/>
    <s v="M"/>
    <x v="31"/>
    <s v="sol"/>
    <n v="0.12"/>
  </r>
  <r>
    <n v="1077"/>
    <n v="5"/>
    <n v="571"/>
    <s v="Gondomar"/>
    <s v="F"/>
    <x v="36"/>
    <s v="cas"/>
    <n v="0.12"/>
  </r>
  <r>
    <n v="1470"/>
    <n v="4"/>
    <n v="572"/>
    <s v="Gaia"/>
    <s v="F"/>
    <x v="21"/>
    <s v="cas"/>
    <n v="0.12"/>
  </r>
  <r>
    <n v="1152"/>
    <n v="1"/>
    <n v="573"/>
    <s v="Gaia"/>
    <s v="F"/>
    <x v="28"/>
    <s v="cas"/>
    <n v="0.12"/>
  </r>
  <r>
    <n v="1498"/>
    <n v="3"/>
    <n v="573"/>
    <s v="Gondomar"/>
    <s v="F"/>
    <x v="6"/>
    <s v="cas"/>
    <n v="0.12"/>
  </r>
  <r>
    <n v="1366"/>
    <n v="3"/>
    <n v="576"/>
    <s v="Gaia"/>
    <s v="M"/>
    <x v="19"/>
    <s v="cas"/>
    <n v="0.12"/>
  </r>
  <r>
    <n v="1242"/>
    <n v="3"/>
    <n v="578"/>
    <s v="Gaia"/>
    <s v="M"/>
    <x v="43"/>
    <s v="cas"/>
    <n v="0.12"/>
  </r>
  <r>
    <n v="1094"/>
    <n v="3"/>
    <n v="580"/>
    <s v="Gaia"/>
    <s v="F"/>
    <x v="10"/>
    <s v="cas"/>
    <n v="0.12"/>
  </r>
  <r>
    <n v="1018"/>
    <n v="3"/>
    <n v="581"/>
    <s v="Gaia"/>
    <s v="F"/>
    <x v="27"/>
    <s v="cas"/>
    <n v="0.12"/>
  </r>
  <r>
    <n v="1260"/>
    <n v="4"/>
    <n v="583"/>
    <s v="Gondomar"/>
    <s v="F"/>
    <x v="24"/>
    <s v="cas"/>
    <n v="0.12"/>
  </r>
  <r>
    <n v="1390"/>
    <n v="4"/>
    <n v="595"/>
    <s v="Gaia"/>
    <s v="F"/>
    <x v="21"/>
    <s v="sol"/>
    <n v="0.12"/>
  </r>
  <r>
    <n v="1300"/>
    <n v="5"/>
    <n v="610"/>
    <s v="Gaia"/>
    <s v="M"/>
    <x v="29"/>
    <s v="cas"/>
    <n v="0.12"/>
  </r>
  <r>
    <n v="1396"/>
    <n v="5"/>
    <n v="610"/>
    <s v="Porto"/>
    <s v="F"/>
    <x v="26"/>
    <s v="cas"/>
    <n v="0.12"/>
  </r>
  <r>
    <n v="1168"/>
    <n v="2"/>
    <n v="614"/>
    <s v="Gaia"/>
    <s v="M"/>
    <x v="11"/>
    <s v="sol"/>
    <n v="0.12"/>
  </r>
  <r>
    <n v="1408"/>
    <n v="3"/>
    <n v="620"/>
    <s v="Gaia"/>
    <s v="F"/>
    <x v="15"/>
    <s v="sol"/>
    <n v="0.12"/>
  </r>
  <r>
    <n v="1140"/>
    <n v="5"/>
    <n v="626"/>
    <s v="Porto"/>
    <s v="M"/>
    <x v="0"/>
    <s v="cas"/>
    <n v="0.12"/>
  </r>
  <r>
    <n v="1210"/>
    <n v="4"/>
    <n v="631"/>
    <s v="Gondomar"/>
    <s v="M"/>
    <x v="26"/>
    <s v="cas"/>
    <n v="0.12"/>
  </r>
  <r>
    <n v="1275"/>
    <n v="5"/>
    <n v="631"/>
    <s v="Gaia"/>
    <s v="F"/>
    <x v="44"/>
    <s v="cas"/>
    <n v="0.12"/>
  </r>
  <r>
    <n v="1447"/>
    <n v="4"/>
    <n v="634"/>
    <s v="Gaia"/>
    <s v="M"/>
    <x v="14"/>
    <s v="cas"/>
    <n v="0.12"/>
  </r>
  <r>
    <n v="1364"/>
    <n v="3"/>
    <n v="635"/>
    <s v="Porto"/>
    <s v="M"/>
    <x v="20"/>
    <s v="cas"/>
    <n v="0.12"/>
  </r>
  <r>
    <n v="1165"/>
    <n v="4"/>
    <n v="637"/>
    <s v="Gaia"/>
    <s v="M"/>
    <x v="6"/>
    <s v="cas"/>
    <n v="0.12"/>
  </r>
  <r>
    <n v="1482"/>
    <n v="5"/>
    <n v="653"/>
    <s v="Gaia"/>
    <s v="M"/>
    <x v="32"/>
    <s v="cas"/>
    <n v="0.12"/>
  </r>
  <r>
    <n v="1268"/>
    <n v="4"/>
    <n v="654"/>
    <s v="Gaia"/>
    <s v="M"/>
    <x v="45"/>
    <s v="sol"/>
    <n v="0.12"/>
  </r>
  <r>
    <n v="1465"/>
    <n v="4"/>
    <n v="661"/>
    <s v="Gaia"/>
    <s v="F"/>
    <x v="41"/>
    <s v="cas"/>
    <n v="0.12"/>
  </r>
  <r>
    <n v="1097"/>
    <n v="4"/>
    <n v="662"/>
    <s v="Gaia"/>
    <s v="F"/>
    <x v="6"/>
    <s v="cas"/>
    <n v="0.12"/>
  </r>
  <r>
    <n v="1183"/>
    <n v="4"/>
    <n v="668"/>
    <s v="Gaia"/>
    <s v="F"/>
    <x v="43"/>
    <s v="cas"/>
    <n v="0.12"/>
  </r>
  <r>
    <n v="1185"/>
    <n v="5"/>
    <n v="676"/>
    <s v="Gaia"/>
    <s v="F"/>
    <x v="33"/>
    <s v="sol"/>
    <n v="0.12"/>
  </r>
  <r>
    <n v="1452"/>
    <n v="5"/>
    <n v="678"/>
    <s v="Gaia"/>
    <s v="F"/>
    <x v="46"/>
    <s v="cas"/>
    <n v="0.12"/>
  </r>
  <r>
    <n v="1479"/>
    <n v="6"/>
    <n v="680"/>
    <s v="Porto"/>
    <s v="F"/>
    <x v="17"/>
    <s v="cas"/>
    <n v="0.12"/>
  </r>
  <r>
    <n v="1481"/>
    <n v="6"/>
    <n v="680"/>
    <s v="Gondomar"/>
    <s v="M"/>
    <x v="45"/>
    <s v="sol"/>
    <n v="0.12"/>
  </r>
  <r>
    <n v="1134"/>
    <n v="4"/>
    <n v="683"/>
    <s v="Gondomar"/>
    <s v="M"/>
    <x v="4"/>
    <s v="cas"/>
    <n v="0.12"/>
  </r>
  <r>
    <n v="1483"/>
    <n v="4"/>
    <n v="686"/>
    <s v="Gondomar"/>
    <s v="M"/>
    <x v="8"/>
    <s v="cas"/>
    <n v="0.12"/>
  </r>
  <r>
    <n v="1156"/>
    <n v="3"/>
    <n v="688"/>
    <s v="Porto"/>
    <s v="M"/>
    <x v="13"/>
    <s v="sol"/>
    <n v="0.12"/>
  </r>
  <r>
    <n v="1159"/>
    <n v="6"/>
    <n v="688"/>
    <s v="Gaia"/>
    <s v="M"/>
    <x v="11"/>
    <s v="cas"/>
    <n v="0.12"/>
  </r>
  <r>
    <n v="1294"/>
    <n v="6"/>
    <n v="688"/>
    <s v="Gaia"/>
    <s v="F"/>
    <x v="30"/>
    <s v="cas"/>
    <n v="0.12"/>
  </r>
  <r>
    <n v="1377"/>
    <n v="3"/>
    <n v="688"/>
    <s v="Gaia"/>
    <s v="F"/>
    <x v="35"/>
    <s v="sol"/>
    <n v="0.12"/>
  </r>
  <r>
    <n v="1197"/>
    <n v="5"/>
    <n v="689"/>
    <s v="Gaia"/>
    <s v="M"/>
    <x v="31"/>
    <s v="cas"/>
    <n v="0.12"/>
  </r>
  <r>
    <n v="1357"/>
    <n v="3"/>
    <n v="689"/>
    <s v="Porto"/>
    <s v="M"/>
    <x v="24"/>
    <s v="sol"/>
    <n v="0.12"/>
  </r>
  <r>
    <n v="1072"/>
    <n v="5"/>
    <n v="692"/>
    <s v="Gondomar"/>
    <s v="F"/>
    <x v="45"/>
    <s v="cas"/>
    <n v="0.12"/>
  </r>
  <r>
    <n v="1474"/>
    <n v="5"/>
    <n v="695"/>
    <s v="Gaia"/>
    <s v="M"/>
    <x v="20"/>
    <s v="cas"/>
    <n v="0.12"/>
  </r>
  <r>
    <n v="1461"/>
    <n v="5"/>
    <n v="697"/>
    <s v="Gaia"/>
    <s v="M"/>
    <x v="2"/>
    <s v="cas"/>
    <n v="0.12"/>
  </r>
  <r>
    <n v="1488"/>
    <n v="4"/>
    <n v="701"/>
    <s v="Gondomar"/>
    <s v="F"/>
    <x v="2"/>
    <s v="cas"/>
    <n v="0.12"/>
  </r>
  <r>
    <n v="1355"/>
    <n v="5"/>
    <n v="709"/>
    <s v="Porto"/>
    <s v="F"/>
    <x v="47"/>
    <s v="cas"/>
    <n v="0.12"/>
  </r>
  <r>
    <n v="1253"/>
    <n v="4"/>
    <n v="718"/>
    <s v="Porto"/>
    <s v="M"/>
    <x v="19"/>
    <s v="cas"/>
    <n v="0.12"/>
  </r>
  <r>
    <n v="1291"/>
    <n v="5"/>
    <n v="718"/>
    <s v="Gondomar"/>
    <s v="M"/>
    <x v="32"/>
    <s v="cas"/>
    <n v="0.12"/>
  </r>
  <r>
    <n v="1007"/>
    <n v="4"/>
    <n v="724"/>
    <s v="Porto"/>
    <s v="M"/>
    <x v="31"/>
    <s v="sol"/>
    <n v="0.12"/>
  </r>
  <r>
    <n v="1171"/>
    <n v="5"/>
    <n v="724"/>
    <s v="Gaia"/>
    <s v="M"/>
    <x v="39"/>
    <s v="cas"/>
    <n v="0.12"/>
  </r>
  <r>
    <n v="1090"/>
    <n v="4"/>
    <n v="725"/>
    <s v="Porto"/>
    <s v="F"/>
    <x v="46"/>
    <s v="cas"/>
    <n v="0.12"/>
  </r>
  <r>
    <n v="1422"/>
    <n v="6"/>
    <n v="729"/>
    <s v="Gaia"/>
    <s v="M"/>
    <x v="48"/>
    <s v="cas"/>
    <n v="0.12"/>
  </r>
  <r>
    <n v="1356"/>
    <n v="5"/>
    <n v="732"/>
    <s v="Porto"/>
    <s v="M"/>
    <x v="30"/>
    <s v="cas"/>
    <n v="0.12"/>
  </r>
  <r>
    <n v="1292"/>
    <n v="6"/>
    <n v="741"/>
    <s v="Gaia"/>
    <s v="F"/>
    <x v="38"/>
    <s v="cas"/>
    <n v="0.12"/>
  </r>
  <r>
    <n v="1001"/>
    <n v="4"/>
    <n v="742"/>
    <s v="Gaia"/>
    <s v="F"/>
    <x v="21"/>
    <s v="sol"/>
    <n v="0.12"/>
  </r>
  <r>
    <n v="1096"/>
    <n v="5"/>
    <n v="745"/>
    <s v="Porto"/>
    <s v="F"/>
    <x v="29"/>
    <s v="sol"/>
    <n v="0.12"/>
  </r>
  <r>
    <n v="1429"/>
    <n v="4"/>
    <n v="746"/>
    <s v="Gaia"/>
    <s v="F"/>
    <x v="18"/>
    <s v="cas"/>
    <n v="0.12"/>
  </r>
  <r>
    <n v="1394"/>
    <n v="4"/>
    <n v="751"/>
    <s v="Gaia"/>
    <s v="F"/>
    <x v="4"/>
    <s v="cas"/>
    <n v="0.12"/>
  </r>
  <r>
    <n v="1161"/>
    <n v="5"/>
    <n v="753"/>
    <s v="Gondomar"/>
    <s v="M"/>
    <x v="29"/>
    <s v="cas"/>
    <n v="0.12"/>
  </r>
  <r>
    <n v="1169"/>
    <n v="5"/>
    <n v="754"/>
    <s v="Gaia"/>
    <s v="F"/>
    <x v="42"/>
    <s v="sol"/>
    <n v="0.12"/>
  </r>
  <r>
    <n v="1235"/>
    <n v="6"/>
    <n v="754"/>
    <s v="Gaia"/>
    <s v="F"/>
    <x v="26"/>
    <s v="cas"/>
    <n v="0.12"/>
  </r>
  <r>
    <n v="1251"/>
    <n v="6"/>
    <n v="762"/>
    <s v="Gaia"/>
    <s v="M"/>
    <x v="30"/>
    <s v="sol"/>
    <n v="0.12"/>
  </r>
  <r>
    <n v="1430"/>
    <n v="6"/>
    <n v="762"/>
    <s v="Gaia"/>
    <s v="F"/>
    <x v="1"/>
    <s v="sol"/>
    <n v="0.12"/>
  </r>
  <r>
    <n v="1339"/>
    <n v="6"/>
    <n v="763"/>
    <s v="Gaia"/>
    <s v="M"/>
    <x v="33"/>
    <s v="cas"/>
    <n v="0.12"/>
  </r>
  <r>
    <n v="1344"/>
    <n v="3"/>
    <n v="763"/>
    <s v="Porto"/>
    <s v="F"/>
    <x v="41"/>
    <s v="cas"/>
    <n v="0.12"/>
  </r>
  <r>
    <n v="1166"/>
    <n v="4"/>
    <n v="767"/>
    <s v="Gaia"/>
    <s v="M"/>
    <x v="31"/>
    <s v="cas"/>
    <n v="0.12"/>
  </r>
  <r>
    <n v="1440"/>
    <n v="5"/>
    <n v="767"/>
    <s v="Gaia"/>
    <s v="F"/>
    <x v="16"/>
    <s v="cas"/>
    <n v="0.12"/>
  </r>
  <r>
    <n v="1009"/>
    <n v="4"/>
    <n v="769"/>
    <s v="Gaia"/>
    <s v="F"/>
    <x v="15"/>
    <s v="cas"/>
    <n v="0.12"/>
  </r>
  <r>
    <n v="1358"/>
    <n v="4"/>
    <n v="777"/>
    <s v="Porto"/>
    <s v="M"/>
    <x v="38"/>
    <s v="cas"/>
    <n v="0.12"/>
  </r>
  <r>
    <n v="1392"/>
    <n v="6"/>
    <n v="781"/>
    <s v="Gondomar"/>
    <s v="M"/>
    <x v="4"/>
    <s v="cas"/>
    <n v="0.12"/>
  </r>
  <r>
    <n v="1290"/>
    <n v="4"/>
    <n v="782"/>
    <s v="Gondomar"/>
    <s v="M"/>
    <x v="10"/>
    <s v="sol"/>
    <n v="0.12"/>
  </r>
  <r>
    <n v="1324"/>
    <n v="5"/>
    <n v="795"/>
    <s v="Gaia"/>
    <s v="F"/>
    <x v="4"/>
    <s v="cas"/>
    <n v="0.12"/>
  </r>
  <r>
    <n v="1466"/>
    <n v="6"/>
    <n v="797"/>
    <s v="Gaia"/>
    <s v="M"/>
    <x v="49"/>
    <s v="cas"/>
    <n v="0.12"/>
  </r>
  <r>
    <n v="1460"/>
    <n v="6"/>
    <n v="800"/>
    <s v="Gaia"/>
    <s v="M"/>
    <x v="44"/>
    <s v="cas"/>
    <n v="0.12"/>
  </r>
  <r>
    <n v="1002"/>
    <n v="5"/>
    <n v="806"/>
    <s v="Gaia"/>
    <s v="F"/>
    <x v="1"/>
    <s v="sol"/>
    <n v="0.12"/>
  </r>
  <r>
    <n v="1248"/>
    <n v="7"/>
    <n v="809"/>
    <s v="Gaia"/>
    <s v="F"/>
    <x v="19"/>
    <s v="cas"/>
    <n v="0.12"/>
  </r>
  <r>
    <n v="1163"/>
    <n v="6"/>
    <n v="816"/>
    <s v="Gaia"/>
    <s v="M"/>
    <x v="38"/>
    <s v="cas"/>
    <n v="0.12"/>
  </r>
  <r>
    <n v="1463"/>
    <n v="5"/>
    <n v="822"/>
    <s v="Gaia"/>
    <s v="M"/>
    <x v="48"/>
    <s v="cas"/>
    <n v="0.12"/>
  </r>
  <r>
    <n v="1491"/>
    <n v="5"/>
    <n v="822"/>
    <s v="Porto"/>
    <s v="M"/>
    <x v="6"/>
    <s v="sol"/>
    <n v="0.12"/>
  </r>
  <r>
    <n v="1306"/>
    <n v="5"/>
    <n v="824"/>
    <s v="Porto"/>
    <s v="F"/>
    <x v="38"/>
    <s v="sol"/>
    <n v="0.12"/>
  </r>
  <r>
    <n v="1130"/>
    <n v="5"/>
    <n v="825"/>
    <s v="Porto"/>
    <s v="F"/>
    <x v="36"/>
    <s v="cas"/>
    <n v="0.12"/>
  </r>
  <r>
    <n v="1264"/>
    <n v="5"/>
    <n v="826"/>
    <s v="Porto"/>
    <s v="M"/>
    <x v="49"/>
    <s v="cas"/>
    <n v="0.12"/>
  </r>
  <r>
    <n v="1326"/>
    <n v="5"/>
    <n v="827"/>
    <s v="Gaia"/>
    <s v="M"/>
    <x v="22"/>
    <s v="sol"/>
    <n v="0.12"/>
  </r>
  <r>
    <n v="1010"/>
    <n v="6"/>
    <n v="828"/>
    <s v="Porto"/>
    <s v="M"/>
    <x v="6"/>
    <s v="sol"/>
    <n v="0.12"/>
  </r>
  <r>
    <n v="1495"/>
    <n v="4"/>
    <n v="832"/>
    <s v="Gondomar"/>
    <s v="M"/>
    <x v="24"/>
    <s v="cas"/>
    <n v="0.12"/>
  </r>
  <r>
    <n v="1003"/>
    <n v="6"/>
    <n v="843"/>
    <s v="Gaia"/>
    <s v="F"/>
    <x v="7"/>
    <s v="sol"/>
    <n v="0.12"/>
  </r>
  <r>
    <n v="1176"/>
    <n v="4"/>
    <n v="846"/>
    <s v="Gondomar"/>
    <s v="F"/>
    <x v="35"/>
    <s v="sol"/>
    <n v="0.12"/>
  </r>
  <r>
    <n v="1328"/>
    <n v="6"/>
    <n v="854"/>
    <s v="Gaia"/>
    <s v="F"/>
    <x v="42"/>
    <s v="cas"/>
    <n v="0.12"/>
  </r>
  <r>
    <n v="1325"/>
    <n v="7"/>
    <n v="863"/>
    <s v="Gaia"/>
    <s v="F"/>
    <x v="21"/>
    <s v="cas"/>
    <n v="0.12"/>
  </r>
  <r>
    <n v="1354"/>
    <n v="7"/>
    <n v="863"/>
    <s v="Porto"/>
    <s v="F"/>
    <x v="36"/>
    <s v="cas"/>
    <n v="0.12"/>
  </r>
  <r>
    <n v="1195"/>
    <n v="7"/>
    <n v="864"/>
    <s v="Gaia"/>
    <s v="M"/>
    <x v="43"/>
    <s v="cas"/>
    <n v="0.12"/>
  </r>
  <r>
    <n v="1011"/>
    <n v="6"/>
    <n v="869"/>
    <s v="Gaia"/>
    <s v="F"/>
    <x v="24"/>
    <s v="cas"/>
    <n v="0.12"/>
  </r>
  <r>
    <n v="1045"/>
    <n v="8"/>
    <n v="873"/>
    <s v="Porto"/>
    <s v="M"/>
    <x v="46"/>
    <s v="sol"/>
    <n v="0.12"/>
  </r>
  <r>
    <n v="1093"/>
    <n v="7"/>
    <n v="876"/>
    <s v="Porto"/>
    <s v="F"/>
    <x v="33"/>
    <s v="cas"/>
    <n v="0.12"/>
  </r>
  <r>
    <n v="1337"/>
    <n v="7"/>
    <n v="880"/>
    <s v="Matosinhos"/>
    <s v="M"/>
    <x v="12"/>
    <s v="sol"/>
    <n v="0.12"/>
  </r>
  <r>
    <n v="1435"/>
    <n v="5"/>
    <n v="884"/>
    <s v="Gondomar"/>
    <s v="F"/>
    <x v="14"/>
    <s v="cas"/>
    <n v="0.12"/>
  </r>
  <r>
    <n v="1157"/>
    <n v="8"/>
    <n v="890"/>
    <s v="Gaia"/>
    <s v="M"/>
    <x v="49"/>
    <s v="cas"/>
    <n v="0.12"/>
  </r>
  <r>
    <n v="1416"/>
    <n v="6"/>
    <n v="891"/>
    <s v="Gaia"/>
    <s v="M"/>
    <x v="2"/>
    <s v="cas"/>
    <n v="0.12"/>
  </r>
  <r>
    <n v="1115"/>
    <n v="8"/>
    <n v="893"/>
    <s v="Gaia"/>
    <s v="M"/>
    <x v="7"/>
    <s v="cas"/>
    <n v="0.12"/>
  </r>
  <r>
    <n v="1367"/>
    <n v="8"/>
    <n v="894"/>
    <s v="Gondomar"/>
    <s v="M"/>
    <x v="6"/>
    <s v="cas"/>
    <n v="0.12"/>
  </r>
  <r>
    <n v="1047"/>
    <n v="5"/>
    <n v="896"/>
    <s v="Gondomar"/>
    <s v="M"/>
    <x v="4"/>
    <s v="sol"/>
    <n v="0.12"/>
  </r>
  <r>
    <n v="1269"/>
    <n v="6"/>
    <n v="897"/>
    <s v="Porto"/>
    <s v="M"/>
    <x v="4"/>
    <s v="sol"/>
    <n v="0.12"/>
  </r>
  <r>
    <n v="1023"/>
    <n v="5"/>
    <n v="901"/>
    <s v="Gaia"/>
    <s v="F"/>
    <x v="21"/>
    <s v="sol"/>
    <n v="0.12"/>
  </r>
  <r>
    <n v="1039"/>
    <n v="6"/>
    <n v="905"/>
    <s v="Gaia"/>
    <s v="M"/>
    <x v="46"/>
    <s v="cas"/>
    <n v="0.12"/>
  </r>
  <r>
    <n v="1213"/>
    <n v="8"/>
    <n v="906"/>
    <s v="Gondomar"/>
    <s v="M"/>
    <x v="30"/>
    <s v="cas"/>
    <n v="0.12"/>
  </r>
  <r>
    <n v="1204"/>
    <n v="7"/>
    <n v="909"/>
    <s v="Porto"/>
    <s v="M"/>
    <x v="42"/>
    <s v="sol"/>
    <n v="0.12"/>
  </r>
  <r>
    <n v="1403"/>
    <n v="5"/>
    <n v="909"/>
    <s v="Gondomar"/>
    <s v="M"/>
    <x v="3"/>
    <s v="cas"/>
    <n v="0.12"/>
  </r>
  <r>
    <n v="1319"/>
    <n v="8"/>
    <n v="917"/>
    <s v="Gaia"/>
    <s v="M"/>
    <x v="37"/>
    <s v="cas"/>
    <n v="0.12"/>
  </r>
  <r>
    <n v="1143"/>
    <n v="8"/>
    <n v="920"/>
    <s v="Gaia"/>
    <s v="M"/>
    <x v="5"/>
    <s v="cas"/>
    <n v="0.12"/>
  </r>
  <r>
    <n v="1397"/>
    <n v="7"/>
    <n v="920"/>
    <s v="Gaia"/>
    <s v="F"/>
    <x v="11"/>
    <s v="cas"/>
    <n v="0.12"/>
  </r>
  <r>
    <n v="1455"/>
    <n v="7"/>
    <n v="929"/>
    <s v="Gaia"/>
    <s v="F"/>
    <x v="15"/>
    <s v="cas"/>
    <n v="0.12"/>
  </r>
  <r>
    <n v="1293"/>
    <n v="5"/>
    <n v="944"/>
    <s v="Gondomar"/>
    <s v="F"/>
    <x v="26"/>
    <s v="cas"/>
    <n v="0.12"/>
  </r>
  <r>
    <n v="1500"/>
    <n v="7"/>
    <n v="949"/>
    <s v="Porto"/>
    <s v="F"/>
    <x v="33"/>
    <s v="cas"/>
    <n v="0.12"/>
  </r>
  <r>
    <n v="1494"/>
    <n v="7"/>
    <n v="954"/>
    <s v="Gondomar"/>
    <s v="F"/>
    <x v="34"/>
    <s v="cas"/>
    <n v="0.12"/>
  </r>
  <r>
    <n v="1320"/>
    <n v="6"/>
    <n v="957"/>
    <s v="Gaia"/>
    <s v="M"/>
    <x v="22"/>
    <s v="cas"/>
    <n v="0.12"/>
  </r>
  <r>
    <n v="1462"/>
    <n v="7"/>
    <n v="968"/>
    <s v="Gondomar"/>
    <s v="M"/>
    <x v="32"/>
    <s v="cas"/>
    <n v="0.12"/>
  </r>
  <r>
    <n v="1014"/>
    <n v="8"/>
    <n v="969"/>
    <s v="Porto"/>
    <s v="F"/>
    <x v="16"/>
    <s v="cas"/>
    <n v="0.12"/>
  </r>
  <r>
    <n v="1384"/>
    <n v="7"/>
    <n v="972"/>
    <s v="Porto"/>
    <s v="F"/>
    <x v="5"/>
    <s v="cas"/>
    <n v="0.12"/>
  </r>
  <r>
    <n v="1283"/>
    <n v="8"/>
    <n v="973"/>
    <s v="Porto"/>
    <s v="M"/>
    <x v="12"/>
    <s v="sol"/>
    <n v="0.12"/>
  </r>
  <r>
    <n v="1338"/>
    <n v="6"/>
    <n v="974"/>
    <s v="Porto"/>
    <s v="F"/>
    <x v="11"/>
    <s v="cas"/>
    <n v="0.12"/>
  </r>
  <r>
    <n v="1335"/>
    <n v="6"/>
    <n v="976"/>
    <s v="Gaia"/>
    <s v="F"/>
    <x v="16"/>
    <s v="cas"/>
    <n v="0.12"/>
  </r>
  <r>
    <n v="1412"/>
    <n v="7"/>
    <n v="976"/>
    <s v="Gondomar"/>
    <s v="F"/>
    <x v="31"/>
    <s v="cas"/>
    <n v="0.12"/>
  </r>
  <r>
    <n v="1191"/>
    <n v="6"/>
    <n v="979"/>
    <s v="Gondomar"/>
    <s v="M"/>
    <x v="40"/>
    <s v="cas"/>
    <n v="0.12"/>
  </r>
  <r>
    <n v="1216"/>
    <n v="7"/>
    <n v="981"/>
    <s v="Gaia"/>
    <s v="M"/>
    <x v="15"/>
    <s v="cas"/>
    <n v="0.12"/>
  </r>
  <r>
    <n v="1229"/>
    <n v="6"/>
    <n v="989"/>
    <s v="Gaia"/>
    <s v="F"/>
    <x v="38"/>
    <s v="cas"/>
    <n v="0.12"/>
  </r>
  <r>
    <n v="1116"/>
    <n v="8"/>
    <n v="997"/>
    <s v="Gaia"/>
    <s v="F"/>
    <x v="11"/>
    <s v="sol"/>
    <n v="0.12"/>
  </r>
  <r>
    <n v="1179"/>
    <n v="7"/>
    <n v="1003"/>
    <s v="Gondomar"/>
    <s v="F"/>
    <x v="45"/>
    <s v="cas"/>
    <n v="0.14000000000000001"/>
  </r>
  <r>
    <n v="1218"/>
    <n v="6"/>
    <n v="1004"/>
    <s v="Gaia"/>
    <s v="M"/>
    <x v="29"/>
    <s v="cas"/>
    <n v="0.14000000000000001"/>
  </r>
  <r>
    <n v="1393"/>
    <n v="6"/>
    <n v="1005"/>
    <s v="Gaia"/>
    <s v="F"/>
    <x v="43"/>
    <s v="cas"/>
    <n v="0.14000000000000001"/>
  </r>
  <r>
    <n v="1289"/>
    <n v="6"/>
    <n v="1010"/>
    <s v="Gaia"/>
    <s v="F"/>
    <x v="28"/>
    <s v="cas"/>
    <n v="0.14000000000000001"/>
  </r>
  <r>
    <n v="1296"/>
    <n v="9"/>
    <n v="1012"/>
    <s v="Gaia"/>
    <s v="M"/>
    <x v="20"/>
    <s v="cas"/>
    <n v="0.14000000000000001"/>
  </r>
  <r>
    <n v="1353"/>
    <n v="8"/>
    <n v="1013"/>
    <s v="Gaia"/>
    <s v="M"/>
    <x v="9"/>
    <s v="cas"/>
    <n v="0.14000000000000001"/>
  </r>
  <r>
    <n v="1363"/>
    <n v="7"/>
    <n v="1017"/>
    <s v="Gondomar"/>
    <s v="F"/>
    <x v="16"/>
    <s v="cas"/>
    <n v="0.14000000000000001"/>
  </r>
  <r>
    <n v="1387"/>
    <n v="8"/>
    <n v="1017"/>
    <s v="Gaia"/>
    <s v="F"/>
    <x v="18"/>
    <s v="cas"/>
    <n v="0.14000000000000001"/>
  </r>
  <r>
    <n v="1087"/>
    <n v="9"/>
    <n v="1019"/>
    <s v="Gaia"/>
    <s v="F"/>
    <x v="37"/>
    <s v="sol"/>
    <n v="0.14000000000000001"/>
  </r>
  <r>
    <n v="1150"/>
    <n v="8"/>
    <n v="1021"/>
    <s v="Gaia"/>
    <s v="F"/>
    <x v="15"/>
    <s v="sol"/>
    <n v="0.14000000000000001"/>
  </r>
  <r>
    <n v="1287"/>
    <n v="8"/>
    <n v="1023"/>
    <s v="Gaia"/>
    <s v="M"/>
    <x v="12"/>
    <s v="sol"/>
    <n v="0.14000000000000001"/>
  </r>
  <r>
    <n v="1311"/>
    <n v="9"/>
    <n v="1040"/>
    <s v="Porto"/>
    <s v="M"/>
    <x v="20"/>
    <s v="cas"/>
    <n v="0.14000000000000001"/>
  </r>
  <r>
    <n v="1419"/>
    <n v="7"/>
    <n v="1042"/>
    <s v="Gaia"/>
    <s v="F"/>
    <x v="5"/>
    <s v="cas"/>
    <n v="0.14000000000000001"/>
  </r>
  <r>
    <n v="1075"/>
    <n v="9"/>
    <n v="1044"/>
    <s v="Gondomar"/>
    <s v="M"/>
    <x v="17"/>
    <s v="cas"/>
    <n v="0.14000000000000001"/>
  </r>
  <r>
    <n v="1080"/>
    <n v="7"/>
    <n v="1046"/>
    <s v="Porto"/>
    <s v="F"/>
    <x v="7"/>
    <s v="cas"/>
    <n v="0.14000000000000001"/>
  </r>
  <r>
    <n v="1117"/>
    <n v="9"/>
    <n v="1048"/>
    <s v="Gaia"/>
    <s v="F"/>
    <x v="15"/>
    <s v="cas"/>
    <n v="0.14000000000000001"/>
  </r>
  <r>
    <n v="1188"/>
    <n v="10"/>
    <n v="1049"/>
    <s v="Gaia"/>
    <s v="M"/>
    <x v="20"/>
    <s v="cas"/>
    <n v="0.14000000000000001"/>
  </r>
  <r>
    <n v="1177"/>
    <n v="9"/>
    <n v="1054"/>
    <s v="Porto"/>
    <s v="M"/>
    <x v="33"/>
    <s v="cas"/>
    <n v="0.14000000000000001"/>
  </r>
  <r>
    <n v="1493"/>
    <n v="9"/>
    <n v="1056"/>
    <s v="Gaia"/>
    <s v="M"/>
    <x v="1"/>
    <s v="cas"/>
    <n v="0.14000000000000001"/>
  </r>
  <r>
    <n v="1484"/>
    <n v="7"/>
    <n v="1057"/>
    <s v="Gaia"/>
    <s v="M"/>
    <x v="29"/>
    <s v="sol"/>
    <n v="0.14000000000000001"/>
  </r>
  <r>
    <n v="1497"/>
    <n v="9"/>
    <n v="1057"/>
    <s v="Gaia"/>
    <s v="M"/>
    <x v="35"/>
    <s v="cas"/>
    <n v="0.14000000000000001"/>
  </r>
  <r>
    <n v="1302"/>
    <n v="7"/>
    <n v="1058"/>
    <s v="Porto"/>
    <s v="F"/>
    <x v="26"/>
    <s v="sol"/>
    <n v="0.14000000000000001"/>
  </r>
  <r>
    <n v="1376"/>
    <n v="8"/>
    <n v="1062"/>
    <s v="Gondomar"/>
    <s v="M"/>
    <x v="10"/>
    <s v="cas"/>
    <n v="0.14000000000000001"/>
  </r>
  <r>
    <n v="1046"/>
    <n v="9"/>
    <n v="1064"/>
    <s v="Gaia"/>
    <s v="M"/>
    <x v="37"/>
    <s v="sol"/>
    <n v="0.14000000000000001"/>
  </r>
  <r>
    <n v="1298"/>
    <n v="7"/>
    <n v="1064"/>
    <s v="Gaia"/>
    <s v="F"/>
    <x v="6"/>
    <s v="cas"/>
    <n v="0.14000000000000001"/>
  </r>
  <r>
    <n v="1125"/>
    <n v="9"/>
    <n v="1065"/>
    <s v="Gondomar"/>
    <s v="M"/>
    <x v="35"/>
    <s v="cas"/>
    <n v="0.14000000000000001"/>
  </r>
  <r>
    <n v="1041"/>
    <n v="8"/>
    <n v="1066"/>
    <s v="Gaia"/>
    <s v="M"/>
    <x v="22"/>
    <s v="cas"/>
    <n v="0.14000000000000001"/>
  </r>
  <r>
    <n v="1472"/>
    <n v="8"/>
    <n v="1076"/>
    <s v="Porto"/>
    <s v="M"/>
    <x v="8"/>
    <s v="cas"/>
    <n v="0.14000000000000001"/>
  </r>
  <r>
    <n v="1079"/>
    <n v="8"/>
    <n v="1081"/>
    <s v="Gaia"/>
    <s v="M"/>
    <x v="5"/>
    <s v="cas"/>
    <n v="0.14000000000000001"/>
  </r>
  <r>
    <n v="1057"/>
    <n v="7"/>
    <n v="1084"/>
    <s v="Gaia"/>
    <s v="M"/>
    <x v="0"/>
    <s v="cas"/>
    <n v="0.14000000000000001"/>
  </r>
  <r>
    <n v="1386"/>
    <n v="7"/>
    <n v="1084"/>
    <s v="Porto"/>
    <s v="F"/>
    <x v="14"/>
    <s v="cas"/>
    <n v="0.14000000000000001"/>
  </r>
  <r>
    <n v="1051"/>
    <n v="7"/>
    <n v="1085"/>
    <s v="Porto"/>
    <s v="F"/>
    <x v="32"/>
    <s v="cas"/>
    <n v="0.14000000000000001"/>
  </r>
  <r>
    <n v="1402"/>
    <n v="10"/>
    <n v="1087"/>
    <s v="Gaia"/>
    <s v="M"/>
    <x v="22"/>
    <s v="cas"/>
    <n v="0.14000000000000001"/>
  </r>
  <r>
    <n v="1340"/>
    <n v="8"/>
    <n v="1091"/>
    <s v="Gaia"/>
    <s v="M"/>
    <x v="23"/>
    <s v="sol"/>
    <n v="0.14000000000000001"/>
  </r>
  <r>
    <n v="1083"/>
    <n v="8"/>
    <n v="1093"/>
    <s v="Gaia"/>
    <s v="F"/>
    <x v="16"/>
    <s v="sol"/>
    <n v="0.14000000000000001"/>
  </r>
  <r>
    <n v="1139"/>
    <n v="7"/>
    <n v="1097"/>
    <s v="Gaia"/>
    <s v="M"/>
    <x v="41"/>
    <s v="cas"/>
    <n v="0.14000000000000001"/>
  </r>
  <r>
    <n v="1333"/>
    <n v="8"/>
    <n v="1098"/>
    <s v="Matosinhos"/>
    <s v="M"/>
    <x v="3"/>
    <s v="cas"/>
    <n v="0.14000000000000001"/>
  </r>
  <r>
    <n v="1480"/>
    <n v="8"/>
    <n v="1101"/>
    <s v="Gaia"/>
    <s v="F"/>
    <x v="42"/>
    <s v="cas"/>
    <n v="0.14000000000000001"/>
  </r>
  <r>
    <n v="1081"/>
    <n v="8"/>
    <n v="1103"/>
    <s v="Gaia"/>
    <s v="F"/>
    <x v="19"/>
    <s v="cas"/>
    <n v="0.14000000000000001"/>
  </r>
  <r>
    <n v="1261"/>
    <n v="7"/>
    <n v="1103"/>
    <s v="Gaia"/>
    <s v="F"/>
    <x v="2"/>
    <s v="cas"/>
    <n v="0.14000000000000001"/>
  </r>
  <r>
    <n v="1068"/>
    <n v="7"/>
    <n v="1104"/>
    <s v="Gaia"/>
    <s v="F"/>
    <x v="12"/>
    <s v="cas"/>
    <n v="0.14000000000000001"/>
  </r>
  <r>
    <n v="1383"/>
    <n v="9"/>
    <n v="1108"/>
    <s v="Porto"/>
    <s v="F"/>
    <x v="33"/>
    <s v="cas"/>
    <n v="0.14000000000000001"/>
  </r>
  <r>
    <n v="1411"/>
    <n v="9"/>
    <n v="1111"/>
    <s v="Porto"/>
    <s v="F"/>
    <x v="18"/>
    <s v="sol"/>
    <n v="0.14000000000000001"/>
  </r>
  <r>
    <n v="1347"/>
    <n v="8"/>
    <n v="1112"/>
    <s v="Gaia"/>
    <s v="M"/>
    <x v="22"/>
    <s v="sol"/>
    <n v="0.14000000000000001"/>
  </r>
  <r>
    <n v="1399"/>
    <n v="8"/>
    <n v="1112"/>
    <s v="Porto"/>
    <s v="M"/>
    <x v="0"/>
    <s v="sol"/>
    <n v="0.14000000000000001"/>
  </r>
  <r>
    <n v="1445"/>
    <n v="10"/>
    <n v="1114"/>
    <s v="Gaia"/>
    <s v="F"/>
    <x v="47"/>
    <s v="cas"/>
    <n v="0.14000000000000001"/>
  </r>
  <r>
    <n v="1208"/>
    <n v="10"/>
    <n v="1121"/>
    <s v="Gaia"/>
    <s v="F"/>
    <x v="28"/>
    <s v="cas"/>
    <n v="0.14000000000000001"/>
  </r>
  <r>
    <n v="1028"/>
    <n v="11"/>
    <n v="1126"/>
    <s v="Gaia"/>
    <s v="F"/>
    <x v="47"/>
    <s v="sol"/>
    <n v="0.14000000000000001"/>
  </r>
  <r>
    <n v="1418"/>
    <n v="9"/>
    <n v="1126"/>
    <s v="Gaia"/>
    <s v="F"/>
    <x v="15"/>
    <s v="cas"/>
    <n v="0.14000000000000001"/>
  </r>
  <r>
    <n v="1301"/>
    <n v="11"/>
    <n v="1135"/>
    <s v="Gondomar"/>
    <s v="M"/>
    <x v="7"/>
    <s v="cas"/>
    <n v="0.14000000000000001"/>
  </r>
  <r>
    <n v="1062"/>
    <n v="11"/>
    <n v="1142"/>
    <s v="Gaia"/>
    <s v="F"/>
    <x v="2"/>
    <s v="sol"/>
    <n v="0.14000000000000001"/>
  </r>
  <r>
    <n v="1056"/>
    <n v="8"/>
    <n v="1143"/>
    <s v="Gaia"/>
    <s v="M"/>
    <x v="36"/>
    <s v="cas"/>
    <n v="0.14000000000000001"/>
  </r>
  <r>
    <n v="1375"/>
    <n v="8"/>
    <n v="1145"/>
    <s v="Gondomar"/>
    <s v="M"/>
    <x v="13"/>
    <s v="cas"/>
    <n v="0.14000000000000001"/>
  </r>
  <r>
    <n v="1066"/>
    <n v="9"/>
    <n v="1147"/>
    <s v="Gaia"/>
    <s v="M"/>
    <x v="27"/>
    <s v="cas"/>
    <n v="0.14000000000000001"/>
  </r>
  <r>
    <n v="1499"/>
    <n v="10"/>
    <n v="1156"/>
    <s v="Gaia"/>
    <s v="M"/>
    <x v="4"/>
    <s v="sol"/>
    <n v="0.14000000000000001"/>
  </r>
  <r>
    <n v="1100"/>
    <n v="11"/>
    <n v="1161"/>
    <s v="Gaia"/>
    <s v="F"/>
    <x v="7"/>
    <s v="cas"/>
    <n v="0.14000000000000001"/>
  </r>
  <r>
    <n v="1044"/>
    <n v="9"/>
    <n v="1164"/>
    <s v="Gaia"/>
    <s v="M"/>
    <x v="37"/>
    <s v="cas"/>
    <n v="0.14000000000000001"/>
  </r>
  <r>
    <n v="1374"/>
    <n v="11"/>
    <n v="1164"/>
    <s v="Porto"/>
    <s v="M"/>
    <x v="30"/>
    <s v="sol"/>
    <n v="0.14000000000000001"/>
  </r>
  <r>
    <n v="1121"/>
    <n v="8"/>
    <n v="1169"/>
    <s v="Gaia"/>
    <s v="F"/>
    <x v="47"/>
    <s v="cas"/>
    <n v="0.14000000000000001"/>
  </r>
  <r>
    <n v="1004"/>
    <n v="10"/>
    <n v="1176"/>
    <s v="Gaia"/>
    <s v="F"/>
    <x v="13"/>
    <s v="cas"/>
    <n v="0.14000000000000001"/>
  </r>
  <r>
    <n v="1119"/>
    <n v="9"/>
    <n v="1177"/>
    <s v="Gaia"/>
    <s v="F"/>
    <x v="16"/>
    <s v="cas"/>
    <n v="0.14000000000000001"/>
  </r>
  <r>
    <n v="1085"/>
    <n v="10"/>
    <n v="1178"/>
    <s v="Gondomar"/>
    <s v="F"/>
    <x v="39"/>
    <s v="cas"/>
    <n v="0.14000000000000001"/>
  </r>
  <r>
    <n v="1052"/>
    <n v="10"/>
    <n v="1186"/>
    <s v="Gaia"/>
    <s v="M"/>
    <x v="5"/>
    <s v="cas"/>
    <n v="0.14000000000000001"/>
  </r>
  <r>
    <n v="1042"/>
    <n v="9"/>
    <n v="1191"/>
    <s v="Porto"/>
    <s v="F"/>
    <x v="13"/>
    <s v="cas"/>
    <n v="0.14000000000000001"/>
  </r>
  <r>
    <n v="1436"/>
    <n v="9"/>
    <n v="1192"/>
    <s v="Gondomar"/>
    <s v="M"/>
    <x v="14"/>
    <s v="cas"/>
    <n v="0.14000000000000001"/>
  </r>
  <r>
    <n v="1015"/>
    <n v="9"/>
    <n v="1193"/>
    <s v="Gaia"/>
    <s v="F"/>
    <x v="42"/>
    <s v="cas"/>
    <n v="0.14000000000000001"/>
  </r>
  <r>
    <n v="1118"/>
    <n v="9"/>
    <n v="1193"/>
    <s v="Gaia"/>
    <s v="F"/>
    <x v="24"/>
    <s v="cas"/>
    <n v="0.14000000000000001"/>
  </r>
  <r>
    <n v="1032"/>
    <n v="10"/>
    <n v="1195"/>
    <s v="Gondomar"/>
    <s v="M"/>
    <x v="31"/>
    <s v="cas"/>
    <n v="0.14000000000000001"/>
  </r>
  <r>
    <n v="1160"/>
    <n v="10"/>
    <n v="1198"/>
    <s v="Porto"/>
    <s v="M"/>
    <x v="2"/>
    <s v="sol"/>
    <n v="0.14000000000000001"/>
  </r>
  <r>
    <n v="1230"/>
    <n v="11"/>
    <n v="1201"/>
    <s v="Gaia"/>
    <s v="F"/>
    <x v="18"/>
    <s v="cas"/>
    <n v="0.14000000000000001"/>
  </r>
  <r>
    <n v="1231"/>
    <n v="10"/>
    <n v="1202"/>
    <s v="Gaia"/>
    <s v="F"/>
    <x v="12"/>
    <s v="cas"/>
    <n v="0.14000000000000001"/>
  </r>
  <r>
    <n v="1359"/>
    <n v="11"/>
    <n v="1204"/>
    <s v="Gaia"/>
    <s v="F"/>
    <x v="36"/>
    <s v="cas"/>
    <n v="0.14000000000000001"/>
  </r>
  <r>
    <n v="1276"/>
    <n v="11"/>
    <n v="1208"/>
    <s v="Gaia"/>
    <s v="M"/>
    <x v="43"/>
    <s v="cas"/>
    <n v="0.14000000000000001"/>
  </r>
  <r>
    <n v="1167"/>
    <n v="11"/>
    <n v="1211"/>
    <s v="Gondomar"/>
    <s v="M"/>
    <x v="12"/>
    <s v="sol"/>
    <n v="0.14000000000000001"/>
  </r>
  <r>
    <n v="1262"/>
    <n v="10"/>
    <n v="1214"/>
    <s v="Gaia"/>
    <s v="M"/>
    <x v="27"/>
    <s v="cas"/>
    <n v="0.14000000000000001"/>
  </r>
  <r>
    <n v="1420"/>
    <n v="9"/>
    <n v="1214"/>
    <s v="Porto"/>
    <s v="F"/>
    <x v="37"/>
    <s v="sol"/>
    <n v="0.14000000000000001"/>
  </r>
  <r>
    <n v="1395"/>
    <n v="11"/>
    <n v="1218"/>
    <s v="Gaia"/>
    <s v="M"/>
    <x v="24"/>
    <s v="sol"/>
    <n v="0.14000000000000001"/>
  </r>
  <r>
    <n v="1368"/>
    <n v="12"/>
    <n v="1225"/>
    <s v="Gaia"/>
    <s v="F"/>
    <x v="23"/>
    <s v="cas"/>
    <n v="0.14000000000000001"/>
  </r>
  <r>
    <n v="1101"/>
    <n v="10"/>
    <n v="1228"/>
    <s v="Gaia"/>
    <s v="M"/>
    <x v="49"/>
    <s v="cas"/>
    <n v="0.14000000000000001"/>
  </r>
  <r>
    <n v="1448"/>
    <n v="9"/>
    <n v="1229"/>
    <s v="Porto"/>
    <s v="M"/>
    <x v="22"/>
    <s v="sol"/>
    <n v="0.14000000000000001"/>
  </r>
  <r>
    <n v="1232"/>
    <n v="10"/>
    <n v="1231"/>
    <s v="Gondomar"/>
    <s v="M"/>
    <x v="8"/>
    <s v="cas"/>
    <n v="0.14000000000000001"/>
  </r>
  <r>
    <n v="1106"/>
    <n v="11"/>
    <n v="1233"/>
    <s v="Gondomar"/>
    <s v="M"/>
    <x v="21"/>
    <s v="cas"/>
    <n v="0.14000000000000001"/>
  </r>
  <r>
    <n v="1109"/>
    <n v="11"/>
    <n v="1236"/>
    <s v="Porto"/>
    <s v="F"/>
    <x v="32"/>
    <s v="cas"/>
    <n v="0.14000000000000001"/>
  </r>
  <r>
    <n v="1457"/>
    <n v="10"/>
    <n v="1248"/>
    <s v="Gaia"/>
    <s v="F"/>
    <x v="39"/>
    <s v="cas"/>
    <n v="0.14000000000000001"/>
  </r>
  <r>
    <n v="1245"/>
    <n v="9"/>
    <n v="1249"/>
    <s v="Gaia"/>
    <s v="F"/>
    <x v="44"/>
    <s v="cas"/>
    <n v="0.14000000000000001"/>
  </r>
  <r>
    <n v="1259"/>
    <n v="10"/>
    <n v="1249"/>
    <s v="Gaia"/>
    <s v="F"/>
    <x v="34"/>
    <s v="cas"/>
    <n v="0.14000000000000001"/>
  </r>
  <r>
    <n v="1095"/>
    <n v="11"/>
    <n v="1251"/>
    <s v="Porto"/>
    <s v="F"/>
    <x v="23"/>
    <s v="cas"/>
    <n v="0.14000000000000001"/>
  </r>
  <r>
    <n v="1417"/>
    <n v="10"/>
    <n v="1251"/>
    <s v="Gaia"/>
    <s v="F"/>
    <x v="39"/>
    <s v="cas"/>
    <n v="0.14000000000000001"/>
  </r>
  <r>
    <n v="1273"/>
    <n v="9"/>
    <n v="1255"/>
    <s v="Porto"/>
    <s v="F"/>
    <x v="32"/>
    <s v="cas"/>
    <n v="0.14000000000000001"/>
  </r>
  <r>
    <n v="1299"/>
    <n v="12"/>
    <n v="1257"/>
    <s v="Gaia"/>
    <s v="F"/>
    <x v="14"/>
    <s v="cas"/>
    <n v="0.14000000000000001"/>
  </r>
  <r>
    <n v="1438"/>
    <n v="11"/>
    <n v="1257"/>
    <s v="Gaia"/>
    <s v="F"/>
    <x v="6"/>
    <s v="cas"/>
    <n v="0.14000000000000001"/>
  </r>
  <r>
    <n v="1308"/>
    <n v="9"/>
    <n v="1259"/>
    <s v="Gaia"/>
    <s v="M"/>
    <x v="24"/>
    <s v="cas"/>
    <n v="0.14000000000000001"/>
  </r>
  <r>
    <n v="1449"/>
    <n v="9"/>
    <n v="1260"/>
    <s v="Porto"/>
    <s v="F"/>
    <x v="31"/>
    <s v="cas"/>
    <n v="0.14000000000000001"/>
  </r>
  <r>
    <n v="1349"/>
    <n v="10"/>
    <n v="1264"/>
    <s v="Gaia"/>
    <s v="F"/>
    <x v="12"/>
    <s v="cas"/>
    <n v="0.14000000000000001"/>
  </r>
  <r>
    <n v="1149"/>
    <n v="9"/>
    <n v="1268"/>
    <s v="Gaia"/>
    <s v="F"/>
    <x v="33"/>
    <s v="sol"/>
    <n v="0.14000000000000001"/>
  </r>
  <r>
    <n v="1067"/>
    <n v="11"/>
    <n v="1272"/>
    <s v="Porto"/>
    <s v="M"/>
    <x v="45"/>
    <s v="cas"/>
    <n v="0.14000000000000001"/>
  </r>
  <r>
    <n v="1154"/>
    <n v="10"/>
    <n v="1273"/>
    <s v="Gondomar"/>
    <s v="F"/>
    <x v="36"/>
    <s v="cas"/>
    <n v="0.14000000000000001"/>
  </r>
  <r>
    <n v="1172"/>
    <n v="9"/>
    <n v="1277"/>
    <s v="Gaia"/>
    <s v="M"/>
    <x v="35"/>
    <s v="sol"/>
    <n v="0.14000000000000001"/>
  </r>
  <r>
    <n v="1217"/>
    <n v="10"/>
    <n v="1277"/>
    <s v="Porto"/>
    <s v="M"/>
    <x v="21"/>
    <s v="cas"/>
    <n v="0.14000000000000001"/>
  </r>
  <r>
    <n v="1274"/>
    <n v="10"/>
    <n v="1280"/>
    <s v="Gaia"/>
    <s v="M"/>
    <x v="0"/>
    <s v="cas"/>
    <n v="0.14000000000000001"/>
  </r>
  <r>
    <n v="1173"/>
    <n v="10"/>
    <n v="1284"/>
    <s v="Porto"/>
    <s v="M"/>
    <x v="8"/>
    <s v="cas"/>
    <n v="0.14000000000000001"/>
  </r>
  <r>
    <n v="1286"/>
    <n v="11"/>
    <n v="1289"/>
    <s v="Gaia"/>
    <s v="F"/>
    <x v="28"/>
    <s v="cas"/>
    <n v="0.14000000000000001"/>
  </r>
  <r>
    <n v="1388"/>
    <n v="8"/>
    <n v="1289"/>
    <s v="Gaia"/>
    <s v="M"/>
    <x v="27"/>
    <s v="cas"/>
    <n v="0.14000000000000001"/>
  </r>
  <r>
    <n v="1404"/>
    <n v="10"/>
    <n v="1289"/>
    <s v="Porto"/>
    <s v="F"/>
    <x v="4"/>
    <s v="sol"/>
    <n v="0.14000000000000001"/>
  </r>
  <r>
    <n v="1239"/>
    <n v="9"/>
    <n v="1296"/>
    <s v="Gaia"/>
    <s v="F"/>
    <x v="7"/>
    <s v="sol"/>
    <n v="0.14000000000000001"/>
  </r>
  <r>
    <n v="1348"/>
    <n v="9"/>
    <n v="1296"/>
    <s v="Gaia"/>
    <s v="M"/>
    <x v="30"/>
    <s v="cas"/>
    <n v="0.14000000000000001"/>
  </r>
  <r>
    <n v="1050"/>
    <n v="12"/>
    <n v="1299"/>
    <s v="Gaia"/>
    <s v="M"/>
    <x v="23"/>
    <s v="sol"/>
    <n v="0.14000000000000001"/>
  </r>
  <r>
    <n v="1180"/>
    <n v="11"/>
    <n v="1304"/>
    <s v="Gondomar"/>
    <s v="F"/>
    <x v="14"/>
    <s v="cas"/>
    <n v="0.14000000000000001"/>
  </r>
  <r>
    <n v="1361"/>
    <n v="10"/>
    <n v="1306"/>
    <s v="Gaia"/>
    <s v="F"/>
    <x v="2"/>
    <s v="sol"/>
    <n v="0.14000000000000001"/>
  </r>
  <r>
    <n v="1019"/>
    <n v="12"/>
    <n v="1308"/>
    <s v="Porto"/>
    <s v="F"/>
    <x v="40"/>
    <s v="cas"/>
    <n v="0.14000000000000001"/>
  </r>
  <r>
    <n v="1400"/>
    <n v="10"/>
    <n v="1311"/>
    <s v="Gaia"/>
    <s v="F"/>
    <x v="2"/>
    <s v="cas"/>
    <n v="0.14000000000000001"/>
  </r>
  <r>
    <n v="1414"/>
    <n v="12"/>
    <n v="1312"/>
    <s v="Gaia"/>
    <s v="F"/>
    <x v="14"/>
    <s v="cas"/>
    <n v="0.14000000000000001"/>
  </r>
  <r>
    <n v="1207"/>
    <n v="10"/>
    <n v="1316"/>
    <s v="Porto"/>
    <s v="F"/>
    <x v="40"/>
    <s v="cas"/>
    <n v="0.14000000000000001"/>
  </r>
  <r>
    <n v="1382"/>
    <n v="12"/>
    <n v="1316"/>
    <s v="Gaia"/>
    <s v="M"/>
    <x v="25"/>
    <s v="cas"/>
    <n v="0.14000000000000001"/>
  </r>
  <r>
    <n v="1351"/>
    <n v="11"/>
    <n v="1317"/>
    <s v="Gaia"/>
    <s v="F"/>
    <x v="19"/>
    <s v="cas"/>
    <n v="0.14000000000000001"/>
  </r>
  <r>
    <n v="1088"/>
    <n v="10"/>
    <n v="1322"/>
    <s v="Porto"/>
    <s v="F"/>
    <x v="17"/>
    <s v="cas"/>
    <n v="0.14000000000000001"/>
  </r>
  <r>
    <n v="1389"/>
    <n v="11"/>
    <n v="1322"/>
    <s v="Gaia"/>
    <s v="F"/>
    <x v="15"/>
    <s v="cas"/>
    <n v="0.14000000000000001"/>
  </r>
  <r>
    <n v="1123"/>
    <n v="10"/>
    <n v="1325"/>
    <s v="Gondomar"/>
    <s v="M"/>
    <x v="3"/>
    <s v="cas"/>
    <n v="0.14000000000000001"/>
  </r>
  <r>
    <n v="1030"/>
    <n v="10"/>
    <n v="1327"/>
    <s v="Gaia"/>
    <s v="F"/>
    <x v="41"/>
    <s v="cas"/>
    <n v="0.14000000000000001"/>
  </r>
  <r>
    <n v="1243"/>
    <n v="10"/>
    <n v="1328"/>
    <s v="Gondomar"/>
    <s v="F"/>
    <x v="3"/>
    <s v="cas"/>
    <n v="0.14000000000000001"/>
  </r>
  <r>
    <n v="1343"/>
    <n v="9"/>
    <n v="1329"/>
    <s v="Porto"/>
    <s v="F"/>
    <x v="22"/>
    <s v="cas"/>
    <n v="0.14000000000000001"/>
  </r>
  <r>
    <n v="1112"/>
    <n v="9"/>
    <n v="1334"/>
    <s v="Gaia"/>
    <s v="M"/>
    <x v="45"/>
    <s v="sol"/>
    <n v="0.14000000000000001"/>
  </r>
  <r>
    <n v="1303"/>
    <n v="11"/>
    <n v="1338"/>
    <s v="Porto"/>
    <s v="M"/>
    <x v="22"/>
    <s v="cas"/>
    <n v="0.14000000000000001"/>
  </r>
  <r>
    <n v="1104"/>
    <n v="12"/>
    <n v="1339"/>
    <s v="Gaia"/>
    <s v="F"/>
    <x v="17"/>
    <s v="cas"/>
    <n v="0.14000000000000001"/>
  </r>
  <r>
    <n v="1153"/>
    <n v="12"/>
    <n v="1343"/>
    <s v="Gaia"/>
    <s v="F"/>
    <x v="40"/>
    <s v="sol"/>
    <n v="0.14000000000000001"/>
  </r>
  <r>
    <n v="1162"/>
    <n v="12"/>
    <n v="1343"/>
    <s v="Gaia"/>
    <s v="F"/>
    <x v="27"/>
    <s v="sol"/>
    <n v="0.14000000000000001"/>
  </r>
  <r>
    <n v="1307"/>
    <n v="11"/>
    <n v="1349"/>
    <s v="Gaia"/>
    <s v="M"/>
    <x v="44"/>
    <s v="sol"/>
    <n v="0.14000000000000001"/>
  </r>
  <r>
    <n v="1131"/>
    <n v="12"/>
    <n v="1350"/>
    <s v="Gondomar"/>
    <s v="M"/>
    <x v="4"/>
    <s v="cas"/>
    <n v="0.14000000000000001"/>
  </r>
  <r>
    <n v="1372"/>
    <n v="11"/>
    <n v="1351"/>
    <s v="Gondomar"/>
    <s v="F"/>
    <x v="0"/>
    <s v="cas"/>
    <n v="0.14000000000000001"/>
  </r>
  <r>
    <n v="1329"/>
    <n v="11"/>
    <n v="1353"/>
    <s v="Gaia"/>
    <s v="M"/>
    <x v="27"/>
    <s v="sol"/>
    <n v="0.14000000000000001"/>
  </r>
  <r>
    <n v="1350"/>
    <n v="12"/>
    <n v="1353"/>
    <s v="Porto"/>
    <s v="M"/>
    <x v="2"/>
    <s v="cas"/>
    <n v="0.14000000000000001"/>
  </r>
  <r>
    <n v="1468"/>
    <n v="11"/>
    <n v="1356"/>
    <s v="Porto"/>
    <s v="F"/>
    <x v="39"/>
    <s v="cas"/>
    <n v="0.14000000000000001"/>
  </r>
  <r>
    <n v="1379"/>
    <n v="13"/>
    <n v="1359"/>
    <s v="Gaia"/>
    <s v="M"/>
    <x v="5"/>
    <s v="cas"/>
    <n v="0.14000000000000001"/>
  </r>
  <r>
    <n v="1017"/>
    <n v="11"/>
    <n v="1360"/>
    <s v="Gondomar"/>
    <s v="M"/>
    <x v="28"/>
    <s v="cas"/>
    <n v="0.14000000000000001"/>
  </r>
  <r>
    <n v="1473"/>
    <n v="9"/>
    <n v="1361"/>
    <s v="Gaia"/>
    <s v="F"/>
    <x v="10"/>
    <s v="cas"/>
    <n v="0.14000000000000001"/>
  </r>
  <r>
    <n v="1284"/>
    <n v="10"/>
    <n v="1363"/>
    <s v="Gaia"/>
    <s v="F"/>
    <x v="8"/>
    <s v="cas"/>
    <n v="0.14000000000000001"/>
  </r>
  <r>
    <n v="1305"/>
    <n v="11"/>
    <n v="1364"/>
    <s v="Gondomar"/>
    <s v="M"/>
    <x v="41"/>
    <s v="cas"/>
    <n v="0.14000000000000001"/>
  </r>
  <r>
    <n v="1036"/>
    <n v="11"/>
    <n v="1366"/>
    <s v="Porto"/>
    <s v="M"/>
    <x v="19"/>
    <s v="cas"/>
    <n v="0.14000000000000001"/>
  </r>
  <r>
    <n v="1127"/>
    <n v="12"/>
    <n v="1367"/>
    <s v="Gaia"/>
    <s v="F"/>
    <x v="6"/>
    <s v="sol"/>
    <n v="0.14000000000000001"/>
  </r>
  <r>
    <n v="1225"/>
    <n v="12"/>
    <n v="1376"/>
    <s v="Gaia"/>
    <s v="M"/>
    <x v="35"/>
    <s v="cas"/>
    <n v="0.14000000000000001"/>
  </r>
  <r>
    <n v="1282"/>
    <n v="11"/>
    <n v="1379"/>
    <s v="Porto"/>
    <s v="M"/>
    <x v="29"/>
    <s v="cas"/>
    <n v="0.14000000000000001"/>
  </r>
  <r>
    <n v="1049"/>
    <n v="13"/>
    <n v="1380"/>
    <s v="Porto"/>
    <s v="F"/>
    <x v="46"/>
    <s v="cas"/>
    <n v="0.14000000000000001"/>
  </r>
  <r>
    <n v="1132"/>
    <n v="12"/>
    <n v="1383"/>
    <s v="Gondomar"/>
    <s v="F"/>
    <x v="43"/>
    <s v="sol"/>
    <n v="0.14000000000000001"/>
  </r>
  <r>
    <n v="1252"/>
    <n v="12"/>
    <n v="1389"/>
    <s v="Gondomar"/>
    <s v="M"/>
    <x v="17"/>
    <s v="cas"/>
    <n v="0.14000000000000001"/>
  </r>
  <r>
    <n v="1334"/>
    <n v="11"/>
    <n v="1392"/>
    <s v="Gaia"/>
    <s v="F"/>
    <x v="4"/>
    <s v="sol"/>
    <n v="0.14000000000000001"/>
  </r>
  <r>
    <n v="1091"/>
    <n v="11"/>
    <n v="1400"/>
    <s v="Gaia"/>
    <s v="F"/>
    <x v="43"/>
    <s v="sol"/>
    <n v="0.14000000000000001"/>
  </r>
  <r>
    <n v="1405"/>
    <n v="11"/>
    <n v="1404"/>
    <s v="Gaia"/>
    <s v="F"/>
    <x v="27"/>
    <s v="cas"/>
    <n v="0.14000000000000001"/>
  </r>
  <r>
    <n v="1158"/>
    <n v="11"/>
    <n v="1409"/>
    <s v="Porto"/>
    <s v="F"/>
    <x v="33"/>
    <s v="cas"/>
    <n v="0.14000000000000001"/>
  </r>
  <r>
    <n v="1099"/>
    <n v="13"/>
    <n v="1415"/>
    <s v="Gaia"/>
    <s v="M"/>
    <x v="19"/>
    <s v="cas"/>
    <n v="0.14000000000000001"/>
  </r>
  <r>
    <n v="1141"/>
    <n v="13"/>
    <n v="1416"/>
    <s v="Gaia"/>
    <s v="F"/>
    <x v="27"/>
    <s v="cas"/>
    <n v="0.14000000000000001"/>
  </r>
  <r>
    <n v="1266"/>
    <n v="13"/>
    <n v="1421"/>
    <s v="Gaia"/>
    <s v="F"/>
    <x v="38"/>
    <s v="sol"/>
    <n v="0.14000000000000001"/>
  </r>
  <r>
    <n v="1323"/>
    <n v="11"/>
    <n v="1422"/>
    <s v="Porto"/>
    <s v="F"/>
    <x v="4"/>
    <s v="cas"/>
    <n v="0.14000000000000001"/>
  </r>
  <r>
    <n v="1135"/>
    <n v="12"/>
    <n v="1424"/>
    <s v="Gaia"/>
    <s v="F"/>
    <x v="42"/>
    <s v="cas"/>
    <n v="0.14000000000000001"/>
  </r>
  <r>
    <n v="1469"/>
    <n v="10"/>
    <n v="1431"/>
    <s v="Gaia"/>
    <s v="M"/>
    <x v="38"/>
    <s v="sol"/>
    <n v="0.14000000000000001"/>
  </r>
  <r>
    <n v="1174"/>
    <n v="13"/>
    <n v="1437"/>
    <s v="Porto"/>
    <s v="F"/>
    <x v="5"/>
    <s v="cas"/>
    <n v="0.14000000000000001"/>
  </r>
  <r>
    <n v="1471"/>
    <n v="12"/>
    <n v="1437"/>
    <s v="Porto"/>
    <s v="M"/>
    <x v="19"/>
    <s v="sol"/>
    <n v="0.14000000000000001"/>
  </r>
  <r>
    <n v="1380"/>
    <n v="13"/>
    <n v="1445"/>
    <s v="Gaia"/>
    <s v="M"/>
    <x v="3"/>
    <s v="sol"/>
    <n v="0.14000000000000001"/>
  </r>
  <r>
    <n v="1148"/>
    <n v="14"/>
    <n v="1448"/>
    <s v="Gaia"/>
    <s v="M"/>
    <x v="38"/>
    <s v="cas"/>
    <n v="0.14000000000000001"/>
  </r>
  <r>
    <n v="1288"/>
    <n v="13"/>
    <n v="1448"/>
    <s v="Gaia"/>
    <s v="M"/>
    <x v="48"/>
    <s v="sol"/>
    <n v="0.14000000000000001"/>
  </r>
  <r>
    <n v="1040"/>
    <n v="12"/>
    <n v="1456"/>
    <s v="Gaia"/>
    <s v="M"/>
    <x v="46"/>
    <s v="cas"/>
    <n v="0.14000000000000001"/>
  </r>
  <r>
    <n v="1226"/>
    <n v="11"/>
    <n v="1460"/>
    <s v="Gaia"/>
    <s v="M"/>
    <x v="33"/>
    <s v="cas"/>
    <n v="0.14000000000000001"/>
  </r>
  <r>
    <n v="1489"/>
    <n v="11"/>
    <n v="1461"/>
    <s v="Porto"/>
    <s v="M"/>
    <x v="47"/>
    <s v="cas"/>
    <n v="0.14000000000000001"/>
  </r>
  <r>
    <n v="1234"/>
    <n v="11"/>
    <n v="1465"/>
    <s v="Gaia"/>
    <s v="M"/>
    <x v="38"/>
    <s v="cas"/>
    <n v="0.14000000000000001"/>
  </r>
  <r>
    <n v="1084"/>
    <n v="13"/>
    <n v="1466"/>
    <s v="Porto"/>
    <s v="M"/>
    <x v="12"/>
    <s v="cas"/>
    <n v="0.14000000000000001"/>
  </r>
  <r>
    <n v="1453"/>
    <n v="13"/>
    <n v="1484"/>
    <s v="Gaia"/>
    <s v="F"/>
    <x v="25"/>
    <s v="cas"/>
    <n v="0.14000000000000001"/>
  </r>
  <r>
    <n v="1331"/>
    <n v="14"/>
    <n v="1485"/>
    <s v="Porto"/>
    <s v="M"/>
    <x v="41"/>
    <s v="cas"/>
    <n v="0.14000000000000001"/>
  </r>
  <r>
    <n v="1128"/>
    <n v="11"/>
    <n v="1487"/>
    <s v="Porto"/>
    <s v="F"/>
    <x v="21"/>
    <s v="sol"/>
    <n v="0.14000000000000001"/>
  </r>
  <r>
    <n v="1244"/>
    <n v="13"/>
    <n v="1494"/>
    <s v="Gaia"/>
    <s v="F"/>
    <x v="34"/>
    <s v="cas"/>
    <n v="0.14000000000000001"/>
  </r>
  <r>
    <n v="1209"/>
    <n v="14"/>
    <n v="1502"/>
    <s v="Gaia"/>
    <s v="F"/>
    <x v="32"/>
    <s v="cas"/>
    <n v="0.18"/>
  </r>
  <r>
    <n v="1316"/>
    <n v="13"/>
    <n v="1502"/>
    <s v="Gaia"/>
    <s v="M"/>
    <x v="31"/>
    <s v="sol"/>
    <n v="0.18"/>
  </r>
  <r>
    <n v="1221"/>
    <n v="13"/>
    <n v="1512"/>
    <s v="Porto"/>
    <s v="M"/>
    <x v="35"/>
    <s v="cas"/>
    <n v="0.18"/>
  </r>
  <r>
    <n v="1365"/>
    <n v="13"/>
    <n v="1512"/>
    <s v="Gaia"/>
    <s v="M"/>
    <x v="14"/>
    <s v="cas"/>
    <n v="0.18"/>
  </r>
  <r>
    <n v="1034"/>
    <n v="13"/>
    <n v="1513"/>
    <s v="Porto"/>
    <s v="F"/>
    <x v="36"/>
    <s v="cas"/>
    <n v="0.18"/>
  </r>
  <r>
    <n v="1111"/>
    <n v="13"/>
    <n v="1526"/>
    <s v="Gondomar"/>
    <s v="F"/>
    <x v="46"/>
    <s v="sol"/>
    <n v="0.18"/>
  </r>
  <r>
    <n v="1164"/>
    <n v="12"/>
    <n v="1526"/>
    <s v="Gaia"/>
    <s v="F"/>
    <x v="38"/>
    <s v="cas"/>
    <n v="0.18"/>
  </r>
  <r>
    <n v="1432"/>
    <n v="13"/>
    <n v="1539"/>
    <s v="Gaia"/>
    <s v="M"/>
    <x v="40"/>
    <s v="cas"/>
    <n v="0.18"/>
  </r>
  <r>
    <n v="1102"/>
    <n v="13"/>
    <n v="1548"/>
    <s v="Gondomar"/>
    <s v="F"/>
    <x v="49"/>
    <s v="cas"/>
    <n v="0.18"/>
  </r>
  <r>
    <n v="1016"/>
    <n v="12"/>
    <n v="1553"/>
    <s v="Gaia"/>
    <s v="F"/>
    <x v="11"/>
    <s v="cas"/>
    <n v="0.18"/>
  </r>
  <r>
    <n v="1076"/>
    <n v="13"/>
    <n v="1558"/>
    <s v="Gaia"/>
    <s v="F"/>
    <x v="18"/>
    <s v="cas"/>
    <n v="0.18"/>
  </r>
  <r>
    <n v="1063"/>
    <n v="15"/>
    <n v="1559"/>
    <s v="Gaia"/>
    <s v="F"/>
    <x v="31"/>
    <s v="sol"/>
    <n v="0.18"/>
  </r>
  <r>
    <n v="1107"/>
    <n v="13"/>
    <n v="1568"/>
    <s v="Gaia"/>
    <s v="M"/>
    <x v="18"/>
    <s v="sol"/>
    <n v="0.18"/>
  </r>
  <r>
    <n v="1256"/>
    <n v="13"/>
    <n v="1570"/>
    <s v="Gondomar"/>
    <s v="F"/>
    <x v="46"/>
    <s v="cas"/>
    <n v="0.18"/>
  </r>
  <r>
    <n v="1309"/>
    <n v="12"/>
    <n v="1570"/>
    <s v="Gaia"/>
    <s v="M"/>
    <x v="14"/>
    <s v="cas"/>
    <n v="0.18"/>
  </r>
  <r>
    <n v="1192"/>
    <n v="14"/>
    <n v="1574"/>
    <s v="Gondomar"/>
    <s v="M"/>
    <x v="10"/>
    <s v="sol"/>
    <n v="0.18"/>
  </r>
  <r>
    <n v="1175"/>
    <n v="12"/>
    <n v="1578"/>
    <s v="Porto"/>
    <s v="F"/>
    <x v="3"/>
    <s v="cas"/>
    <n v="0.18"/>
  </r>
  <r>
    <n v="1443"/>
    <n v="15"/>
    <n v="1589"/>
    <s v="Gondomar"/>
    <s v="F"/>
    <x v="0"/>
    <s v="sol"/>
    <n v="0.18"/>
  </r>
  <r>
    <n v="1186"/>
    <n v="12"/>
    <n v="1591"/>
    <s v="Gaia"/>
    <s v="M"/>
    <x v="2"/>
    <s v="cas"/>
    <n v="0.18"/>
  </r>
  <r>
    <n v="1458"/>
    <n v="14"/>
    <n v="1591"/>
    <s v="Gaia"/>
    <s v="F"/>
    <x v="14"/>
    <s v="cas"/>
    <n v="0.18"/>
  </r>
  <r>
    <n v="1321"/>
    <n v="14"/>
    <n v="1592"/>
    <s v="Gaia"/>
    <s v="F"/>
    <x v="44"/>
    <s v="cas"/>
    <n v="0.18"/>
  </r>
  <r>
    <n v="1033"/>
    <n v="15"/>
    <n v="1598"/>
    <s v="Gaia"/>
    <s v="M"/>
    <x v="3"/>
    <s v="sol"/>
    <n v="0.18"/>
  </r>
  <r>
    <n v="1434"/>
    <n v="15"/>
    <n v="1606"/>
    <s v="Gaia"/>
    <s v="F"/>
    <x v="23"/>
    <s v="cas"/>
    <n v="0.18"/>
  </r>
  <r>
    <n v="1146"/>
    <n v="15"/>
    <n v="1615"/>
    <s v="Gaia"/>
    <s v="F"/>
    <x v="10"/>
    <s v="cas"/>
    <n v="0.18"/>
  </r>
  <r>
    <n v="1224"/>
    <n v="15"/>
    <n v="1617"/>
    <s v="Gondomar"/>
    <s v="M"/>
    <x v="23"/>
    <s v="sol"/>
    <n v="0.18"/>
  </r>
  <r>
    <n v="1406"/>
    <n v="13"/>
    <n v="1620"/>
    <s v="Gondomar"/>
    <s v="F"/>
    <x v="27"/>
    <s v="cas"/>
    <n v="0.18"/>
  </r>
  <r>
    <n v="1370"/>
    <n v="14"/>
    <n v="1624"/>
    <s v="Porto"/>
    <s v="M"/>
    <x v="28"/>
    <s v="cas"/>
    <n v="0.18"/>
  </r>
  <r>
    <n v="1006"/>
    <n v="13"/>
    <n v="1629"/>
    <s v="Gaia"/>
    <s v="F"/>
    <x v="25"/>
    <s v="cas"/>
    <n v="0.18"/>
  </r>
  <r>
    <n v="1187"/>
    <n v="13"/>
    <n v="1631"/>
    <s v="Gaia"/>
    <s v="F"/>
    <x v="38"/>
    <s v="cas"/>
    <n v="0.18"/>
  </r>
  <r>
    <n v="1074"/>
    <n v="13"/>
    <n v="1632"/>
    <s v="Porto"/>
    <s v="F"/>
    <x v="33"/>
    <s v="sol"/>
    <n v="0.18"/>
  </r>
  <r>
    <n v="1327"/>
    <n v="14"/>
    <n v="1633"/>
    <s v="Gaia"/>
    <s v="M"/>
    <x v="39"/>
    <s v="sol"/>
    <n v="0.18"/>
  </r>
  <r>
    <n v="1385"/>
    <n v="13"/>
    <n v="1640"/>
    <s v="Gondomar"/>
    <s v="M"/>
    <x v="26"/>
    <s v="cas"/>
    <n v="0.18"/>
  </r>
  <r>
    <n v="1475"/>
    <n v="14"/>
    <n v="1642"/>
    <s v="Gaia"/>
    <s v="F"/>
    <x v="10"/>
    <s v="sol"/>
    <n v="0.18"/>
  </r>
  <r>
    <n v="1254"/>
    <n v="16"/>
    <n v="1645"/>
    <s v="Gaia"/>
    <s v="F"/>
    <x v="24"/>
    <s v="sol"/>
    <n v="0.18"/>
  </r>
  <r>
    <n v="1241"/>
    <n v="14"/>
    <n v="1648"/>
    <s v="Porto"/>
    <s v="M"/>
    <x v="31"/>
    <s v="cas"/>
    <n v="0.18"/>
  </r>
  <r>
    <n v="1265"/>
    <n v="13"/>
    <n v="1648"/>
    <s v="Gondomar"/>
    <s v="F"/>
    <x v="29"/>
    <s v="cas"/>
    <n v="0.18"/>
  </r>
  <r>
    <n v="1181"/>
    <n v="13"/>
    <n v="1653"/>
    <s v="Gaia"/>
    <s v="M"/>
    <x v="29"/>
    <s v="cas"/>
    <n v="0.18"/>
  </r>
  <r>
    <n v="1407"/>
    <n v="15"/>
    <n v="1654"/>
    <s v="Gaia"/>
    <s v="F"/>
    <x v="11"/>
    <s v="cas"/>
    <n v="0.18"/>
  </r>
  <r>
    <n v="1423"/>
    <n v="15"/>
    <n v="1654"/>
    <s v="Porto"/>
    <s v="F"/>
    <x v="43"/>
    <s v="cas"/>
    <n v="0.18"/>
  </r>
  <r>
    <n v="1227"/>
    <n v="14"/>
    <n v="1661"/>
    <s v="Gaia"/>
    <s v="F"/>
    <x v="28"/>
    <s v="cas"/>
    <n v="0.18"/>
  </r>
  <r>
    <n v="1277"/>
    <n v="15"/>
    <n v="1664"/>
    <s v="Gaia"/>
    <s v="F"/>
    <x v="10"/>
    <s v="cas"/>
    <n v="0.18"/>
  </r>
  <r>
    <n v="1362"/>
    <n v="13"/>
    <n v="1666"/>
    <s v="Porto"/>
    <s v="M"/>
    <x v="5"/>
    <s v="cas"/>
    <n v="0.18"/>
  </r>
  <r>
    <n v="1478"/>
    <n v="13"/>
    <n v="1666"/>
    <s v="Gondomar"/>
    <s v="F"/>
    <x v="27"/>
    <s v="cas"/>
    <n v="0.18"/>
  </r>
  <r>
    <n v="1428"/>
    <n v="16"/>
    <n v="1667"/>
    <s v="Gaia"/>
    <s v="M"/>
    <x v="10"/>
    <s v="cas"/>
    <n v="0.18"/>
  </r>
  <r>
    <n v="1178"/>
    <n v="15"/>
    <n v="1670"/>
    <s v="Gaia"/>
    <s v="M"/>
    <x v="23"/>
    <s v="cas"/>
    <n v="0.18"/>
  </r>
  <r>
    <n v="1026"/>
    <n v="15"/>
    <n v="1672"/>
    <s v="Porto"/>
    <s v="F"/>
    <x v="41"/>
    <s v="cas"/>
    <n v="0.18"/>
  </r>
  <r>
    <n v="1155"/>
    <n v="16"/>
    <n v="1673"/>
    <s v="Gaia"/>
    <s v="F"/>
    <x v="34"/>
    <s v="cas"/>
    <n v="0.18"/>
  </r>
  <r>
    <n v="1450"/>
    <n v="16"/>
    <n v="1673"/>
    <s v="Gaia"/>
    <s v="M"/>
    <x v="49"/>
    <s v="cas"/>
    <n v="0.18"/>
  </r>
  <r>
    <n v="1061"/>
    <n v="13"/>
    <n v="1676"/>
    <s v="Porto"/>
    <s v="F"/>
    <x v="4"/>
    <s v="cas"/>
    <n v="0.18"/>
  </r>
  <r>
    <n v="1211"/>
    <n v="14"/>
    <n v="1676"/>
    <s v="Porto"/>
    <s v="F"/>
    <x v="17"/>
    <s v="cas"/>
    <n v="0.18"/>
  </r>
  <r>
    <n v="1008"/>
    <n v="14"/>
    <n v="1678"/>
    <s v="Porto"/>
    <s v="M"/>
    <x v="18"/>
    <s v="sol"/>
    <n v="0.18"/>
  </r>
  <r>
    <n v="1431"/>
    <n v="13"/>
    <n v="1682"/>
    <s v="Gaia"/>
    <s v="F"/>
    <x v="36"/>
    <s v="sol"/>
    <n v="0.18"/>
  </r>
  <r>
    <n v="1021"/>
    <n v="16"/>
    <n v="1686"/>
    <s v="Gaia"/>
    <s v="M"/>
    <x v="45"/>
    <s v="cas"/>
    <n v="0.18"/>
  </r>
  <r>
    <n v="1490"/>
    <n v="14"/>
    <n v="1687"/>
    <s v="Gaia"/>
    <s v="F"/>
    <x v="30"/>
    <s v="cas"/>
    <n v="0.18"/>
  </r>
  <r>
    <n v="1114"/>
    <n v="13"/>
    <n v="1690"/>
    <s v="Gaia"/>
    <s v="M"/>
    <x v="37"/>
    <s v="cas"/>
    <n v="0.18"/>
  </r>
  <r>
    <n v="1129"/>
    <n v="15"/>
    <n v="1690"/>
    <s v="Gaia"/>
    <s v="M"/>
    <x v="35"/>
    <s v="cas"/>
    <n v="0.18"/>
  </r>
  <r>
    <n v="1110"/>
    <n v="16"/>
    <n v="1700"/>
    <s v="Gaia"/>
    <s v="M"/>
    <x v="22"/>
    <s v="cas"/>
    <n v="0.18"/>
  </r>
  <r>
    <n v="1492"/>
    <n v="15"/>
    <n v="1702"/>
    <s v="Porto"/>
    <s v="M"/>
    <x v="10"/>
    <s v="cas"/>
    <n v="0.18"/>
  </r>
  <r>
    <n v="1027"/>
    <n v="14"/>
    <n v="1715"/>
    <s v="Porto"/>
    <s v="M"/>
    <x v="31"/>
    <s v="cas"/>
    <n v="0.18"/>
  </r>
  <r>
    <n v="1255"/>
    <n v="16"/>
    <n v="1719"/>
    <s v="Gaia"/>
    <s v="F"/>
    <x v="14"/>
    <s v="cas"/>
    <n v="0.18"/>
  </r>
  <r>
    <n v="1182"/>
    <n v="14"/>
    <n v="1720"/>
    <s v="Gondomar"/>
    <s v="F"/>
    <x v="27"/>
    <s v="cas"/>
    <n v="0.18"/>
  </r>
  <r>
    <n v="1446"/>
    <n v="14"/>
    <n v="1720"/>
    <s v="Gaia"/>
    <s v="F"/>
    <x v="18"/>
    <s v="cas"/>
    <n v="0.18"/>
  </r>
  <r>
    <n v="1426"/>
    <n v="13"/>
    <n v="1721"/>
    <s v="Gondomar"/>
    <s v="F"/>
    <x v="34"/>
    <s v="cas"/>
    <n v="0.18"/>
  </r>
  <r>
    <n v="1205"/>
    <n v="15"/>
    <n v="1728"/>
    <s v="Gaia"/>
    <s v="M"/>
    <x v="37"/>
    <s v="sol"/>
    <n v="0.18"/>
  </r>
  <r>
    <n v="1312"/>
    <n v="13"/>
    <n v="1730"/>
    <s v="Gaia"/>
    <s v="M"/>
    <x v="38"/>
    <s v="cas"/>
    <n v="0.18"/>
  </r>
  <r>
    <n v="1295"/>
    <n v="14"/>
    <n v="1736"/>
    <s v="Gaia"/>
    <s v="M"/>
    <x v="15"/>
    <s v="sol"/>
    <n v="0.18"/>
  </r>
  <r>
    <n v="1170"/>
    <n v="14"/>
    <n v="1737"/>
    <s v="Gaia"/>
    <s v="M"/>
    <x v="34"/>
    <s v="cas"/>
    <n v="0.18"/>
  </r>
  <r>
    <n v="1190"/>
    <n v="15"/>
    <n v="1742"/>
    <s v="Porto"/>
    <s v="F"/>
    <x v="48"/>
    <s v="cas"/>
    <n v="0.18"/>
  </r>
  <r>
    <n v="1310"/>
    <n v="15"/>
    <n v="1745"/>
    <s v="Matosinhos"/>
    <s v="F"/>
    <x v="41"/>
    <s v="cas"/>
    <n v="0.18"/>
  </r>
  <r>
    <n v="1199"/>
    <n v="15"/>
    <n v="1746"/>
    <s v="Gaia"/>
    <s v="F"/>
    <x v="37"/>
    <s v="sol"/>
    <n v="0.18"/>
  </r>
  <r>
    <n v="1360"/>
    <n v="15"/>
    <n v="1748"/>
    <s v="Gondomar"/>
    <s v="F"/>
    <x v="11"/>
    <s v="cas"/>
    <n v="0.18"/>
  </r>
  <r>
    <n v="1330"/>
    <n v="14"/>
    <n v="1752"/>
    <s v="Gaia"/>
    <s v="M"/>
    <x v="22"/>
    <s v="cas"/>
    <n v="0.18"/>
  </r>
  <r>
    <n v="1043"/>
    <n v="16"/>
    <n v="1759"/>
    <s v="Gaia"/>
    <s v="F"/>
    <x v="0"/>
    <s v="sol"/>
    <n v="0.18"/>
  </r>
  <r>
    <n v="1332"/>
    <n v="17"/>
    <n v="1761"/>
    <s v="Gaia"/>
    <s v="M"/>
    <x v="36"/>
    <s v="cas"/>
    <n v="0.18"/>
  </r>
  <r>
    <n v="1371"/>
    <n v="16"/>
    <n v="1762"/>
    <s v="Gaia"/>
    <s v="F"/>
    <x v="47"/>
    <s v="cas"/>
    <n v="0.18"/>
  </r>
  <r>
    <n v="1201"/>
    <n v="15"/>
    <n v="1768"/>
    <s v="Gondomar"/>
    <s v="M"/>
    <x v="34"/>
    <s v="cas"/>
    <n v="0.18"/>
  </r>
  <r>
    <n v="1215"/>
    <n v="15"/>
    <n v="1768"/>
    <s v="Gaia"/>
    <s v="M"/>
    <x v="19"/>
    <s v="cas"/>
    <n v="0.18"/>
  </r>
  <r>
    <n v="1313"/>
    <n v="13"/>
    <n v="1773"/>
    <s v="Gondomar"/>
    <s v="F"/>
    <x v="38"/>
    <s v="cas"/>
    <n v="0.18"/>
  </r>
  <r>
    <n v="1496"/>
    <n v="16"/>
    <n v="1774"/>
    <s v="Porto"/>
    <s v="M"/>
    <x v="15"/>
    <s v="cas"/>
    <n v="0.18"/>
  </r>
  <r>
    <n v="1258"/>
    <n v="15"/>
    <n v="1783"/>
    <s v="Gondomar"/>
    <s v="M"/>
    <x v="33"/>
    <s v="cas"/>
    <n v="0.18"/>
  </r>
  <r>
    <n v="1464"/>
    <n v="16"/>
    <n v="1787"/>
    <s v="Gaia"/>
    <s v="F"/>
    <x v="39"/>
    <s v="cas"/>
    <n v="0.18"/>
  </r>
  <r>
    <n v="1476"/>
    <n v="17"/>
    <n v="1788"/>
    <s v="Gondomar"/>
    <s v="F"/>
    <x v="29"/>
    <s v="cas"/>
    <n v="0.18"/>
  </r>
  <r>
    <n v="1029"/>
    <n v="16"/>
    <n v="1790"/>
    <s v="Porto"/>
    <s v="F"/>
    <x v="1"/>
    <s v="cas"/>
    <n v="0.18"/>
  </r>
  <r>
    <n v="1086"/>
    <n v="17"/>
    <n v="1795"/>
    <s v="Gaia"/>
    <s v="M"/>
    <x v="25"/>
    <s v="cas"/>
    <n v="0.18"/>
  </r>
  <r>
    <n v="1486"/>
    <n v="15"/>
    <n v="1798"/>
    <s v="Gondomar"/>
    <s v="M"/>
    <x v="0"/>
    <s v="cas"/>
    <n v="0.18"/>
  </r>
  <r>
    <n v="1223"/>
    <n v="16"/>
    <n v="1805"/>
    <s v="Porto"/>
    <s v="F"/>
    <x v="3"/>
    <s v="cas"/>
    <n v="0.18"/>
  </r>
  <r>
    <n v="1196"/>
    <n v="14"/>
    <n v="1809"/>
    <s v="Porto"/>
    <s v="F"/>
    <x v="31"/>
    <s v="cas"/>
    <n v="0.18"/>
  </r>
  <r>
    <n v="1454"/>
    <n v="14"/>
    <n v="1809"/>
    <s v="Porto"/>
    <s v="F"/>
    <x v="26"/>
    <s v="sol"/>
    <n v="0.18"/>
  </r>
  <r>
    <n v="1194"/>
    <n v="14"/>
    <n v="1813"/>
    <s v="Gaia"/>
    <s v="M"/>
    <x v="7"/>
    <s v="cas"/>
    <n v="0.18"/>
  </r>
  <r>
    <n v="1373"/>
    <n v="15"/>
    <n v="1816"/>
    <s v="Gaia"/>
    <s v="M"/>
    <x v="17"/>
    <s v="sol"/>
    <n v="0.18"/>
  </r>
  <r>
    <n v="1410"/>
    <n v="15"/>
    <n v="1819"/>
    <s v="Gaia"/>
    <s v="F"/>
    <x v="12"/>
    <s v="sol"/>
    <n v="0.18"/>
  </r>
  <r>
    <n v="1022"/>
    <n v="15"/>
    <n v="1821"/>
    <s v="Porto"/>
    <s v="F"/>
    <x v="47"/>
    <s v="sol"/>
    <n v="0.18"/>
  </r>
  <r>
    <n v="1059"/>
    <n v="16"/>
    <n v="1821"/>
    <s v="Gaia"/>
    <s v="M"/>
    <x v="43"/>
    <s v="sol"/>
    <n v="0.18"/>
  </r>
  <r>
    <n v="1267"/>
    <n v="14"/>
    <n v="1826"/>
    <s v="Gaia"/>
    <s v="F"/>
    <x v="29"/>
    <s v="cas"/>
    <n v="0.18"/>
  </r>
  <r>
    <n v="1070"/>
    <n v="17"/>
    <n v="1836"/>
    <s v="Gaia"/>
    <s v="M"/>
    <x v="2"/>
    <s v="cas"/>
    <n v="0.18"/>
  </r>
  <r>
    <n v="1037"/>
    <n v="15"/>
    <n v="1854"/>
    <s v="Porto"/>
    <s v="M"/>
    <x v="22"/>
    <s v="cas"/>
    <n v="0.18"/>
  </r>
  <r>
    <n v="1060"/>
    <n v="17"/>
    <n v="1857"/>
    <s v="Gondomar"/>
    <s v="M"/>
    <x v="30"/>
    <s v="cas"/>
    <n v="0.18"/>
  </r>
  <r>
    <n v="1433"/>
    <n v="16"/>
    <n v="1857"/>
    <s v="Gaia"/>
    <s v="F"/>
    <x v="44"/>
    <s v="sol"/>
    <n v="0.18"/>
  </r>
  <r>
    <n v="1304"/>
    <n v="17"/>
    <n v="1865"/>
    <s v="Gaia"/>
    <s v="M"/>
    <x v="20"/>
    <s v="cas"/>
    <n v="0.18"/>
  </r>
  <r>
    <n v="1082"/>
    <n v="15"/>
    <n v="1867"/>
    <s v="Gondomar"/>
    <s v="M"/>
    <x v="32"/>
    <s v="cas"/>
    <n v="0.18"/>
  </r>
  <r>
    <n v="1020"/>
    <n v="16"/>
    <n v="1871"/>
    <s v="Gaia"/>
    <s v="F"/>
    <x v="37"/>
    <s v="cas"/>
    <n v="0.18"/>
  </r>
  <r>
    <n v="1103"/>
    <n v="16"/>
    <n v="1872"/>
    <s v="Porto"/>
    <s v="F"/>
    <x v="2"/>
    <s v="cas"/>
    <n v="0.18"/>
  </r>
  <r>
    <n v="1279"/>
    <n v="16"/>
    <n v="1876"/>
    <s v="Porto"/>
    <s v="M"/>
    <x v="12"/>
    <s v="cas"/>
    <n v="0.18"/>
  </r>
  <r>
    <n v="1108"/>
    <n v="16"/>
    <n v="1882"/>
    <s v="Gaia"/>
    <s v="M"/>
    <x v="28"/>
    <s v="cas"/>
    <n v="0.18"/>
  </r>
  <r>
    <n v="1238"/>
    <n v="16"/>
    <n v="1885"/>
    <s v="Gaia"/>
    <s v="F"/>
    <x v="38"/>
    <s v="sol"/>
    <n v="0.18"/>
  </r>
  <r>
    <n v="1477"/>
    <n v="17"/>
    <n v="1898"/>
    <s v="Gaia"/>
    <s v="F"/>
    <x v="5"/>
    <s v="cas"/>
    <n v="0.18"/>
  </r>
  <r>
    <n v="1427"/>
    <n v="15"/>
    <n v="1903"/>
    <s v="Gondomar"/>
    <s v="F"/>
    <x v="32"/>
    <s v="cas"/>
    <n v="0.18"/>
  </r>
  <r>
    <n v="1401"/>
    <n v="15"/>
    <n v="1916"/>
    <s v="Gaia"/>
    <s v="M"/>
    <x v="31"/>
    <s v="cas"/>
    <n v="0.18"/>
  </r>
  <r>
    <n v="1451"/>
    <n v="16"/>
    <n v="1931"/>
    <s v="Porto"/>
    <s v="F"/>
    <x v="13"/>
    <s v="cas"/>
    <n v="0.18"/>
  </r>
  <r>
    <n v="1285"/>
    <n v="16"/>
    <n v="1932"/>
    <s v="Porto"/>
    <s v="M"/>
    <x v="36"/>
    <s v="cas"/>
    <n v="0.18"/>
  </r>
  <r>
    <n v="1053"/>
    <n v="16"/>
    <n v="1935"/>
    <s v="Gaia"/>
    <s v="F"/>
    <x v="6"/>
    <s v="sol"/>
    <n v="0.18"/>
  </r>
  <r>
    <n v="1138"/>
    <n v="16"/>
    <n v="1938"/>
    <s v="Gondomar"/>
    <s v="F"/>
    <x v="41"/>
    <s v="sol"/>
    <n v="0.18"/>
  </r>
  <r>
    <n v="1142"/>
    <n v="17"/>
    <n v="1976"/>
    <s v="Gaia"/>
    <s v="F"/>
    <x v="38"/>
    <s v="cas"/>
    <n v="0.18"/>
  </r>
  <r>
    <n v="1236"/>
    <n v="17"/>
    <n v="1984"/>
    <s v="Gaia"/>
    <s v="F"/>
    <x v="28"/>
    <s v="sol"/>
    <n v="0.18"/>
  </r>
  <r>
    <n v="1189"/>
    <n v="17"/>
    <n v="1991"/>
    <s v="Gaia"/>
    <s v="F"/>
    <x v="23"/>
    <s v="cas"/>
    <n v="0.18"/>
  </r>
  <r>
    <n v="1203"/>
    <n v="16"/>
    <n v="1994"/>
    <s v="Gondomar"/>
    <s v="M"/>
    <x v="36"/>
    <s v="cas"/>
    <n v="0.18"/>
  </r>
  <r>
    <n v="1151"/>
    <n v="17"/>
    <n v="1996"/>
    <s v="Gaia"/>
    <s v="F"/>
    <x v="12"/>
    <s v="cas"/>
    <n v="0.18"/>
  </r>
  <r>
    <n v="1214"/>
    <n v="16"/>
    <n v="2001"/>
    <s v="Porto"/>
    <s v="F"/>
    <x v="30"/>
    <s v="cas"/>
    <n v="0.18"/>
  </r>
  <r>
    <n v="1281"/>
    <n v="16"/>
    <n v="2001"/>
    <s v="Gaia"/>
    <s v="F"/>
    <x v="0"/>
    <s v="cas"/>
    <n v="0.18"/>
  </r>
  <r>
    <n v="1391"/>
    <n v="17"/>
    <n v="2015"/>
    <s v="Gondomar"/>
    <s v="M"/>
    <x v="17"/>
    <s v="sol"/>
    <n v="0.18"/>
  </r>
  <r>
    <n v="1263"/>
    <n v="17"/>
    <n v="2021"/>
    <s v="Gaia"/>
    <s v="F"/>
    <x v="2"/>
    <s v="cas"/>
    <n v="0.18"/>
  </r>
  <r>
    <n v="1237"/>
    <n v="16"/>
    <n v="2029"/>
    <s v="Gaia"/>
    <s v="M"/>
    <x v="21"/>
    <s v="cas"/>
    <n v="0.18"/>
  </r>
  <r>
    <n v="1439"/>
    <n v="17"/>
    <n v="2041"/>
    <s v="Gaia"/>
    <s v="M"/>
    <x v="33"/>
    <s v="cas"/>
    <n v="0.18"/>
  </r>
  <r>
    <n v="1317"/>
    <n v="17"/>
    <n v="2067"/>
    <s v="Gaia"/>
    <s v="F"/>
    <x v="24"/>
    <s v="cas"/>
    <n v="0.18"/>
  </r>
  <r>
    <n v="1120"/>
    <n v="17"/>
    <n v="2093"/>
    <s v="Gaia"/>
    <s v="M"/>
    <x v="48"/>
    <s v="sol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2461B-DCF8-4927-AADB-DFF153A9E3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1">
        <item x="25"/>
        <item x="31"/>
        <item x="17"/>
        <item x="26"/>
        <item x="22"/>
        <item x="46"/>
        <item x="36"/>
        <item x="21"/>
        <item x="42"/>
        <item x="32"/>
        <item x="49"/>
        <item x="35"/>
        <item x="6"/>
        <item x="7"/>
        <item x="2"/>
        <item x="43"/>
        <item x="44"/>
        <item x="41"/>
        <item x="38"/>
        <item x="9"/>
        <item x="33"/>
        <item x="5"/>
        <item x="15"/>
        <item x="19"/>
        <item x="10"/>
        <item x="48"/>
        <item x="23"/>
        <item x="40"/>
        <item x="11"/>
        <item x="24"/>
        <item x="16"/>
        <item x="37"/>
        <item x="13"/>
        <item x="30"/>
        <item x="27"/>
        <item x="1"/>
        <item x="18"/>
        <item x="0"/>
        <item x="4"/>
        <item x="12"/>
        <item x="34"/>
        <item x="47"/>
        <item x="3"/>
        <item x="45"/>
        <item x="8"/>
        <item x="20"/>
        <item x="14"/>
        <item x="39"/>
        <item x="28"/>
        <item x="29"/>
        <item t="default"/>
      </items>
    </pivotField>
    <pivotField showAll="0"/>
    <pivotField numFmtId="9" showAll="0"/>
  </pivotFields>
  <rowFields count="1">
    <field x="5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Idad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4DE0-1618-4162-AD7E-12BA93492151}">
  <sheetPr codeName="Sheet1"/>
  <dimension ref="A3:B54"/>
  <sheetViews>
    <sheetView workbookViewId="0"/>
    <sheetView workbookViewId="1">
      <selection activeCell="B4" sqref="B4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2" x14ac:dyDescent="0.3">
      <c r="A3" s="7" t="s">
        <v>17</v>
      </c>
      <c r="B3" t="s">
        <v>19</v>
      </c>
    </row>
    <row r="4" spans="1:2" x14ac:dyDescent="0.3">
      <c r="A4" s="8">
        <v>20</v>
      </c>
      <c r="B4" s="9">
        <v>5</v>
      </c>
    </row>
    <row r="5" spans="1:2" x14ac:dyDescent="0.3">
      <c r="A5" s="8">
        <v>21</v>
      </c>
      <c r="B5" s="9">
        <v>15</v>
      </c>
    </row>
    <row r="6" spans="1:2" x14ac:dyDescent="0.3">
      <c r="A6" s="8">
        <v>22</v>
      </c>
      <c r="B6" s="9">
        <v>9</v>
      </c>
    </row>
    <row r="7" spans="1:2" x14ac:dyDescent="0.3">
      <c r="A7" s="8">
        <v>23</v>
      </c>
      <c r="B7" s="9">
        <v>11</v>
      </c>
    </row>
    <row r="8" spans="1:2" x14ac:dyDescent="0.3">
      <c r="A8" s="8">
        <v>24</v>
      </c>
      <c r="B8" s="9">
        <v>12</v>
      </c>
    </row>
    <row r="9" spans="1:2" x14ac:dyDescent="0.3">
      <c r="A9" s="8">
        <v>25</v>
      </c>
      <c r="B9" s="9">
        <v>8</v>
      </c>
    </row>
    <row r="10" spans="1:2" x14ac:dyDescent="0.3">
      <c r="A10" s="8">
        <v>26</v>
      </c>
      <c r="B10" s="9">
        <v>12</v>
      </c>
    </row>
    <row r="11" spans="1:2" x14ac:dyDescent="0.3">
      <c r="A11" s="8">
        <v>27</v>
      </c>
      <c r="B11" s="9">
        <v>14</v>
      </c>
    </row>
    <row r="12" spans="1:2" x14ac:dyDescent="0.3">
      <c r="A12" s="8">
        <v>28</v>
      </c>
      <c r="B12" s="9">
        <v>7</v>
      </c>
    </row>
    <row r="13" spans="1:2" x14ac:dyDescent="0.3">
      <c r="A13" s="8">
        <v>29</v>
      </c>
      <c r="B13" s="9">
        <v>10</v>
      </c>
    </row>
    <row r="14" spans="1:2" x14ac:dyDescent="0.3">
      <c r="A14" s="8">
        <v>30</v>
      </c>
      <c r="B14" s="9">
        <v>6</v>
      </c>
    </row>
    <row r="15" spans="1:2" x14ac:dyDescent="0.3">
      <c r="A15" s="8">
        <v>31</v>
      </c>
      <c r="B15" s="9">
        <v>10</v>
      </c>
    </row>
    <row r="16" spans="1:2" x14ac:dyDescent="0.3">
      <c r="A16" s="8">
        <v>32</v>
      </c>
      <c r="B16" s="9">
        <v>11</v>
      </c>
    </row>
    <row r="17" spans="1:2" x14ac:dyDescent="0.3">
      <c r="A17" s="8">
        <v>33</v>
      </c>
      <c r="B17" s="9">
        <v>11</v>
      </c>
    </row>
    <row r="18" spans="1:2" x14ac:dyDescent="0.3">
      <c r="A18" s="8">
        <v>34</v>
      </c>
      <c r="B18" s="9">
        <v>15</v>
      </c>
    </row>
    <row r="19" spans="1:2" x14ac:dyDescent="0.3">
      <c r="A19" s="8">
        <v>35</v>
      </c>
      <c r="B19" s="9">
        <v>9</v>
      </c>
    </row>
    <row r="20" spans="1:2" x14ac:dyDescent="0.3">
      <c r="A20" s="8">
        <v>36</v>
      </c>
      <c r="B20" s="9">
        <v>6</v>
      </c>
    </row>
    <row r="21" spans="1:2" x14ac:dyDescent="0.3">
      <c r="A21" s="8">
        <v>37</v>
      </c>
      <c r="B21" s="9">
        <v>10</v>
      </c>
    </row>
    <row r="22" spans="1:2" x14ac:dyDescent="0.3">
      <c r="A22" s="8">
        <v>38</v>
      </c>
      <c r="B22" s="9">
        <v>16</v>
      </c>
    </row>
    <row r="23" spans="1:2" x14ac:dyDescent="0.3">
      <c r="A23" s="8">
        <v>39</v>
      </c>
      <c r="B23" s="9">
        <v>3</v>
      </c>
    </row>
    <row r="24" spans="1:2" x14ac:dyDescent="0.3">
      <c r="A24" s="8">
        <v>40</v>
      </c>
      <c r="B24" s="9">
        <v>13</v>
      </c>
    </row>
    <row r="25" spans="1:2" x14ac:dyDescent="0.3">
      <c r="A25" s="8">
        <v>41</v>
      </c>
      <c r="B25" s="9">
        <v>16</v>
      </c>
    </row>
    <row r="26" spans="1:2" x14ac:dyDescent="0.3">
      <c r="A26" s="8">
        <v>42</v>
      </c>
      <c r="B26" s="9">
        <v>11</v>
      </c>
    </row>
    <row r="27" spans="1:2" x14ac:dyDescent="0.3">
      <c r="A27" s="8">
        <v>43</v>
      </c>
      <c r="B27" s="9">
        <v>11</v>
      </c>
    </row>
    <row r="28" spans="1:2" x14ac:dyDescent="0.3">
      <c r="A28" s="8">
        <v>44</v>
      </c>
      <c r="B28" s="9">
        <v>12</v>
      </c>
    </row>
    <row r="29" spans="1:2" x14ac:dyDescent="0.3">
      <c r="A29" s="8">
        <v>45</v>
      </c>
      <c r="B29" s="9">
        <v>5</v>
      </c>
    </row>
    <row r="30" spans="1:2" x14ac:dyDescent="0.3">
      <c r="A30" s="8">
        <v>46</v>
      </c>
      <c r="B30" s="9">
        <v>10</v>
      </c>
    </row>
    <row r="31" spans="1:2" x14ac:dyDescent="0.3">
      <c r="A31" s="8">
        <v>47</v>
      </c>
      <c r="B31" s="9">
        <v>7</v>
      </c>
    </row>
    <row r="32" spans="1:2" x14ac:dyDescent="0.3">
      <c r="A32" s="8">
        <v>48</v>
      </c>
      <c r="B32" s="9">
        <v>9</v>
      </c>
    </row>
    <row r="33" spans="1:2" x14ac:dyDescent="0.3">
      <c r="A33" s="8">
        <v>49</v>
      </c>
      <c r="B33" s="9">
        <v>13</v>
      </c>
    </row>
    <row r="34" spans="1:2" x14ac:dyDescent="0.3">
      <c r="A34" s="8">
        <v>50</v>
      </c>
      <c r="B34" s="9">
        <v>10</v>
      </c>
    </row>
    <row r="35" spans="1:2" x14ac:dyDescent="0.3">
      <c r="A35" s="8">
        <v>51</v>
      </c>
      <c r="B35" s="9">
        <v>11</v>
      </c>
    </row>
    <row r="36" spans="1:2" x14ac:dyDescent="0.3">
      <c r="A36" s="8">
        <v>52</v>
      </c>
      <c r="B36" s="9">
        <v>7</v>
      </c>
    </row>
    <row r="37" spans="1:2" x14ac:dyDescent="0.3">
      <c r="A37" s="8">
        <v>53</v>
      </c>
      <c r="B37" s="9">
        <v>11</v>
      </c>
    </row>
    <row r="38" spans="1:2" x14ac:dyDescent="0.3">
      <c r="A38" s="8">
        <v>54</v>
      </c>
      <c r="B38" s="9">
        <v>13</v>
      </c>
    </row>
    <row r="39" spans="1:2" x14ac:dyDescent="0.3">
      <c r="A39" s="8">
        <v>55</v>
      </c>
      <c r="B39" s="9">
        <v>6</v>
      </c>
    </row>
    <row r="40" spans="1:2" x14ac:dyDescent="0.3">
      <c r="A40" s="8">
        <v>56</v>
      </c>
      <c r="B40" s="9">
        <v>9</v>
      </c>
    </row>
    <row r="41" spans="1:2" x14ac:dyDescent="0.3">
      <c r="A41" s="8">
        <v>57</v>
      </c>
      <c r="B41" s="9">
        <v>10</v>
      </c>
    </row>
    <row r="42" spans="1:2" x14ac:dyDescent="0.3">
      <c r="A42" s="8">
        <v>58</v>
      </c>
      <c r="B42" s="9">
        <v>14</v>
      </c>
    </row>
    <row r="43" spans="1:2" x14ac:dyDescent="0.3">
      <c r="A43" s="8">
        <v>59</v>
      </c>
      <c r="B43" s="9">
        <v>13</v>
      </c>
    </row>
    <row r="44" spans="1:2" x14ac:dyDescent="0.3">
      <c r="A44" s="8">
        <v>60</v>
      </c>
      <c r="B44" s="9">
        <v>8</v>
      </c>
    </row>
    <row r="45" spans="1:2" x14ac:dyDescent="0.3">
      <c r="A45" s="8">
        <v>61</v>
      </c>
      <c r="B45" s="9">
        <v>7</v>
      </c>
    </row>
    <row r="46" spans="1:2" x14ac:dyDescent="0.3">
      <c r="A46" s="8">
        <v>62</v>
      </c>
      <c r="B46" s="9">
        <v>11</v>
      </c>
    </row>
    <row r="47" spans="1:2" x14ac:dyDescent="0.3">
      <c r="A47" s="8">
        <v>63</v>
      </c>
      <c r="B47" s="9">
        <v>7</v>
      </c>
    </row>
    <row r="48" spans="1:2" x14ac:dyDescent="0.3">
      <c r="A48" s="8">
        <v>64</v>
      </c>
      <c r="B48" s="9">
        <v>6</v>
      </c>
    </row>
    <row r="49" spans="1:2" x14ac:dyDescent="0.3">
      <c r="A49" s="8">
        <v>65</v>
      </c>
      <c r="B49" s="9">
        <v>7</v>
      </c>
    </row>
    <row r="50" spans="1:2" x14ac:dyDescent="0.3">
      <c r="A50" s="8">
        <v>66</v>
      </c>
      <c r="B50" s="9">
        <v>12</v>
      </c>
    </row>
    <row r="51" spans="1:2" x14ac:dyDescent="0.3">
      <c r="A51" s="8">
        <v>67</v>
      </c>
      <c r="B51" s="9">
        <v>8</v>
      </c>
    </row>
    <row r="52" spans="1:2" x14ac:dyDescent="0.3">
      <c r="A52" s="8">
        <v>68</v>
      </c>
      <c r="B52" s="9">
        <v>11</v>
      </c>
    </row>
    <row r="53" spans="1:2" x14ac:dyDescent="0.3">
      <c r="A53" s="8">
        <v>69</v>
      </c>
      <c r="B53" s="9">
        <v>12</v>
      </c>
    </row>
    <row r="54" spans="1:2" x14ac:dyDescent="0.3">
      <c r="A54" s="8" t="s">
        <v>18</v>
      </c>
      <c r="B54" s="9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501"/>
  <sheetViews>
    <sheetView tabSelected="1" topLeftCell="P8" zoomScale="145" zoomScaleNormal="145" workbookViewId="0">
      <selection activeCell="U35" sqref="U35"/>
    </sheetView>
    <sheetView tabSelected="1" topLeftCell="D54" zoomScaleNormal="100" workbookViewId="1">
      <selection activeCell="K95" sqref="K95"/>
    </sheetView>
  </sheetViews>
  <sheetFormatPr defaultRowHeight="14.4" x14ac:dyDescent="0.3"/>
  <cols>
    <col min="1" max="1" width="6.88671875" bestFit="1" customWidth="1"/>
    <col min="2" max="2" width="11.5546875" bestFit="1" customWidth="1"/>
    <col min="3" max="3" width="6.6640625" bestFit="1" customWidth="1"/>
    <col min="4" max="4" width="10.5546875" bestFit="1" customWidth="1"/>
    <col min="5" max="5" width="5" bestFit="1" customWidth="1"/>
    <col min="6" max="6" width="5.77734375" bestFit="1" customWidth="1"/>
    <col min="7" max="7" width="8.21875" bestFit="1" customWidth="1"/>
    <col min="8" max="8" width="9.44140625" bestFit="1" customWidth="1"/>
    <col min="9" max="9" width="2.5546875" customWidth="1"/>
    <col min="10" max="10" width="8.88671875" customWidth="1"/>
    <col min="11" max="11" width="11" style="4" bestFit="1" customWidth="1"/>
    <col min="12" max="12" width="11.77734375" style="5" bestFit="1" customWidth="1"/>
    <col min="13" max="13" width="20" style="5" bestFit="1" customWidth="1"/>
    <col min="14" max="14" width="8.88671875" style="5" bestFit="1" customWidth="1"/>
    <col min="15" max="15" width="4.109375" customWidth="1"/>
    <col min="16" max="16" width="1.44140625" customWidth="1"/>
    <col min="17" max="17" width="13.5546875" customWidth="1"/>
    <col min="25" max="25" width="8.109375" bestFit="1" customWidth="1"/>
    <col min="26" max="26" width="11" bestFit="1" customWidth="1"/>
    <col min="28" max="28" width="11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8" x14ac:dyDescent="0.3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  <c r="K2" s="4" t="s">
        <v>16</v>
      </c>
    </row>
    <row r="3" spans="1:18" x14ac:dyDescent="0.3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  <c r="K3" s="4">
        <v>1</v>
      </c>
      <c r="L3" s="6" t="s">
        <v>0</v>
      </c>
      <c r="M3" s="6" t="s">
        <v>2</v>
      </c>
    </row>
    <row r="4" spans="1:18" x14ac:dyDescent="0.3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  <c r="L4" s="5">
        <v>1144</v>
      </c>
      <c r="M4" s="14">
        <f>VLOOKUP(L4,A2:H501,3,0)</f>
        <v>162</v>
      </c>
    </row>
    <row r="5" spans="1:18" x14ac:dyDescent="0.3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</row>
    <row r="6" spans="1:18" x14ac:dyDescent="0.3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  <c r="K6" s="4">
        <v>2</v>
      </c>
      <c r="L6" s="6" t="s">
        <v>0</v>
      </c>
      <c r="M6" s="6" t="s">
        <v>2</v>
      </c>
      <c r="N6" s="6" t="s">
        <v>3</v>
      </c>
      <c r="Q6" s="2" t="s">
        <v>2</v>
      </c>
      <c r="R6" s="2" t="s">
        <v>5</v>
      </c>
    </row>
    <row r="7" spans="1:18" x14ac:dyDescent="0.3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  <c r="L7" s="5">
        <v>1144</v>
      </c>
      <c r="M7" s="14">
        <f>VLOOKUP(L4,A2:H501,3,0)</f>
        <v>162</v>
      </c>
      <c r="N7" s="14" t="str">
        <f>VLOOKUP(L7,A2:H501,4,0)</f>
        <v>Gaia</v>
      </c>
      <c r="Q7" s="1">
        <v>125</v>
      </c>
      <c r="R7" s="14"/>
    </row>
    <row r="8" spans="1:18" x14ac:dyDescent="0.3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</row>
    <row r="9" spans="1:18" x14ac:dyDescent="0.3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  <c r="K9" s="4">
        <v>3</v>
      </c>
      <c r="L9" s="6" t="s">
        <v>2</v>
      </c>
      <c r="M9" s="6" t="s">
        <v>3</v>
      </c>
      <c r="N9" s="6" t="s">
        <v>0</v>
      </c>
    </row>
    <row r="10" spans="1:18" x14ac:dyDescent="0.3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  <c r="L10" s="5">
        <v>160</v>
      </c>
      <c r="M10" s="14" t="e">
        <f>VLOOKUP(L10,C2:H501,2,0)</f>
        <v>#N/A</v>
      </c>
      <c r="N10" s="14"/>
    </row>
    <row r="11" spans="1:18" x14ac:dyDescent="0.3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</row>
    <row r="12" spans="1:18" x14ac:dyDescent="0.3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</row>
    <row r="13" spans="1:18" x14ac:dyDescent="0.3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  <c r="K13" s="12" t="s">
        <v>20</v>
      </c>
      <c r="L13" s="14"/>
    </row>
    <row r="14" spans="1:18" x14ac:dyDescent="0.3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</row>
    <row r="15" spans="1:18" x14ac:dyDescent="0.3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18" x14ac:dyDescent="0.3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  <c r="M16" s="11"/>
    </row>
    <row r="17" spans="1:13" x14ac:dyDescent="0.3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  <c r="L17" s="12" t="s">
        <v>22</v>
      </c>
      <c r="M17" s="12" t="s">
        <v>23</v>
      </c>
    </row>
    <row r="18" spans="1:13" x14ac:dyDescent="0.3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  <c r="K18" s="13" t="s">
        <v>21</v>
      </c>
      <c r="L18" s="14"/>
      <c r="M18" s="14"/>
    </row>
    <row r="19" spans="1:13" x14ac:dyDescent="0.3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  <c r="K19" s="12" t="s">
        <v>24</v>
      </c>
      <c r="L19" s="14"/>
      <c r="M19" s="14"/>
    </row>
    <row r="20" spans="1:13" x14ac:dyDescent="0.3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</row>
    <row r="21" spans="1:13" x14ac:dyDescent="0.3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  <c r="L21" s="10"/>
    </row>
    <row r="22" spans="1:13" x14ac:dyDescent="0.3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</row>
    <row r="23" spans="1:13" x14ac:dyDescent="0.3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  <c r="K23" s="2" t="s">
        <v>3</v>
      </c>
      <c r="L23" s="2" t="s">
        <v>4</v>
      </c>
      <c r="M23" s="16" t="s">
        <v>25</v>
      </c>
    </row>
    <row r="24" spans="1:13" x14ac:dyDescent="0.3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  <c r="K24" s="1" t="s">
        <v>8</v>
      </c>
      <c r="L24" s="1" t="s">
        <v>9</v>
      </c>
      <c r="M24" s="15"/>
    </row>
    <row r="25" spans="1:13" x14ac:dyDescent="0.3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  <c r="K25" s="1" t="s">
        <v>13</v>
      </c>
      <c r="L25" s="1" t="s">
        <v>12</v>
      </c>
      <c r="M25" s="15"/>
    </row>
    <row r="26" spans="1:13" x14ac:dyDescent="0.3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</row>
    <row r="27" spans="1:13" x14ac:dyDescent="0.3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13" x14ac:dyDescent="0.3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13" x14ac:dyDescent="0.3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  <c r="K29" s="17">
        <f>COUNTIF(C2:C501,"=1257")</f>
        <v>2</v>
      </c>
    </row>
    <row r="30" spans="1:13" x14ac:dyDescent="0.3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13" x14ac:dyDescent="0.3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  <c r="K31" s="4" t="s">
        <v>26</v>
      </c>
    </row>
    <row r="32" spans="1:13" x14ac:dyDescent="0.3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  <c r="K32" s="4">
        <v>4</v>
      </c>
    </row>
    <row r="33" spans="1:13" x14ac:dyDescent="0.3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  <c r="K33" s="4">
        <v>6</v>
      </c>
      <c r="M33" s="18" t="e">
        <f>MATCH(8,K32:K37,-1)</f>
        <v>#N/A</v>
      </c>
    </row>
    <row r="34" spans="1:13" x14ac:dyDescent="0.3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  <c r="K34" s="4">
        <v>8</v>
      </c>
    </row>
    <row r="35" spans="1:13" x14ac:dyDescent="0.3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  <c r="K35" s="4">
        <v>10</v>
      </c>
    </row>
    <row r="36" spans="1:13" x14ac:dyDescent="0.3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  <c r="K36" s="4">
        <v>20</v>
      </c>
    </row>
    <row r="37" spans="1:13" x14ac:dyDescent="0.3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  <c r="K37" s="4">
        <v>50</v>
      </c>
    </row>
    <row r="38" spans="1:13" x14ac:dyDescent="0.3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</row>
    <row r="39" spans="1:13" x14ac:dyDescent="0.3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  <c r="K39" s="17">
        <f>COUNTIF(C2:C501,"&gt;=1257")</f>
        <v>204</v>
      </c>
    </row>
    <row r="40" spans="1:13" x14ac:dyDescent="0.3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13" x14ac:dyDescent="0.3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  <c r="K41" s="17">
        <f>COUNTIFS(E2:E501,"=F",F2:F501,"&gt;=26")</f>
        <v>235</v>
      </c>
    </row>
    <row r="42" spans="1:13" x14ac:dyDescent="0.3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13" x14ac:dyDescent="0.3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  <c r="K43" s="4" t="s">
        <v>27</v>
      </c>
      <c r="L43" s="5" t="s">
        <v>3</v>
      </c>
      <c r="M43" s="5" t="s">
        <v>0</v>
      </c>
    </row>
    <row r="44" spans="1:13" x14ac:dyDescent="0.3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  <c r="K44" s="4">
        <v>160</v>
      </c>
      <c r="L44" s="18" t="str">
        <f>INDEX($A$2:$H$501,MATCH($K44,$C$2:$C$501,1),MATCH(L43,$A$1:$H$1,0))</f>
        <v>Gondomar</v>
      </c>
      <c r="M44" s="18">
        <f>INDEX($A$2:$H$501,MATCH($K44,$C$2:$C$501,1),MATCH(M43,$A$1:$H$1,0))</f>
        <v>1220</v>
      </c>
    </row>
    <row r="45" spans="1:13" x14ac:dyDescent="0.3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13" x14ac:dyDescent="0.3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  <c r="K46" s="17">
        <f>COUNTIFS(D2:D501,"=Gaia",E2:E501,"=M")</f>
        <v>134</v>
      </c>
    </row>
    <row r="47" spans="1:13" x14ac:dyDescent="0.3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13" x14ac:dyDescent="0.3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13" x14ac:dyDescent="0.3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  <c r="K49" s="4">
        <v>2</v>
      </c>
      <c r="L49" s="5">
        <v>1</v>
      </c>
      <c r="M49" s="10">
        <f>K49/L49</f>
        <v>2</v>
      </c>
    </row>
    <row r="50" spans="1:13" x14ac:dyDescent="0.3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  <c r="K50" s="4">
        <v>2</v>
      </c>
      <c r="L50" s="5">
        <v>4</v>
      </c>
      <c r="M50" s="10">
        <f t="shared" ref="M50:M53" si="0">K50/L50</f>
        <v>0.5</v>
      </c>
    </row>
    <row r="51" spans="1:13" x14ac:dyDescent="0.3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  <c r="K51" s="4">
        <v>4</v>
      </c>
      <c r="L51" s="5">
        <v>4</v>
      </c>
      <c r="M51" s="10">
        <f t="shared" si="0"/>
        <v>1</v>
      </c>
    </row>
    <row r="52" spans="1:13" x14ac:dyDescent="0.3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  <c r="K52" s="4">
        <v>5</v>
      </c>
      <c r="L52" s="10">
        <v>0</v>
      </c>
      <c r="M52" s="18" t="e">
        <f t="shared" si="0"/>
        <v>#DIV/0!</v>
      </c>
    </row>
    <row r="53" spans="1:13" x14ac:dyDescent="0.3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  <c r="K53" s="4">
        <v>6</v>
      </c>
      <c r="L53" s="10">
        <v>4</v>
      </c>
      <c r="M53" s="10">
        <f t="shared" si="0"/>
        <v>1.5</v>
      </c>
    </row>
    <row r="54" spans="1:13" x14ac:dyDescent="0.3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13" x14ac:dyDescent="0.3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  <c r="J55" t="s">
        <v>28</v>
      </c>
      <c r="K55" s="4">
        <f>MAX(K49:K53)</f>
        <v>6</v>
      </c>
      <c r="L55" s="5">
        <f>MAX(L49:L53)</f>
        <v>4</v>
      </c>
      <c r="M55" s="18" t="e">
        <f>MAX(M49:M53)</f>
        <v>#DIV/0!</v>
      </c>
    </row>
    <row r="56" spans="1:13" x14ac:dyDescent="0.3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13" x14ac:dyDescent="0.3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13" x14ac:dyDescent="0.3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  <c r="K58" s="17">
        <f>COUNTIFS(D2:D501,"=Matosinhos",E2:E501,"=F")</f>
        <v>2</v>
      </c>
      <c r="M58" s="19"/>
    </row>
    <row r="59" spans="1:13" x14ac:dyDescent="0.3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13" x14ac:dyDescent="0.3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  <c r="K60" s="17">
        <f>MAX(F2:F501)</f>
        <v>69</v>
      </c>
    </row>
    <row r="61" spans="1:13" x14ac:dyDescent="0.3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13" x14ac:dyDescent="0.3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  <c r="K62" s="20">
        <f>AVERAGEIFS(F2:F501,D2:D501,"=Gondomar",E2:E501,"=M")</f>
        <v>43.470588235294116</v>
      </c>
    </row>
    <row r="63" spans="1:13" x14ac:dyDescent="0.3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13" x14ac:dyDescent="0.3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  <c r="K64" s="17">
        <f>AVERAGEIFS(F2:F501,D2:D501,"=Matosinhos",E2:E501,"=M")</f>
        <v>60.5</v>
      </c>
    </row>
    <row r="65" spans="1:14" x14ac:dyDescent="0.3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14" x14ac:dyDescent="0.3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  <c r="K66" s="21">
        <f>VLOOKUP(1144,A2:H501,3,0)</f>
        <v>162</v>
      </c>
    </row>
    <row r="67" spans="1:14" x14ac:dyDescent="0.3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14" x14ac:dyDescent="0.3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  <c r="K68" s="21" t="s">
        <v>29</v>
      </c>
      <c r="L68" s="22" t="s">
        <v>33</v>
      </c>
      <c r="M68" s="22">
        <v>150</v>
      </c>
      <c r="N68" s="23">
        <v>1.2</v>
      </c>
    </row>
    <row r="69" spans="1:14" x14ac:dyDescent="0.3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  <c r="K69" s="21" t="s">
        <v>30</v>
      </c>
      <c r="L69" s="22" t="s">
        <v>34</v>
      </c>
      <c r="M69" s="22">
        <v>100</v>
      </c>
      <c r="N69" s="23">
        <v>1.5</v>
      </c>
    </row>
    <row r="70" spans="1:14" x14ac:dyDescent="0.3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  <c r="K70" s="21" t="s">
        <v>31</v>
      </c>
      <c r="L70" s="22" t="s">
        <v>35</v>
      </c>
      <c r="M70" s="22">
        <v>85</v>
      </c>
      <c r="N70" s="23">
        <v>0.25</v>
      </c>
    </row>
    <row r="71" spans="1:14" x14ac:dyDescent="0.3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  <c r="K71" s="21" t="s">
        <v>32</v>
      </c>
      <c r="L71" s="22" t="s">
        <v>33</v>
      </c>
      <c r="M71" s="22">
        <v>140</v>
      </c>
      <c r="N71" s="23">
        <v>0.5</v>
      </c>
    </row>
    <row r="72" spans="1:14" x14ac:dyDescent="0.3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  <c r="K72" s="21" t="s">
        <v>30</v>
      </c>
      <c r="L72" s="22" t="s">
        <v>34</v>
      </c>
      <c r="M72" s="22">
        <v>130</v>
      </c>
      <c r="N72" s="23">
        <v>1.55</v>
      </c>
    </row>
    <row r="73" spans="1:14" x14ac:dyDescent="0.3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  <c r="K73" s="21" t="s">
        <v>31</v>
      </c>
      <c r="L73" s="22" t="s">
        <v>35</v>
      </c>
      <c r="M73" s="22">
        <v>120</v>
      </c>
      <c r="N73" s="23">
        <v>0.3</v>
      </c>
    </row>
    <row r="74" spans="1:14" x14ac:dyDescent="0.3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  <c r="K74" s="21" t="s">
        <v>29</v>
      </c>
      <c r="L74" s="22" t="s">
        <v>33</v>
      </c>
      <c r="M74" s="22">
        <v>200</v>
      </c>
      <c r="N74" s="23">
        <v>1.1499999999999999</v>
      </c>
    </row>
    <row r="75" spans="1:14" x14ac:dyDescent="0.3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  <c r="K75" s="21" t="s">
        <v>31</v>
      </c>
      <c r="L75" s="22" t="s">
        <v>35</v>
      </c>
      <c r="M75" s="22">
        <v>110</v>
      </c>
      <c r="N75" s="23">
        <v>0.35</v>
      </c>
    </row>
    <row r="76" spans="1:14" x14ac:dyDescent="0.3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14" x14ac:dyDescent="0.3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  <c r="K77" s="4">
        <f>6</f>
        <v>6</v>
      </c>
    </row>
    <row r="78" spans="1:14" x14ac:dyDescent="0.3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  <c r="K78" s="4" t="s">
        <v>36</v>
      </c>
      <c r="L78" s="5">
        <v>4</v>
      </c>
    </row>
    <row r="79" spans="1:14" x14ac:dyDescent="0.3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  <c r="K79" s="4" t="s">
        <v>37</v>
      </c>
      <c r="L79" s="5">
        <v>6</v>
      </c>
    </row>
    <row r="80" spans="1:14" x14ac:dyDescent="0.3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  <c r="K80" s="4" t="s">
        <v>38</v>
      </c>
      <c r="L80" s="5">
        <v>8</v>
      </c>
    </row>
    <row r="81" spans="1:18" x14ac:dyDescent="0.3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  <c r="K81" s="4" t="s">
        <v>39</v>
      </c>
      <c r="L81" s="10">
        <v>10</v>
      </c>
      <c r="N81" s="22">
        <f>MATCH(7,amostra!L78:L83,1)</f>
        <v>2</v>
      </c>
    </row>
    <row r="82" spans="1:18" x14ac:dyDescent="0.3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  <c r="K82" s="4" t="s">
        <v>41</v>
      </c>
      <c r="L82" s="10">
        <v>20</v>
      </c>
    </row>
    <row r="83" spans="1:18" x14ac:dyDescent="0.3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  <c r="K83" s="4" t="s">
        <v>40</v>
      </c>
      <c r="L83" s="10">
        <v>50</v>
      </c>
    </row>
    <row r="84" spans="1:18" x14ac:dyDescent="0.3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18" x14ac:dyDescent="0.3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  <c r="L85" s="24" t="s">
        <v>50</v>
      </c>
      <c r="M85" s="24"/>
      <c r="N85" s="24"/>
    </row>
    <row r="86" spans="1:18" x14ac:dyDescent="0.3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  <c r="K86" s="4" t="s">
        <v>42</v>
      </c>
      <c r="L86" s="5" t="s">
        <v>47</v>
      </c>
      <c r="M86" s="5" t="s">
        <v>48</v>
      </c>
      <c r="N86" s="5" t="s">
        <v>49</v>
      </c>
      <c r="Q86" t="s">
        <v>50</v>
      </c>
      <c r="R86" t="s">
        <v>42</v>
      </c>
    </row>
    <row r="87" spans="1:18" x14ac:dyDescent="0.3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  <c r="K87" s="4" t="s">
        <v>43</v>
      </c>
      <c r="L87" s="10">
        <v>4</v>
      </c>
      <c r="M87" s="5">
        <v>4</v>
      </c>
      <c r="N87" s="5">
        <v>150</v>
      </c>
      <c r="Q87" t="s">
        <v>48</v>
      </c>
      <c r="R87" t="s">
        <v>45</v>
      </c>
    </row>
    <row r="88" spans="1:18" x14ac:dyDescent="0.3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  <c r="K88" s="4" t="s">
        <v>44</v>
      </c>
      <c r="L88" s="10">
        <v>5</v>
      </c>
      <c r="M88" s="5">
        <v>7</v>
      </c>
      <c r="N88" s="5">
        <v>130</v>
      </c>
    </row>
    <row r="89" spans="1:18" x14ac:dyDescent="0.3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  <c r="K89" s="4" t="s">
        <v>45</v>
      </c>
      <c r="L89" s="10">
        <v>6</v>
      </c>
      <c r="M89" s="5">
        <v>8</v>
      </c>
      <c r="N89" s="5">
        <v>120</v>
      </c>
    </row>
    <row r="90" spans="1:18" x14ac:dyDescent="0.3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  <c r="K90" s="4" t="s">
        <v>46</v>
      </c>
      <c r="L90" s="10">
        <v>6</v>
      </c>
      <c r="M90" s="10">
        <v>7</v>
      </c>
      <c r="N90" s="10">
        <v>130</v>
      </c>
    </row>
    <row r="91" spans="1:18" x14ac:dyDescent="0.3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18" x14ac:dyDescent="0.3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  <c r="K92" s="21">
        <f>HLOOKUP(Q87,K86:N90,4,FALSE)</f>
        <v>8</v>
      </c>
    </row>
    <row r="93" spans="1:18" x14ac:dyDescent="0.3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18" x14ac:dyDescent="0.3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18" x14ac:dyDescent="0.3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18" x14ac:dyDescent="0.3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3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3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3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3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3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3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3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3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3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3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3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3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3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3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3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3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3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3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3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3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3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3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3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3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3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3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3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3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3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3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3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3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3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3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3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3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3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3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3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3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3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3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3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3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3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3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3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3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3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3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3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3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3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3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3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3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3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3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3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3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3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3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3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3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3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3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3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3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3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3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3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3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3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3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3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3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3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3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3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3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3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3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3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3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3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3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3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3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3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3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3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3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3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3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3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3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3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3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3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3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3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3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3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3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3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3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3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3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3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3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3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3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3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3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3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3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3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3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3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3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3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3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3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3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3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3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3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3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3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3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3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3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3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3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3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3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3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3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3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3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3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3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3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3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3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3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3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3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3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3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3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3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3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3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3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3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3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3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3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3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3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3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3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3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3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3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3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3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3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3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3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3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3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3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3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3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3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3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3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3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3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3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3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3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3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3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3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3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3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3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3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3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3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3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3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3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3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3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3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3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3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3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3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3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3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3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3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3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3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3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3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3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3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3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3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3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3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3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3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3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3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3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3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3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3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3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3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3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3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3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3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3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3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3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3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3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3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3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3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3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3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3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3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3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3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3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3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3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3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3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3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3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3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3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3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3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3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3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3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3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3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3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3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3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3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3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3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3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3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3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3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3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3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3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3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3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3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3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3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3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3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3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3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3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3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3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3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3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3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3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3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3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3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3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3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3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3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3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3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3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3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3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3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3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3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3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3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3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3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3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3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3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3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3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3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3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3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3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3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3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3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3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3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3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3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3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3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3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3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3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3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3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3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3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3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3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3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3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3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3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3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3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3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3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3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3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3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3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3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3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3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3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3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3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3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3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3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3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3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3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3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3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3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3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3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3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3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3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3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3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3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3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3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3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3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3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3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3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3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3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3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3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3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3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3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3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3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3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3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3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3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3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3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3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3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3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3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3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3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3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3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3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3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3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3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mergeCells count="1">
    <mergeCell ref="L85:N8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2021-02-10T16:10:58Z</dcterms:created>
  <dcterms:modified xsi:type="dcterms:W3CDTF">2021-12-13T13:21:37Z</dcterms:modified>
</cp:coreProperties>
</file>