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PauloFavatoBarc\Dev\er2025data\outputs\02_datasets_statistics\"/>
    </mc:Choice>
  </mc:AlternateContent>
  <xr:revisionPtr revIDLastSave="0" documentId="13_ncr:1_{26D4541C-28C7-49DA-9ABB-86700EA2D9A0}" xr6:coauthVersionLast="47" xr6:coauthVersionMax="47" xr10:uidLastSave="{00000000-0000-0000-0000-000000000000}"/>
  <bookViews>
    <workbookView xWindow="-120" yWindow="-120" windowWidth="29040" windowHeight="15720" activeTab="4" xr2:uid="{27C5B39C-A0F1-43C0-8CDE-04F4A5A81756}"/>
  </bookViews>
  <sheets>
    <sheet name="c_rank_af" sheetId="3" r:id="rId1"/>
    <sheet name="c_rank_mc" sheetId="4" r:id="rId2"/>
    <sheet name="r_rank_af" sheetId="1" r:id="rId3"/>
    <sheet name="r_rank_mc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4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3" i="1"/>
  <c r="F2" i="2"/>
  <c r="F4" i="2"/>
  <c r="G4" i="2" s="1"/>
  <c r="F5" i="2"/>
  <c r="F6" i="2"/>
  <c r="F7" i="2"/>
  <c r="G7" i="2" s="1"/>
  <c r="F8" i="2"/>
  <c r="G8" i="2" s="1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3" i="2"/>
  <c r="G3" i="2" s="1"/>
  <c r="F2" i="3"/>
  <c r="H2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4"/>
  <c r="F4" i="4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3" i="4"/>
  <c r="G3" i="4" s="1"/>
  <c r="G4" i="4"/>
  <c r="G5" i="2"/>
  <c r="G6" i="2"/>
  <c r="G11" i="2"/>
  <c r="G3" i="1"/>
  <c r="H15" i="1" l="1"/>
  <c r="H16" i="1"/>
  <c r="G2" i="1"/>
  <c r="H3" i="1"/>
  <c r="H21" i="1"/>
  <c r="H17" i="1"/>
  <c r="G6" i="1"/>
  <c r="G5" i="1"/>
  <c r="G4" i="1"/>
  <c r="H14" i="1"/>
  <c r="H13" i="1"/>
  <c r="H12" i="1"/>
  <c r="H11" i="1"/>
  <c r="H9" i="1"/>
  <c r="H5" i="1"/>
  <c r="H6" i="1"/>
  <c r="H4" i="1"/>
  <c r="H10" i="1"/>
  <c r="H20" i="1"/>
  <c r="H19" i="1"/>
  <c r="H7" i="1"/>
  <c r="H8" i="1"/>
  <c r="H18" i="1"/>
  <c r="H18" i="2"/>
  <c r="H13" i="4"/>
  <c r="H15" i="4"/>
  <c r="H2" i="4"/>
  <c r="H14" i="4"/>
  <c r="H21" i="4"/>
  <c r="G2" i="4"/>
  <c r="H10" i="4"/>
  <c r="H22" i="4"/>
  <c r="H11" i="4"/>
  <c r="H12" i="4"/>
  <c r="H3" i="4"/>
  <c r="H4" i="4"/>
  <c r="H16" i="4"/>
  <c r="H5" i="4"/>
  <c r="H17" i="4"/>
  <c r="H6" i="4"/>
  <c r="H18" i="4"/>
  <c r="H7" i="4"/>
  <c r="H19" i="4"/>
  <c r="H8" i="4"/>
  <c r="H20" i="4"/>
  <c r="H9" i="4"/>
  <c r="H13" i="3"/>
  <c r="H12" i="3"/>
  <c r="H11" i="3"/>
  <c r="H22" i="3"/>
  <c r="H10" i="3"/>
  <c r="H21" i="3"/>
  <c r="H9" i="3"/>
  <c r="H20" i="3"/>
  <c r="H8" i="3"/>
  <c r="H19" i="3"/>
  <c r="H7" i="3"/>
  <c r="H18" i="3"/>
  <c r="H6" i="3"/>
  <c r="H17" i="3"/>
  <c r="H5" i="3"/>
  <c r="H16" i="3"/>
  <c r="H4" i="3"/>
  <c r="G2" i="3"/>
  <c r="H15" i="3"/>
  <c r="H3" i="3"/>
  <c r="H14" i="3"/>
  <c r="H7" i="2"/>
  <c r="H19" i="2"/>
  <c r="H8" i="2"/>
  <c r="H20" i="2"/>
  <c r="H9" i="2"/>
  <c r="H21" i="2"/>
  <c r="H10" i="2"/>
  <c r="H11" i="2"/>
  <c r="H12" i="2"/>
  <c r="H13" i="2"/>
  <c r="H2" i="2"/>
  <c r="H14" i="2"/>
  <c r="H3" i="2"/>
  <c r="H15" i="2"/>
  <c r="H4" i="2"/>
  <c r="H16" i="2"/>
  <c r="G2" i="2"/>
  <c r="H5" i="2"/>
  <c r="H17" i="2"/>
  <c r="H6" i="2"/>
</calcChain>
</file>

<file path=xl/sharedStrings.xml><?xml version="1.0" encoding="utf-8"?>
<sst xmlns="http://schemas.openxmlformats.org/spreadsheetml/2006/main" count="144" uniqueCount="59">
  <si>
    <t>Stereotype</t>
  </si>
  <si>
    <t>Group-wise Frequency</t>
  </si>
  <si>
    <t>Group-wise Rank</t>
  </si>
  <si>
    <t>Cumulative Group-wise Frequency</t>
  </si>
  <si>
    <t>Group-wise Cumulative Percentage</t>
  </si>
  <si>
    <t>mediation</t>
  </si>
  <si>
    <t>characterization</t>
  </si>
  <si>
    <t>material</t>
  </si>
  <si>
    <t>componentOf</t>
  </si>
  <si>
    <t>derivation</t>
  </si>
  <si>
    <t>participation</t>
  </si>
  <si>
    <t>memberOf</t>
  </si>
  <si>
    <t>externalDependence</t>
  </si>
  <si>
    <t>creation</t>
  </si>
  <si>
    <t>formal</t>
  </si>
  <si>
    <t>historicalDependence</t>
  </si>
  <si>
    <t>instantiation</t>
  </si>
  <si>
    <t>manifestation</t>
  </si>
  <si>
    <t>bringsAbout</t>
  </si>
  <si>
    <t>triggers</t>
  </si>
  <si>
    <t>comparative</t>
  </si>
  <si>
    <t>termination</t>
  </si>
  <si>
    <t>subCollectionOf</t>
  </si>
  <si>
    <t>participational</t>
  </si>
  <si>
    <t>subQuantityOf</t>
  </si>
  <si>
    <t>Frequency</t>
  </si>
  <si>
    <t>Rank</t>
  </si>
  <si>
    <t>Cumulative Frequency</t>
  </si>
  <si>
    <t>Cumulative Percentage</t>
  </si>
  <si>
    <t>Individual</t>
  </si>
  <si>
    <t>abstract</t>
  </si>
  <si>
    <t>historicalRoleMixin</t>
  </si>
  <si>
    <t>phaseMixin</t>
  </si>
  <si>
    <t>quantity</t>
  </si>
  <si>
    <t>historicalRole</t>
  </si>
  <si>
    <t>enumeration</t>
  </si>
  <si>
    <t>mixin</t>
  </si>
  <si>
    <t>datatype</t>
  </si>
  <si>
    <t>situation</t>
  </si>
  <si>
    <t>collective</t>
  </si>
  <si>
    <t>quality</t>
  </si>
  <si>
    <t>type</t>
  </si>
  <si>
    <t>phase</t>
  </si>
  <si>
    <t>mode</t>
  </si>
  <si>
    <t>event</t>
  </si>
  <si>
    <t>category</t>
  </si>
  <si>
    <t>roleMixin</t>
  </si>
  <si>
    <t>relator</t>
  </si>
  <si>
    <t>kind</t>
  </si>
  <si>
    <t>role</t>
  </si>
  <si>
    <t>subkind</t>
  </si>
  <si>
    <t>Class AF median</t>
  </si>
  <si>
    <t>Class MC median</t>
  </si>
  <si>
    <t>Above Median</t>
  </si>
  <si>
    <t>Relation AF median</t>
  </si>
  <si>
    <t>Relation MC median</t>
  </si>
  <si>
    <t>Top Used</t>
  </si>
  <si>
    <t>Core Relation</t>
  </si>
  <si>
    <t>Core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</si>
</sst>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relativeIndent="-1" justifyLastLine="0" shrinkToFit="0" readingOrder="0"/>
    </dxf>
    <dxf>
      <numFmt numFmtId="2" formatCode="0.00"/>
      <alignment horizontal="right" vertical="bottom" textRotation="0" wrapText="0" relativeIndent="-1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AA1836-20AF-491D-A134-5753818AC132}" name="Table24" displayName="Table24" ref="A1:H22" totalsRowShown="0">
  <autoFilter ref="A1:H22" xr:uid="{65263D4F-6C0E-493E-83B6-7A1994F2218B}"/>
  <tableColumns count="8">
    <tableColumn id="1" xr3:uid="{F1954C0B-54C4-418E-8B3F-FBA9B1F53354}" name="Stereotype"/>
    <tableColumn id="2" xr3:uid="{C1917E6F-D0E7-4632-B782-68BDF9F2DABF}" name="Frequency"/>
    <tableColumn id="3" xr3:uid="{776BB365-C128-49F1-A318-BFBEA147C83D}" name="Rank"/>
    <tableColumn id="4" xr3:uid="{8FC3216D-E27A-4EA5-9026-919C76A75979}" name="Cumulative Frequency"/>
    <tableColumn id="5" xr3:uid="{11FFA945-12D9-42C8-BB51-25D63BAE5D55}" name="Cumulative Percentage" dataDxfId="41"/>
    <tableColumn id="6" xr3:uid="{14150508-81C1-433A-BF2E-348653799B3A}" name="Individual" dataDxfId="40">
      <calculatedColumnFormula>Table24[[#This Row],[Cumulative Percentage]]-E1</calculatedColumnFormula>
    </tableColumn>
    <tableColumn id="7" xr3:uid="{C605A4C1-C2DF-4485-AE1F-73803EB75CBF}" name="Above Median" dataDxfId="34">
      <calculatedColumnFormula>IF(Table24[[#This Row],[Individual]]&gt;=$K$1,TRUE,FALSE)</calculatedColumnFormula>
    </tableColumn>
    <tableColumn id="8" xr3:uid="{F9B2D2F8-0ECE-461B-BB38-29D122623727}" name="Top Used" dataDxfId="30">
      <calculatedColumnFormula>IF(SUM($F$2:$F2)&lt;=$K$2,TRUE,FALSE)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4CB8-38DE-443E-A7DE-0FDA907E5371}" name="Table15" displayName="Table15" ref="A1:H22" totalsRowShown="0">
  <autoFilter ref="A1:H22" xr:uid="{2FD1A0A0-0AF6-49F2-8941-530D1F37F151}"/>
  <tableColumns count="8">
    <tableColumn id="1" xr3:uid="{EE094366-FE02-478D-9EB9-2B5816FC7CBA}" name="Stereotype"/>
    <tableColumn id="2" xr3:uid="{DB54A924-7FCF-4B82-BB96-71ECD2C6E785}" name="Group-wise Frequency"/>
    <tableColumn id="3" xr3:uid="{A0A0A04C-6C42-494F-A94D-B817FEB931B1}" name="Group-wise Rank"/>
    <tableColumn id="4" xr3:uid="{9C32FBA7-38F0-4AB9-A79C-970F90124943}" name="Cumulative Group-wise Frequency"/>
    <tableColumn id="5" xr3:uid="{84588263-E122-4048-817D-CB2F1D166C9E}" name="Group-wise Cumulative Percentage" dataDxfId="42"/>
    <tableColumn id="6" xr3:uid="{A5B9E1CD-8765-434F-8225-93129AA02A13}" name="Individual" dataDxfId="25">
      <calculatedColumnFormula>Table15[[#This Row],[Group-wise Cumulative Percentage]]-E1</calculatedColumnFormula>
    </tableColumn>
    <tableColumn id="7" xr3:uid="{A929140B-8E95-439C-9E44-FC9B88523A08}" name="Above Median" dataDxfId="35">
      <calculatedColumnFormula>IF(Table15[[#This Row],[Individual]]&gt;=$K$1,TRUE,FALSE)</calculatedColumnFormula>
    </tableColumn>
    <tableColumn id="8" xr3:uid="{1AE06D33-F208-4380-A312-C9F1543306A8}" name="Top Used">
      <calculatedColumnFormula>IF(SUM($F$2:$F2)&lt;=$K$2,TRUE,FALSE)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1779-B4B2-4AA5-984F-5C55254B76CF}" name="Table1" displayName="Table1" ref="A1:H21" totalsRowShown="0">
  <autoFilter ref="A1:H21" xr:uid="{07A21779-B4B2-4AA5-984F-5C55254B76CF}"/>
  <tableColumns count="8">
    <tableColumn id="1" xr3:uid="{E6CBD642-118E-41F5-8D02-A98174AFD92E}" name="Stereotype"/>
    <tableColumn id="2" xr3:uid="{F4FB94A8-EA74-4561-A6EF-50F6CC1D9414}" name="Frequency"/>
    <tableColumn id="3" xr3:uid="{A8925ECC-FBAE-419A-A525-5ADF915D7C72}" name="Rank"/>
    <tableColumn id="4" xr3:uid="{596C3938-7E79-42E7-B614-22587BAC3DCD}" name="Cumulative Frequency"/>
    <tableColumn id="5" xr3:uid="{47E4A132-8A2E-47C9-B213-5904B26CD7B4}" name="Cumulative Percentage" dataDxfId="39"/>
    <tableColumn id="6" xr3:uid="{5CB72DBB-92B8-4F51-8CF0-A6D8BF383B07}" name="Individual" dataDxfId="38">
      <calculatedColumnFormula>Table1[[#This Row],[Cumulative Percentage]]-E1</calculatedColumnFormula>
    </tableColumn>
    <tableColumn id="7" xr3:uid="{3F496BC5-E737-4545-B2ED-AC7D2E3C8FDA}" name="Above Median" dataDxfId="33">
      <calculatedColumnFormula>IF(Table1[[#This Row],[Individual]]&gt;=$K$1,TRUE,FALSE)</calculatedColumnFormula>
    </tableColumn>
    <tableColumn id="8" xr3:uid="{E01FDC1E-70F0-413E-8EB8-6E6CD7E74BFB}" name="Top Used" dataDxfId="31">
      <calculatedColumnFormula>IF(SUM($F$2:$F2)&lt;=$K$2,TRUE,FALSE)</calculatedColumn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108CD-0580-4A38-85A1-591D9E464710}" name="Table2" displayName="Table2" ref="A1:H21" totalsRowShown="0">
  <autoFilter ref="A1:H21" xr:uid="{AA0108CD-0580-4A38-85A1-591D9E464710}"/>
  <tableColumns count="8">
    <tableColumn id="1" xr3:uid="{B3F62159-E19D-4833-8558-8F6A42D1369C}" name="Stereotype"/>
    <tableColumn id="2" xr3:uid="{2FE17696-5E2F-44CE-A728-70C14892B94B}" name="Group-wise Frequency"/>
    <tableColumn id="3" xr3:uid="{D280B8A1-E902-48ED-83F1-5F50C03B5AC1}" name="Group-wise Rank"/>
    <tableColumn id="4" xr3:uid="{C29C325E-2C3D-48A0-9E9A-F89B4C87BCA3}" name="Cumulative Group-wise Frequency"/>
    <tableColumn id="5" xr3:uid="{79828A7A-41CA-4674-875A-DB380C80803E}" name="Group-wise Cumulative Percentage" dataDxfId="37"/>
    <tableColumn id="6" xr3:uid="{B30AB98A-FCCF-47FD-B00B-39BE50E9553E}" name="Individual" dataDxfId="36">
      <calculatedColumnFormula>Table2[[#This Row],[Group-wise Cumulative Percentage]]-E1</calculatedColumnFormula>
    </tableColumn>
    <tableColumn id="7" xr3:uid="{9160CA11-241A-4ED5-8AC1-55F9F1017623}" name="Above Median" dataDxfId="32">
      <calculatedColumnFormula>IF(Table2[[#This Row],[Individual]]&gt;=$K$1,TRUE,FALSE)</calculatedColumnFormula>
    </tableColumn>
    <tableColumn id="8" xr3:uid="{7905A15A-6A6F-4A77-888E-902775D81F22}" name="Top Used">
      <calculatedColumnFormula>IF(SUM($F$2:$F2)&lt;=$K$2,TRUE,FALSE)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2ED2-62FA-45C7-8F3B-D5C22AE2FABF}">
  <dimension ref="A1:K22"/>
  <sheetViews>
    <sheetView workbookViewId="0">
      <selection activeCell="A12" sqref="A2:A12"/>
    </sheetView>
  </sheetViews>
  <sheetFormatPr defaultRowHeight="15" x14ac:dyDescent="0.25"/>
  <cols>
    <col min="1" max="1" width="20.7109375" customWidth="1"/>
    <col min="2" max="5" width="20.7109375" hidden="1" customWidth="1"/>
    <col min="6" max="11" width="20.7109375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53</v>
      </c>
      <c r="H1" t="s">
        <v>56</v>
      </c>
      <c r="J1" t="s">
        <v>51</v>
      </c>
      <c r="K1">
        <v>2.4500000000000002</v>
      </c>
    </row>
    <row r="2" spans="1:11" x14ac:dyDescent="0.25">
      <c r="A2" s="4" t="s">
        <v>50</v>
      </c>
      <c r="B2">
        <v>2105</v>
      </c>
      <c r="C2">
        <v>1</v>
      </c>
      <c r="D2">
        <v>2105</v>
      </c>
      <c r="E2" s="2">
        <v>19.363444025388599</v>
      </c>
      <c r="F2" s="2">
        <f>ROUND(Table24[[#This Row],[Cumulative Percentage]],2)</f>
        <v>19.36</v>
      </c>
      <c r="G2" t="b">
        <f>IF(Table24[[#This Row],[Individual]]&gt;=$K$1,TRUE,FALSE)</f>
        <v>1</v>
      </c>
      <c r="H2" t="b">
        <f>IF(SUM($F$2:$F2)&lt;=$K$2,TRUE,FALSE)</f>
        <v>1</v>
      </c>
      <c r="J2" t="s">
        <v>56</v>
      </c>
      <c r="K2">
        <v>97.25</v>
      </c>
    </row>
    <row r="3" spans="1:11" x14ac:dyDescent="0.25">
      <c r="A3" s="4" t="s">
        <v>49</v>
      </c>
      <c r="B3">
        <v>1901</v>
      </c>
      <c r="C3">
        <v>2</v>
      </c>
      <c r="D3">
        <v>4006</v>
      </c>
      <c r="E3" s="2">
        <v>36.850335755680199</v>
      </c>
      <c r="F3" s="2">
        <f>ROUND(Table24[[#This Row],[Cumulative Percentage]]-E2,2)</f>
        <v>17.489999999999998</v>
      </c>
      <c r="G3" t="b">
        <f>IF(Table24[[#This Row],[Individual]]&gt;=$K$1,TRUE,FALSE)</f>
        <v>1</v>
      </c>
      <c r="H3" t="b">
        <f>IF(SUM($F$2:$F3)&lt;=$K$2,TRUE,FALSE)</f>
        <v>1</v>
      </c>
    </row>
    <row r="4" spans="1:11" x14ac:dyDescent="0.25">
      <c r="A4" s="4" t="s">
        <v>48</v>
      </c>
      <c r="B4">
        <v>1642</v>
      </c>
      <c r="C4">
        <v>3</v>
      </c>
      <c r="D4">
        <v>5648</v>
      </c>
      <c r="E4" s="2">
        <v>51.954741974059402</v>
      </c>
      <c r="F4" s="2">
        <f>ROUND(Table24[[#This Row],[Cumulative Percentage]]-E3,2)</f>
        <v>15.1</v>
      </c>
      <c r="G4" t="b">
        <f>IF(Table24[[#This Row],[Individual]]&gt;=$K$1,TRUE,FALSE)</f>
        <v>1</v>
      </c>
      <c r="H4" t="b">
        <f>IF(SUM($F$2:$F4)&lt;=$K$2,TRUE,FALSE)</f>
        <v>1</v>
      </c>
    </row>
    <row r="5" spans="1:11" x14ac:dyDescent="0.25">
      <c r="A5" s="4" t="s">
        <v>47</v>
      </c>
      <c r="B5">
        <v>1286</v>
      </c>
      <c r="C5">
        <v>4</v>
      </c>
      <c r="D5">
        <v>6934</v>
      </c>
      <c r="E5" s="2">
        <v>63.784380461779001</v>
      </c>
      <c r="F5" s="2">
        <f>ROUND(Table24[[#This Row],[Cumulative Percentage]]-E4,2)</f>
        <v>11.83</v>
      </c>
      <c r="G5" t="b">
        <f>IF(Table24[[#This Row],[Individual]]&gt;=$K$1,TRUE,FALSE)</f>
        <v>1</v>
      </c>
      <c r="H5" t="b">
        <f>IF(SUM($F$2:$F5)&lt;=$K$2,TRUE,FALSE)</f>
        <v>1</v>
      </c>
      <c r="J5" s="3"/>
      <c r="K5" s="3"/>
    </row>
    <row r="6" spans="1:11" x14ac:dyDescent="0.25">
      <c r="A6" s="4" t="s">
        <v>46</v>
      </c>
      <c r="B6">
        <v>622</v>
      </c>
      <c r="C6">
        <v>5</v>
      </c>
      <c r="D6">
        <v>7556</v>
      </c>
      <c r="E6" s="2">
        <v>69.506025204672895</v>
      </c>
      <c r="F6" s="2">
        <f>ROUND(Table24[[#This Row],[Cumulative Percentage]]-E5,2)</f>
        <v>5.72</v>
      </c>
      <c r="G6" t="b">
        <f>IF(Table24[[#This Row],[Individual]]&gt;=$K$1,TRUE,FALSE)</f>
        <v>1</v>
      </c>
      <c r="H6" t="b">
        <f>IF(SUM($F$2:$F6)&lt;=$K$2,TRUE,FALSE)</f>
        <v>1</v>
      </c>
      <c r="K6" s="3"/>
    </row>
    <row r="7" spans="1:11" x14ac:dyDescent="0.25">
      <c r="A7" s="4" t="s">
        <v>45</v>
      </c>
      <c r="B7">
        <v>614</v>
      </c>
      <c r="C7">
        <v>6</v>
      </c>
      <c r="D7">
        <v>8170</v>
      </c>
      <c r="E7" s="2">
        <v>75.154079661484602</v>
      </c>
      <c r="F7" s="2">
        <f>ROUND(Table24[[#This Row],[Cumulative Percentage]]-E6,2)</f>
        <v>5.65</v>
      </c>
      <c r="G7" t="b">
        <f>IF(Table24[[#This Row],[Individual]]&gt;=$K$1,TRUE,FALSE)</f>
        <v>1</v>
      </c>
      <c r="H7" t="b">
        <f>IF(SUM($F$2:$F7)&lt;=$K$2,TRUE,FALSE)</f>
        <v>1</v>
      </c>
      <c r="J7" s="3"/>
    </row>
    <row r="8" spans="1:11" x14ac:dyDescent="0.25">
      <c r="A8" s="4" t="s">
        <v>44</v>
      </c>
      <c r="B8">
        <v>598</v>
      </c>
      <c r="C8">
        <v>7</v>
      </c>
      <c r="D8">
        <v>8768</v>
      </c>
      <c r="E8" s="2">
        <v>80.654953546131907</v>
      </c>
      <c r="F8" s="2">
        <f>ROUND(Table24[[#This Row],[Cumulative Percentage]]-E7,2)</f>
        <v>5.5</v>
      </c>
      <c r="G8" t="b">
        <f>IF(Table24[[#This Row],[Individual]]&gt;=$K$1,TRUE,FALSE)</f>
        <v>1</v>
      </c>
      <c r="H8" t="b">
        <f>IF(SUM($F$2:$F8)&lt;=$K$2,TRUE,FALSE)</f>
        <v>1</v>
      </c>
    </row>
    <row r="9" spans="1:11" x14ac:dyDescent="0.25">
      <c r="A9" s="4" t="s">
        <v>43</v>
      </c>
      <c r="B9">
        <v>580</v>
      </c>
      <c r="C9">
        <v>8</v>
      </c>
      <c r="D9">
        <v>9348</v>
      </c>
      <c r="E9" s="2">
        <v>85.990249287094102</v>
      </c>
      <c r="F9" s="2">
        <f>ROUND(Table24[[#This Row],[Cumulative Percentage]]-E8,2)</f>
        <v>5.34</v>
      </c>
      <c r="G9" t="b">
        <f>IF(Table24[[#This Row],[Individual]]&gt;=$K$1,TRUE,FALSE)</f>
        <v>1</v>
      </c>
      <c r="H9" t="b">
        <f>IF(SUM($F$2:$F9)&lt;=$K$2,TRUE,FALSE)</f>
        <v>1</v>
      </c>
    </row>
    <row r="10" spans="1:11" x14ac:dyDescent="0.25">
      <c r="A10" s="4" t="s">
        <v>42</v>
      </c>
      <c r="B10">
        <v>361</v>
      </c>
      <c r="C10">
        <v>9</v>
      </c>
      <c r="D10">
        <v>9709</v>
      </c>
      <c r="E10" s="2">
        <v>89.311010946555001</v>
      </c>
      <c r="F10" s="2">
        <f>ROUND(Table24[[#This Row],[Cumulative Percentage]]-E9,2)</f>
        <v>3.32</v>
      </c>
      <c r="G10" t="b">
        <f>IF(Table24[[#This Row],[Individual]]&gt;=$K$1,TRUE,FALSE)</f>
        <v>1</v>
      </c>
      <c r="H10" t="b">
        <f>IF(SUM($F$2:$F10)&lt;=$K$2,TRUE,FALSE)</f>
        <v>1</v>
      </c>
    </row>
    <row r="11" spans="1:11" x14ac:dyDescent="0.25">
      <c r="A11" s="4" t="s">
        <v>41</v>
      </c>
      <c r="B11">
        <v>270</v>
      </c>
      <c r="C11">
        <v>10</v>
      </c>
      <c r="D11">
        <v>9979</v>
      </c>
      <c r="E11" s="2">
        <v>91.794683101830501</v>
      </c>
      <c r="F11" s="2">
        <f>ROUND(Table24[[#This Row],[Cumulative Percentage]]-E10,2)</f>
        <v>2.48</v>
      </c>
      <c r="G11" t="b">
        <f>IF(Table24[[#This Row],[Individual]]&gt;=$K$1,TRUE,FALSE)</f>
        <v>1</v>
      </c>
      <c r="H11" t="b">
        <f>IF(SUM($F$2:$F11)&lt;=$K$2,TRUE,FALSE)</f>
        <v>1</v>
      </c>
    </row>
    <row r="12" spans="1:11" x14ac:dyDescent="0.25">
      <c r="A12" s="4" t="s">
        <v>40</v>
      </c>
      <c r="B12">
        <v>266</v>
      </c>
      <c r="C12">
        <v>11</v>
      </c>
      <c r="D12">
        <v>10245</v>
      </c>
      <c r="E12" s="2">
        <v>94.241560114064896</v>
      </c>
      <c r="F12" s="2">
        <f>ROUND(Table24[[#This Row],[Cumulative Percentage]]-E11,2)</f>
        <v>2.4500000000000002</v>
      </c>
      <c r="G12" t="b">
        <f>IF(Table24[[#This Row],[Individual]]&gt;=$K$1,TRUE,FALSE)</f>
        <v>1</v>
      </c>
      <c r="H12" t="b">
        <f>IF(SUM($F$2:$F12)&lt;=$K$2,TRUE,FALSE)</f>
        <v>1</v>
      </c>
    </row>
    <row r="13" spans="1:11" x14ac:dyDescent="0.25">
      <c r="A13" t="s">
        <v>39</v>
      </c>
      <c r="B13">
        <v>134</v>
      </c>
      <c r="C13">
        <v>12</v>
      </c>
      <c r="D13">
        <v>10379</v>
      </c>
      <c r="E13" s="2">
        <v>95.474197405942405</v>
      </c>
      <c r="F13" s="2">
        <f>ROUND(Table24[[#This Row],[Cumulative Percentage]]-E12,2)</f>
        <v>1.23</v>
      </c>
      <c r="G13" t="b">
        <f>IF(Table24[[#This Row],[Individual]]&gt;=$K$1,TRUE,FALSE)</f>
        <v>0</v>
      </c>
      <c r="H13" t="b">
        <f>IF(SUM($F$2:$F13)&lt;=$K$2,TRUE,FALSE)</f>
        <v>1</v>
      </c>
    </row>
    <row r="14" spans="1:11" x14ac:dyDescent="0.25">
      <c r="A14" t="s">
        <v>38</v>
      </c>
      <c r="B14">
        <v>103</v>
      </c>
      <c r="C14">
        <v>13</v>
      </c>
      <c r="D14">
        <v>10482</v>
      </c>
      <c r="E14" s="2">
        <v>96.421672339251202</v>
      </c>
      <c r="F14" s="2">
        <f>ROUND(Table24[[#This Row],[Cumulative Percentage]]-E13,2)</f>
        <v>0.95</v>
      </c>
      <c r="G14" t="b">
        <f>IF(Table24[[#This Row],[Individual]]&gt;=$K$1,TRUE,FALSE)</f>
        <v>0</v>
      </c>
      <c r="H14" t="b">
        <f>IF(SUM($F$2:$F14)&lt;=$K$2,TRUE,FALSE)</f>
        <v>1</v>
      </c>
    </row>
    <row r="15" spans="1:11" x14ac:dyDescent="0.25">
      <c r="A15" t="s">
        <v>37</v>
      </c>
      <c r="B15">
        <v>90</v>
      </c>
      <c r="C15">
        <v>14</v>
      </c>
      <c r="D15">
        <v>10572</v>
      </c>
      <c r="E15" s="2">
        <v>97.249563057676397</v>
      </c>
      <c r="F15" s="2">
        <f>ROUND(Table24[[#This Row],[Cumulative Percentage]]-E14,2)</f>
        <v>0.83</v>
      </c>
      <c r="G15" t="b">
        <f>IF(Table24[[#This Row],[Individual]]&gt;=$K$1,TRUE,FALSE)</f>
        <v>0</v>
      </c>
      <c r="H15" t="b">
        <f>IF(SUM($F$2:$F15)&lt;=$K$2,TRUE,FALSE)</f>
        <v>1</v>
      </c>
    </row>
    <row r="16" spans="1:11" x14ac:dyDescent="0.25">
      <c r="A16" t="s">
        <v>36</v>
      </c>
      <c r="B16">
        <v>87</v>
      </c>
      <c r="C16">
        <v>15</v>
      </c>
      <c r="D16">
        <v>10659</v>
      </c>
      <c r="E16" s="2">
        <v>98.049857418820693</v>
      </c>
      <c r="F16" s="2">
        <f>ROUND(Table24[[#This Row],[Cumulative Percentage]]-E15,2)</f>
        <v>0.8</v>
      </c>
      <c r="G16" t="b">
        <f>IF(Table24[[#This Row],[Individual]]&gt;=$K$1,TRUE,FALSE)</f>
        <v>0</v>
      </c>
      <c r="H16" t="b">
        <f>IF(SUM($F$2:$F16)&lt;=$K$2,TRUE,FALSE)</f>
        <v>0</v>
      </c>
    </row>
    <row r="17" spans="1:8" x14ac:dyDescent="0.25">
      <c r="A17" t="s">
        <v>35</v>
      </c>
      <c r="B17">
        <v>75</v>
      </c>
      <c r="C17">
        <v>16</v>
      </c>
      <c r="D17">
        <v>10734</v>
      </c>
      <c r="E17" s="2">
        <v>98.739766350841606</v>
      </c>
      <c r="F17" s="2">
        <f>ROUND(Table24[[#This Row],[Cumulative Percentage]]-E16,2)</f>
        <v>0.69</v>
      </c>
      <c r="G17" t="b">
        <f>IF(Table24[[#This Row],[Individual]]&gt;=$K$1,TRUE,FALSE)</f>
        <v>0</v>
      </c>
      <c r="H17" t="b">
        <f>IF(SUM($F$2:$F17)&lt;=$K$2,TRUE,FALSE)</f>
        <v>0</v>
      </c>
    </row>
    <row r="18" spans="1:8" x14ac:dyDescent="0.25">
      <c r="A18" t="s">
        <v>34</v>
      </c>
      <c r="B18">
        <v>51</v>
      </c>
      <c r="C18">
        <v>17</v>
      </c>
      <c r="D18">
        <v>10785</v>
      </c>
      <c r="E18" s="2">
        <v>99.208904424615895</v>
      </c>
      <c r="F18" s="2">
        <f>ROUND(Table24[[#This Row],[Cumulative Percentage]]-E17,2)</f>
        <v>0.47</v>
      </c>
      <c r="G18" t="b">
        <f>IF(Table24[[#This Row],[Individual]]&gt;=$K$1,TRUE,FALSE)</f>
        <v>0</v>
      </c>
      <c r="H18" t="b">
        <f>IF(SUM($F$2:$F18)&lt;=$K$2,TRUE,FALSE)</f>
        <v>0</v>
      </c>
    </row>
    <row r="19" spans="1:8" x14ac:dyDescent="0.25">
      <c r="A19" t="s">
        <v>33</v>
      </c>
      <c r="B19">
        <v>46</v>
      </c>
      <c r="C19">
        <v>18</v>
      </c>
      <c r="D19">
        <v>10831</v>
      </c>
      <c r="E19" s="2">
        <v>99.632048569588804</v>
      </c>
      <c r="F19" s="2">
        <f>ROUND(Table24[[#This Row],[Cumulative Percentage]]-E18,2)</f>
        <v>0.42</v>
      </c>
      <c r="G19" t="b">
        <f>IF(Table24[[#This Row],[Individual]]&gt;=$K$1,TRUE,FALSE)</f>
        <v>0</v>
      </c>
      <c r="H19" t="b">
        <f>IF(SUM($F$2:$F19)&lt;=$K$2,TRUE,FALSE)</f>
        <v>0</v>
      </c>
    </row>
    <row r="20" spans="1:8" x14ac:dyDescent="0.25">
      <c r="A20" t="s">
        <v>32</v>
      </c>
      <c r="B20">
        <v>20</v>
      </c>
      <c r="C20">
        <v>19</v>
      </c>
      <c r="D20">
        <v>10851</v>
      </c>
      <c r="E20" s="2">
        <v>99.816024284794395</v>
      </c>
      <c r="F20" s="2">
        <f>ROUND(Table24[[#This Row],[Cumulative Percentage]]-E19,2)</f>
        <v>0.18</v>
      </c>
      <c r="G20" t="b">
        <f>IF(Table24[[#This Row],[Individual]]&gt;=$K$1,TRUE,FALSE)</f>
        <v>0</v>
      </c>
      <c r="H20" t="b">
        <f>IF(SUM($F$2:$F20)&lt;=$K$2,TRUE,FALSE)</f>
        <v>0</v>
      </c>
    </row>
    <row r="21" spans="1:8" x14ac:dyDescent="0.25">
      <c r="A21" t="s">
        <v>31</v>
      </c>
      <c r="B21">
        <v>18</v>
      </c>
      <c r="C21">
        <v>20</v>
      </c>
      <c r="D21">
        <v>10869</v>
      </c>
      <c r="E21" s="2">
        <v>99.981602428479405</v>
      </c>
      <c r="F21" s="2">
        <f>ROUND(Table24[[#This Row],[Cumulative Percentage]]-E20,2)</f>
        <v>0.17</v>
      </c>
      <c r="G21" t="b">
        <f>IF(Table24[[#This Row],[Individual]]&gt;=$K$1,TRUE,FALSE)</f>
        <v>0</v>
      </c>
      <c r="H21" t="b">
        <f>IF(SUM($F$2:$F21)&lt;=$K$2,TRUE,FALSE)</f>
        <v>0</v>
      </c>
    </row>
    <row r="22" spans="1:8" x14ac:dyDescent="0.25">
      <c r="A22" t="s">
        <v>30</v>
      </c>
      <c r="B22">
        <v>2</v>
      </c>
      <c r="C22">
        <v>21</v>
      </c>
      <c r="D22">
        <v>10871</v>
      </c>
      <c r="E22" s="2">
        <v>100</v>
      </c>
      <c r="F22" s="2">
        <f>ROUND(Table24[[#This Row],[Cumulative Percentage]]-E21,2)</f>
        <v>0.02</v>
      </c>
      <c r="G22" t="b">
        <f>IF(Table24[[#This Row],[Individual]]&gt;=$K$1,TRUE,FALSE)</f>
        <v>0</v>
      </c>
      <c r="H22" t="b">
        <f>IF(SUM($F$2:$F22)&lt;=$K$2,TRUE,FALSE)</f>
        <v>0</v>
      </c>
    </row>
  </sheetData>
  <conditionalFormatting sqref="G2:G21 G22:H22">
    <cfRule type="cellIs" dxfId="17" priority="4" operator="equal">
      <formula>FALSE</formula>
    </cfRule>
    <cfRule type="cellIs" dxfId="16" priority="5" operator="equal">
      <formula>TRUE</formula>
    </cfRule>
  </conditionalFormatting>
  <conditionalFormatting sqref="H2:H21">
    <cfRule type="cellIs" dxfId="15" priority="2" operator="equal">
      <formula>FALSE</formula>
    </cfRule>
    <cfRule type="cellIs" dxfId="14" priority="3" operator="equal">
      <formula>TRUE</formula>
    </cfRule>
  </conditionalFormatting>
  <conditionalFormatting sqref="J18:K28">
    <cfRule type="duplicateValues" dxfId="13" priority="1"/>
  </conditionalFormatting>
  <pageMargins left="0.7" right="0.7" top="0.75" bottom="0.75" header="0.3" footer="0.3"/>
  <pageSetup paperSize="9" orientation="portrait" r:id="rId1"/>
  <ignoredErrors>
    <ignoredError sqref="F2:F2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BF66-F2AD-4E29-AF11-71C77B0013D0}">
  <dimension ref="A1:K22"/>
  <sheetViews>
    <sheetView workbookViewId="0">
      <selection activeCell="A12" sqref="A2:A12"/>
    </sheetView>
  </sheetViews>
  <sheetFormatPr defaultColWidth="20.85546875" defaultRowHeight="15" x14ac:dyDescent="0.25"/>
  <cols>
    <col min="2" max="5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53</v>
      </c>
      <c r="H1" t="s">
        <v>56</v>
      </c>
      <c r="J1" t="s">
        <v>52</v>
      </c>
      <c r="K1">
        <v>3.66</v>
      </c>
    </row>
    <row r="2" spans="1:11" x14ac:dyDescent="0.25">
      <c r="A2" s="4" t="s">
        <v>48</v>
      </c>
      <c r="B2">
        <v>112</v>
      </c>
      <c r="C2">
        <v>1</v>
      </c>
      <c r="D2">
        <v>112</v>
      </c>
      <c r="E2" s="1">
        <v>11.3821138211382</v>
      </c>
      <c r="F2" s="1">
        <f>ROUND(Table15[[#This Row],[Group-wise Cumulative Percentage]],2)</f>
        <v>11.38</v>
      </c>
      <c r="G2" t="b">
        <f>IF(Table15[[#This Row],[Individual]]&gt;=$K$1,TRUE,FALSE)</f>
        <v>1</v>
      </c>
      <c r="H2" t="b">
        <f>IF(SUM($F$2:$F2)&lt;=$K$2,TRUE,FALSE)</f>
        <v>1</v>
      </c>
      <c r="J2" t="s">
        <v>56</v>
      </c>
      <c r="K2">
        <v>92.7</v>
      </c>
    </row>
    <row r="3" spans="1:11" x14ac:dyDescent="0.25">
      <c r="A3" s="4" t="s">
        <v>47</v>
      </c>
      <c r="B3">
        <v>102</v>
      </c>
      <c r="C3">
        <v>2</v>
      </c>
      <c r="D3">
        <v>214</v>
      </c>
      <c r="E3" s="1">
        <v>21.747967479674699</v>
      </c>
      <c r="F3" s="1">
        <f>ROUND(Table15[[#This Row],[Group-wise Cumulative Percentage]]-E2,2)</f>
        <v>10.37</v>
      </c>
      <c r="G3" t="b">
        <f>IF(Table15[[#This Row],[Individual]]&gt;=$K$1,TRUE,FALSE)</f>
        <v>1</v>
      </c>
      <c r="H3" t="b">
        <f>IF(SUM($F$2:$F3)&lt;=$K$2,TRUE,FALSE)</f>
        <v>1</v>
      </c>
    </row>
    <row r="4" spans="1:11" x14ac:dyDescent="0.25">
      <c r="A4" s="4" t="s">
        <v>50</v>
      </c>
      <c r="B4">
        <v>99</v>
      </c>
      <c r="C4">
        <v>3</v>
      </c>
      <c r="D4">
        <v>313</v>
      </c>
      <c r="E4" s="1">
        <v>31.808943089430802</v>
      </c>
      <c r="F4" s="1">
        <f>ROUND(Table15[[#This Row],[Group-wise Cumulative Percentage]]-E3,2)</f>
        <v>10.06</v>
      </c>
      <c r="G4" t="b">
        <f>IF(Table15[[#This Row],[Individual]]&gt;=$K$1,TRUE,FALSE)</f>
        <v>1</v>
      </c>
      <c r="H4" t="b">
        <f>IF(SUM($F$2:$F4)&lt;=$K$2,TRUE,FALSE)</f>
        <v>1</v>
      </c>
    </row>
    <row r="5" spans="1:11" x14ac:dyDescent="0.25">
      <c r="A5" s="4" t="s">
        <v>45</v>
      </c>
      <c r="B5">
        <v>96</v>
      </c>
      <c r="C5">
        <v>4</v>
      </c>
      <c r="D5">
        <v>409</v>
      </c>
      <c r="E5" s="1">
        <v>41.565040650406502</v>
      </c>
      <c r="F5" s="1">
        <f>ROUND(Table15[[#This Row],[Group-wise Cumulative Percentage]]-E4,2)</f>
        <v>9.76</v>
      </c>
      <c r="G5" t="b">
        <f>IF(Table15[[#This Row],[Individual]]&gt;=$K$1,TRUE,FALSE)</f>
        <v>1</v>
      </c>
      <c r="H5" t="b">
        <f>IF(SUM($F$2:$F5)&lt;=$K$2,TRUE,FALSE)</f>
        <v>1</v>
      </c>
    </row>
    <row r="6" spans="1:11" x14ac:dyDescent="0.25">
      <c r="A6" s="4" t="s">
        <v>49</v>
      </c>
      <c r="B6">
        <v>93</v>
      </c>
      <c r="C6">
        <v>5</v>
      </c>
      <c r="D6">
        <v>502</v>
      </c>
      <c r="E6" s="1">
        <v>51.016260162601597</v>
      </c>
      <c r="F6" s="1">
        <f>ROUND(Table15[[#This Row],[Group-wise Cumulative Percentage]]-E5,2)</f>
        <v>9.4499999999999993</v>
      </c>
      <c r="G6" t="b">
        <f>IF(Table15[[#This Row],[Individual]]&gt;=$K$1,TRUE,FALSE)</f>
        <v>1</v>
      </c>
      <c r="H6" t="b">
        <f>IF(SUM($F$2:$F6)&lt;=$K$2,TRUE,FALSE)</f>
        <v>1</v>
      </c>
      <c r="J6" s="3"/>
    </row>
    <row r="7" spans="1:11" x14ac:dyDescent="0.25">
      <c r="A7" s="4" t="s">
        <v>43</v>
      </c>
      <c r="B7">
        <v>66</v>
      </c>
      <c r="C7">
        <v>6</v>
      </c>
      <c r="D7">
        <v>568</v>
      </c>
      <c r="E7" s="1">
        <v>57.723577235772296</v>
      </c>
      <c r="F7" s="1">
        <f>ROUND(Table15[[#This Row],[Group-wise Cumulative Percentage]]-E6,2)</f>
        <v>6.71</v>
      </c>
      <c r="G7" t="b">
        <f>IF(Table15[[#This Row],[Individual]]&gt;=$K$1,TRUE,FALSE)</f>
        <v>1</v>
      </c>
      <c r="H7" t="b">
        <f>IF(SUM($F$2:$F7)&lt;=$K$2,TRUE,FALSE)</f>
        <v>1</v>
      </c>
    </row>
    <row r="8" spans="1:11" x14ac:dyDescent="0.25">
      <c r="A8" s="4" t="s">
        <v>44</v>
      </c>
      <c r="B8">
        <v>63</v>
      </c>
      <c r="C8">
        <v>7</v>
      </c>
      <c r="D8">
        <v>631</v>
      </c>
      <c r="E8" s="1">
        <v>64.126016260162601</v>
      </c>
      <c r="F8" s="1">
        <f>ROUND(Table15[[#This Row],[Group-wise Cumulative Percentage]]-E7,2)</f>
        <v>6.4</v>
      </c>
      <c r="G8" t="b">
        <f>IF(Table15[[#This Row],[Individual]]&gt;=$K$1,TRUE,FALSE)</f>
        <v>1</v>
      </c>
      <c r="H8" t="b">
        <f>IF(SUM($F$2:$F8)&lt;=$K$2,TRUE,FALSE)</f>
        <v>1</v>
      </c>
    </row>
    <row r="9" spans="1:11" x14ac:dyDescent="0.25">
      <c r="A9" s="4" t="s">
        <v>46</v>
      </c>
      <c r="B9">
        <v>62</v>
      </c>
      <c r="C9">
        <v>8</v>
      </c>
      <c r="D9">
        <v>693</v>
      </c>
      <c r="E9" s="1">
        <v>70.426829268292593</v>
      </c>
      <c r="F9" s="1">
        <f>ROUND(Table15[[#This Row],[Group-wise Cumulative Percentage]]-E8,2)</f>
        <v>6.3</v>
      </c>
      <c r="G9" t="b">
        <f>IF(Table15[[#This Row],[Individual]]&gt;=$K$1,TRUE,FALSE)</f>
        <v>1</v>
      </c>
      <c r="H9" t="b">
        <f>IF(SUM($F$2:$F9)&lt;=$K$2,TRUE,FALSE)</f>
        <v>1</v>
      </c>
    </row>
    <row r="10" spans="1:11" x14ac:dyDescent="0.25">
      <c r="A10" s="4" t="s">
        <v>40</v>
      </c>
      <c r="B10">
        <v>51</v>
      </c>
      <c r="C10">
        <v>9</v>
      </c>
      <c r="D10">
        <v>744</v>
      </c>
      <c r="E10" s="1">
        <v>75.609756097560904</v>
      </c>
      <c r="F10" s="1">
        <f>ROUND(Table15[[#This Row],[Group-wise Cumulative Percentage]]-E9,2)</f>
        <v>5.18</v>
      </c>
      <c r="G10" t="b">
        <f>IF(Table15[[#This Row],[Individual]]&gt;=$K$1,TRUE,FALSE)</f>
        <v>1</v>
      </c>
      <c r="H10" t="b">
        <f>IF(SUM($F$2:$F10)&lt;=$K$2,TRUE,FALSE)</f>
        <v>1</v>
      </c>
    </row>
    <row r="11" spans="1:11" x14ac:dyDescent="0.25">
      <c r="A11" s="4" t="s">
        <v>42</v>
      </c>
      <c r="B11">
        <v>46</v>
      </c>
      <c r="C11">
        <v>10</v>
      </c>
      <c r="D11">
        <v>790</v>
      </c>
      <c r="E11" s="1">
        <v>80.284552845528395</v>
      </c>
      <c r="F11" s="1">
        <f>ROUND(Table15[[#This Row],[Group-wise Cumulative Percentage]]-E10,2)</f>
        <v>4.67</v>
      </c>
      <c r="G11" t="b">
        <f>IF(Table15[[#This Row],[Individual]]&gt;=$K$1,TRUE,FALSE)</f>
        <v>1</v>
      </c>
      <c r="H11" t="b">
        <f>IF(SUM($F$2:$F11)&lt;=$K$2,TRUE,FALSE)</f>
        <v>1</v>
      </c>
    </row>
    <row r="12" spans="1:11" x14ac:dyDescent="0.25">
      <c r="A12" s="4" t="s">
        <v>39</v>
      </c>
      <c r="B12">
        <v>36</v>
      </c>
      <c r="C12">
        <v>11</v>
      </c>
      <c r="D12">
        <v>826</v>
      </c>
      <c r="E12" s="1">
        <v>83.943089430894304</v>
      </c>
      <c r="F12" s="1">
        <f>ROUND(Table15[[#This Row],[Group-wise Cumulative Percentage]]-E11,2)</f>
        <v>3.66</v>
      </c>
      <c r="G12" t="b">
        <f>IF(Table15[[#This Row],[Individual]]&gt;=$K$1,TRUE,FALSE)</f>
        <v>1</v>
      </c>
      <c r="H12" t="b">
        <f>IF(SUM($F$2:$F12)&lt;=$K$2,TRUE,FALSE)</f>
        <v>1</v>
      </c>
    </row>
    <row r="13" spans="1:11" x14ac:dyDescent="0.25">
      <c r="A13" t="s">
        <v>41</v>
      </c>
      <c r="B13">
        <v>34</v>
      </c>
      <c r="C13">
        <v>12</v>
      </c>
      <c r="D13">
        <v>860</v>
      </c>
      <c r="E13" s="1">
        <v>87.398373983739802</v>
      </c>
      <c r="F13" s="1">
        <f>ROUND(Table15[[#This Row],[Group-wise Cumulative Percentage]]-E12,2)</f>
        <v>3.46</v>
      </c>
      <c r="G13" t="b">
        <f>IF(Table15[[#This Row],[Individual]]&gt;=$K$1,TRUE,FALSE)</f>
        <v>0</v>
      </c>
      <c r="H13" t="b">
        <f>IF(SUM($F$2:$F13)&lt;=$K$2,TRUE,FALSE)</f>
        <v>1</v>
      </c>
    </row>
    <row r="14" spans="1:11" x14ac:dyDescent="0.25">
      <c r="A14" t="s">
        <v>37</v>
      </c>
      <c r="B14">
        <v>28</v>
      </c>
      <c r="C14">
        <v>13</v>
      </c>
      <c r="D14">
        <v>888</v>
      </c>
      <c r="E14" s="1">
        <v>90.243902439024396</v>
      </c>
      <c r="F14" s="1">
        <f>ROUND(Table15[[#This Row],[Group-wise Cumulative Percentage]]-E13,2)</f>
        <v>2.85</v>
      </c>
      <c r="G14" t="b">
        <f>IF(Table15[[#This Row],[Individual]]&gt;=$K$1,TRUE,FALSE)</f>
        <v>0</v>
      </c>
      <c r="H14" t="b">
        <f>IF(SUM($F$2:$F14)&lt;=$K$2,TRUE,FALSE)</f>
        <v>1</v>
      </c>
    </row>
    <row r="15" spans="1:11" x14ac:dyDescent="0.25">
      <c r="A15" t="s">
        <v>38</v>
      </c>
      <c r="B15">
        <v>24</v>
      </c>
      <c r="C15">
        <v>14</v>
      </c>
      <c r="D15">
        <v>912</v>
      </c>
      <c r="E15" s="1">
        <v>92.682926829268297</v>
      </c>
      <c r="F15" s="1">
        <f>ROUND(Table15[[#This Row],[Group-wise Cumulative Percentage]]-E14,2)</f>
        <v>2.44</v>
      </c>
      <c r="G15" t="b">
        <f>IF(Table15[[#This Row],[Individual]]&gt;=$K$1,TRUE,FALSE)</f>
        <v>0</v>
      </c>
      <c r="H15" t="b">
        <f>IF(SUM($F$2:$F15)&lt;=$K$2,TRUE,FALSE)</f>
        <v>1</v>
      </c>
    </row>
    <row r="16" spans="1:11" x14ac:dyDescent="0.25">
      <c r="A16" t="s">
        <v>36</v>
      </c>
      <c r="B16">
        <v>24</v>
      </c>
      <c r="C16">
        <v>15</v>
      </c>
      <c r="D16">
        <v>936</v>
      </c>
      <c r="E16" s="1">
        <v>95.121951219512198</v>
      </c>
      <c r="F16" s="1">
        <f>ROUND(Table15[[#This Row],[Group-wise Cumulative Percentage]]-E15,2)</f>
        <v>2.44</v>
      </c>
      <c r="G16" t="b">
        <f>IF(Table15[[#This Row],[Individual]]&gt;=$K$1,TRUE,FALSE)</f>
        <v>0</v>
      </c>
      <c r="H16" t="b">
        <f>IF(SUM($F$2:$F16)&lt;=$K$2,TRUE,FALSE)</f>
        <v>0</v>
      </c>
    </row>
    <row r="17" spans="1:8" x14ac:dyDescent="0.25">
      <c r="A17" t="s">
        <v>33</v>
      </c>
      <c r="B17">
        <v>13</v>
      </c>
      <c r="C17">
        <v>16</v>
      </c>
      <c r="D17">
        <v>949</v>
      </c>
      <c r="E17" s="1">
        <v>96.443089430894304</v>
      </c>
      <c r="F17" s="1">
        <f>ROUND(Table15[[#This Row],[Group-wise Cumulative Percentage]]-E16,2)</f>
        <v>1.32</v>
      </c>
      <c r="G17" t="b">
        <f>IF(Table15[[#This Row],[Individual]]&gt;=$K$1,TRUE,FALSE)</f>
        <v>0</v>
      </c>
      <c r="H17" t="b">
        <f>IF(SUM($F$2:$F17)&lt;=$K$2,TRUE,FALSE)</f>
        <v>0</v>
      </c>
    </row>
    <row r="18" spans="1:8" x14ac:dyDescent="0.25">
      <c r="A18" t="s">
        <v>35</v>
      </c>
      <c r="B18">
        <v>10</v>
      </c>
      <c r="C18">
        <v>17</v>
      </c>
      <c r="D18">
        <v>959</v>
      </c>
      <c r="E18" s="1">
        <v>97.459349593495901</v>
      </c>
      <c r="F18" s="1">
        <f>ROUND(Table15[[#This Row],[Group-wise Cumulative Percentage]]-E17,2)</f>
        <v>1.02</v>
      </c>
      <c r="G18" t="b">
        <f>IF(Table15[[#This Row],[Individual]]&gt;=$K$1,TRUE,FALSE)</f>
        <v>0</v>
      </c>
      <c r="H18" t="b">
        <f>IF(SUM($F$2:$F18)&lt;=$K$2,TRUE,FALSE)</f>
        <v>0</v>
      </c>
    </row>
    <row r="19" spans="1:8" x14ac:dyDescent="0.25">
      <c r="A19" t="s">
        <v>34</v>
      </c>
      <c r="B19">
        <v>9</v>
      </c>
      <c r="C19">
        <v>18</v>
      </c>
      <c r="D19">
        <v>968</v>
      </c>
      <c r="E19" s="1">
        <v>98.373983739837399</v>
      </c>
      <c r="F19" s="1">
        <f>ROUND(Table15[[#This Row],[Group-wise Cumulative Percentage]]-E18,2)</f>
        <v>0.91</v>
      </c>
      <c r="G19" t="b">
        <f>IF(Table15[[#This Row],[Individual]]&gt;=$K$1,TRUE,FALSE)</f>
        <v>0</v>
      </c>
      <c r="H19" t="b">
        <f>IF(SUM($F$2:$F19)&lt;=$K$2,TRUE,FALSE)</f>
        <v>0</v>
      </c>
    </row>
    <row r="20" spans="1:8" x14ac:dyDescent="0.25">
      <c r="A20" t="s">
        <v>32</v>
      </c>
      <c r="B20">
        <v>8</v>
      </c>
      <c r="C20">
        <v>19</v>
      </c>
      <c r="D20">
        <v>976</v>
      </c>
      <c r="E20" s="1">
        <v>99.1869918699187</v>
      </c>
      <c r="F20" s="1">
        <f>ROUND(Table15[[#This Row],[Group-wise Cumulative Percentage]]-E19,2)</f>
        <v>0.81</v>
      </c>
      <c r="G20" t="b">
        <f>IF(Table15[[#This Row],[Individual]]&gt;=$K$1,TRUE,FALSE)</f>
        <v>0</v>
      </c>
      <c r="H20" t="b">
        <f>IF(SUM($F$2:$F20)&lt;=$K$2,TRUE,FALSE)</f>
        <v>0</v>
      </c>
    </row>
    <row r="21" spans="1:8" x14ac:dyDescent="0.25">
      <c r="A21" t="s">
        <v>31</v>
      </c>
      <c r="B21">
        <v>6</v>
      </c>
      <c r="C21">
        <v>20</v>
      </c>
      <c r="D21">
        <v>982</v>
      </c>
      <c r="E21" s="1">
        <v>99.796747967479604</v>
      </c>
      <c r="F21" s="1">
        <f>ROUND(Table15[[#This Row],[Group-wise Cumulative Percentage]]-E20,2)</f>
        <v>0.61</v>
      </c>
      <c r="G21" t="b">
        <f>IF(Table15[[#This Row],[Individual]]&gt;=$K$1,TRUE,FALSE)</f>
        <v>0</v>
      </c>
      <c r="H21" t="b">
        <f>IF(SUM($F$2:$F21)&lt;=$K$2,TRUE,FALSE)</f>
        <v>0</v>
      </c>
    </row>
    <row r="22" spans="1:8" x14ac:dyDescent="0.25">
      <c r="A22" t="s">
        <v>30</v>
      </c>
      <c r="B22">
        <v>2</v>
      </c>
      <c r="C22">
        <v>21</v>
      </c>
      <c r="D22">
        <v>984</v>
      </c>
      <c r="E22" s="1">
        <v>100</v>
      </c>
      <c r="F22" s="1">
        <f>ROUND(Table15[[#This Row],[Group-wise Cumulative Percentage]]-E21,2)</f>
        <v>0.2</v>
      </c>
      <c r="G22" t="b">
        <f>IF(Table15[[#This Row],[Individual]]&gt;=$K$1,TRUE,FALSE)</f>
        <v>0</v>
      </c>
      <c r="H22" t="b">
        <f>IF(SUM($F$2:$F22)&lt;=$K$2,TRUE,FALSE)</f>
        <v>0</v>
      </c>
    </row>
  </sheetData>
  <conditionalFormatting sqref="G2:G22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H22">
    <cfRule type="cellIs" dxfId="10" priority="3" operator="equal">
      <formula>FALSE</formula>
    </cfRule>
    <cfRule type="cellIs" dxfId="9" priority="4" operator="equal">
      <formula>TRUE</formula>
    </cfRule>
  </conditionalFormatting>
  <conditionalFormatting sqref="H2:H21">
    <cfRule type="cellIs" dxfId="8" priority="1" operator="equal">
      <formula>FALSE</formula>
    </cfRule>
    <cfRule type="cellIs" dxfId="7" priority="2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F2:F2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DF98-9C94-4A60-8FA0-AE51DE837BB4}">
  <dimension ref="A1:K21"/>
  <sheetViews>
    <sheetView workbookViewId="0">
      <selection activeCell="A2" sqref="A2:A11"/>
    </sheetView>
  </sheetViews>
  <sheetFormatPr defaultRowHeight="15" x14ac:dyDescent="0.25"/>
  <cols>
    <col min="1" max="1" width="20.85546875" customWidth="1"/>
    <col min="2" max="5" width="20.85546875" hidden="1" customWidth="1"/>
    <col min="6" max="11" width="20.85546875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53</v>
      </c>
      <c r="H1" t="s">
        <v>56</v>
      </c>
      <c r="J1" t="s">
        <v>54</v>
      </c>
      <c r="K1">
        <v>1.87</v>
      </c>
    </row>
    <row r="2" spans="1:11" x14ac:dyDescent="0.25">
      <c r="A2" s="4" t="s">
        <v>5</v>
      </c>
      <c r="B2">
        <v>2035</v>
      </c>
      <c r="C2">
        <v>1</v>
      </c>
      <c r="D2">
        <v>2035</v>
      </c>
      <c r="E2" s="1">
        <v>35.8906525573192</v>
      </c>
      <c r="F2" s="1">
        <f>ROUND(Table1[[#This Row],[Cumulative Percentage]],2)</f>
        <v>35.89</v>
      </c>
      <c r="G2" t="b">
        <f>IF(Table1[[#This Row],[Individual]]&gt;=$K$1,TRUE,FALSE)</f>
        <v>1</v>
      </c>
      <c r="H2" t="b">
        <f>IF(SUM($F$2:$F2)&lt;=$K$2,TRUE,FALSE)</f>
        <v>1</v>
      </c>
      <c r="J2" t="s">
        <v>56</v>
      </c>
      <c r="K2">
        <v>96.5</v>
      </c>
    </row>
    <row r="3" spans="1:11" x14ac:dyDescent="0.25">
      <c r="A3" s="4" t="s">
        <v>7</v>
      </c>
      <c r="B3">
        <v>672</v>
      </c>
      <c r="C3">
        <v>2</v>
      </c>
      <c r="D3">
        <v>2707</v>
      </c>
      <c r="E3" s="1">
        <v>47.742504409170998</v>
      </c>
      <c r="F3" s="1">
        <f>ROUND(Table1[[#This Row],[Cumulative Percentage]]-E2,2)</f>
        <v>11.85</v>
      </c>
      <c r="G3" t="b">
        <f>IF(Table1[[#This Row],[Individual]]&gt;=$K$1,TRUE,FALSE)</f>
        <v>1</v>
      </c>
      <c r="H3" t="b">
        <f>IF(SUM($F$2:$F3)&lt;=$K$2,TRUE,FALSE)</f>
        <v>1</v>
      </c>
    </row>
    <row r="4" spans="1:11" x14ac:dyDescent="0.25">
      <c r="A4" s="4" t="s">
        <v>6</v>
      </c>
      <c r="B4">
        <v>632</v>
      </c>
      <c r="C4">
        <v>3</v>
      </c>
      <c r="D4">
        <v>3339</v>
      </c>
      <c r="E4" s="1">
        <v>58.8888888888888</v>
      </c>
      <c r="F4" s="1">
        <f>ROUND(Table1[[#This Row],[Cumulative Percentage]]-E3,2)</f>
        <v>11.15</v>
      </c>
      <c r="G4" t="b">
        <f>IF(Table1[[#This Row],[Individual]]&gt;=$K$1,TRUE,FALSE)</f>
        <v>1</v>
      </c>
      <c r="H4" t="b">
        <f>IF(SUM($F$2:$F4)&lt;=$K$2,TRUE,FALSE)</f>
        <v>1</v>
      </c>
    </row>
    <row r="5" spans="1:11" x14ac:dyDescent="0.25">
      <c r="A5" s="4" t="s">
        <v>8</v>
      </c>
      <c r="B5">
        <v>562</v>
      </c>
      <c r="C5">
        <v>4</v>
      </c>
      <c r="D5">
        <v>3901</v>
      </c>
      <c r="E5" s="1">
        <v>68.800705467372097</v>
      </c>
      <c r="F5" s="1">
        <f>ROUND(Table1[[#This Row],[Cumulative Percentage]]-E4,2)</f>
        <v>9.91</v>
      </c>
      <c r="G5" t="b">
        <f>IF(Table1[[#This Row],[Individual]]&gt;=$K$1,TRUE,FALSE)</f>
        <v>1</v>
      </c>
      <c r="H5" t="b">
        <f>IF(SUM($F$2:$F5)&lt;=$K$2,TRUE,FALSE)</f>
        <v>1</v>
      </c>
    </row>
    <row r="6" spans="1:11" x14ac:dyDescent="0.25">
      <c r="A6" s="4" t="s">
        <v>14</v>
      </c>
      <c r="B6">
        <v>392</v>
      </c>
      <c r="C6">
        <v>5</v>
      </c>
      <c r="D6">
        <v>4293</v>
      </c>
      <c r="E6" s="1">
        <v>75.714285714285694</v>
      </c>
      <c r="F6" s="1">
        <f>ROUND(Table1[[#This Row],[Cumulative Percentage]]-E5,2)</f>
        <v>6.91</v>
      </c>
      <c r="G6" t="b">
        <f>IF(Table1[[#This Row],[Individual]]&gt;=$K$1,TRUE,FALSE)</f>
        <v>1</v>
      </c>
      <c r="H6" t="b">
        <f>IF(SUM($F$2:$F6)&lt;=$K$2,TRUE,FALSE)</f>
        <v>1</v>
      </c>
    </row>
    <row r="7" spans="1:11" x14ac:dyDescent="0.25">
      <c r="A7" s="4" t="s">
        <v>10</v>
      </c>
      <c r="B7">
        <v>275</v>
      </c>
      <c r="C7">
        <v>6</v>
      </c>
      <c r="D7">
        <v>4568</v>
      </c>
      <c r="E7" s="1">
        <v>80.564373897707199</v>
      </c>
      <c r="F7" s="1">
        <f>ROUND(Table1[[#This Row],[Cumulative Percentage]]-E6,2)</f>
        <v>4.8499999999999996</v>
      </c>
      <c r="G7" t="b">
        <f>IF(Table1[[#This Row],[Individual]]&gt;=$K$1,TRUE,FALSE)</f>
        <v>1</v>
      </c>
      <c r="H7" t="b">
        <f>IF(SUM($F$2:$F7)&lt;=$K$2,TRUE,FALSE)</f>
        <v>1</v>
      </c>
    </row>
    <row r="8" spans="1:11" x14ac:dyDescent="0.25">
      <c r="A8" s="4" t="s">
        <v>9</v>
      </c>
      <c r="B8">
        <v>220</v>
      </c>
      <c r="C8">
        <v>7</v>
      </c>
      <c r="D8">
        <v>4788</v>
      </c>
      <c r="E8" s="1">
        <v>84.4444444444444</v>
      </c>
      <c r="F8" s="1">
        <f>ROUND(Table1[[#This Row],[Cumulative Percentage]]-E7,2)</f>
        <v>3.88</v>
      </c>
      <c r="G8" t="b">
        <f>IF(Table1[[#This Row],[Individual]]&gt;=$K$1,TRUE,FALSE)</f>
        <v>1</v>
      </c>
      <c r="H8" t="b">
        <f>IF(SUM($F$2:$F8)&lt;=$K$2,TRUE,FALSE)</f>
        <v>1</v>
      </c>
    </row>
    <row r="9" spans="1:11" x14ac:dyDescent="0.25">
      <c r="A9" s="4" t="s">
        <v>11</v>
      </c>
      <c r="B9">
        <v>204</v>
      </c>
      <c r="C9">
        <v>8</v>
      </c>
      <c r="D9">
        <v>4992</v>
      </c>
      <c r="E9" s="1">
        <v>88.042328042327995</v>
      </c>
      <c r="F9" s="1">
        <f>ROUND(Table1[[#This Row],[Cumulative Percentage]]-E8,2)</f>
        <v>3.6</v>
      </c>
      <c r="G9" t="b">
        <f>IF(Table1[[#This Row],[Individual]]&gt;=$K$1,TRUE,FALSE)</f>
        <v>1</v>
      </c>
      <c r="H9" t="b">
        <f>IF(SUM($F$2:$F9)&lt;=$K$2,TRUE,FALSE)</f>
        <v>1</v>
      </c>
    </row>
    <row r="10" spans="1:11" x14ac:dyDescent="0.25">
      <c r="A10" s="4" t="s">
        <v>12</v>
      </c>
      <c r="B10">
        <v>129</v>
      </c>
      <c r="C10">
        <v>9</v>
      </c>
      <c r="D10">
        <v>5121</v>
      </c>
      <c r="E10" s="1">
        <v>90.317460317460302</v>
      </c>
      <c r="F10" s="1">
        <f>ROUND(Table1[[#This Row],[Cumulative Percentage]]-E9,2)</f>
        <v>2.2799999999999998</v>
      </c>
      <c r="G10" t="b">
        <f>IF(Table1[[#This Row],[Individual]]&gt;=$K$1,TRUE,FALSE)</f>
        <v>1</v>
      </c>
      <c r="H10" t="b">
        <f>IF(SUM($F$2:$F10)&lt;=$K$2,TRUE,FALSE)</f>
        <v>1</v>
      </c>
    </row>
    <row r="11" spans="1:11" x14ac:dyDescent="0.25">
      <c r="A11" s="4" t="s">
        <v>13</v>
      </c>
      <c r="B11">
        <v>113</v>
      </c>
      <c r="C11">
        <v>10</v>
      </c>
      <c r="D11">
        <v>5234</v>
      </c>
      <c r="E11" s="1">
        <v>92.310405643738903</v>
      </c>
      <c r="F11" s="1">
        <f>ROUND(Table1[[#This Row],[Cumulative Percentage]]-E10,2)</f>
        <v>1.99</v>
      </c>
      <c r="G11" t="b">
        <f>IF(Table1[[#This Row],[Individual]]&gt;=$K$1,TRUE,FALSE)</f>
        <v>1</v>
      </c>
      <c r="H11" t="b">
        <f>IF(SUM($F$2:$F11)&lt;=$K$2,TRUE,FALSE)</f>
        <v>1</v>
      </c>
    </row>
    <row r="12" spans="1:11" x14ac:dyDescent="0.25">
      <c r="A12" t="s">
        <v>16</v>
      </c>
      <c r="B12">
        <v>99</v>
      </c>
      <c r="C12">
        <v>11</v>
      </c>
      <c r="D12">
        <v>5333</v>
      </c>
      <c r="E12" s="1">
        <v>94.056437389770693</v>
      </c>
      <c r="F12" s="1">
        <f>ROUND(Table1[[#This Row],[Cumulative Percentage]]-E11,2)</f>
        <v>1.75</v>
      </c>
      <c r="G12" t="b">
        <f>IF(Table1[[#This Row],[Individual]]&gt;=$K$1,TRUE,FALSE)</f>
        <v>0</v>
      </c>
      <c r="H12" t="b">
        <f>IF(SUM($F$2:$F12)&lt;=$K$2,TRUE,FALSE)</f>
        <v>1</v>
      </c>
    </row>
    <row r="13" spans="1:11" x14ac:dyDescent="0.25">
      <c r="A13" t="s">
        <v>17</v>
      </c>
      <c r="B13">
        <v>71</v>
      </c>
      <c r="C13">
        <v>12</v>
      </c>
      <c r="D13">
        <v>5404</v>
      </c>
      <c r="E13" s="1">
        <v>95.308641975308603</v>
      </c>
      <c r="F13" s="1">
        <f>ROUND(Table1[[#This Row],[Cumulative Percentage]]-E12,2)</f>
        <v>1.25</v>
      </c>
      <c r="G13" t="b">
        <f>IF(Table1[[#This Row],[Individual]]&gt;=$K$1,TRUE,FALSE)</f>
        <v>0</v>
      </c>
      <c r="H13" t="b">
        <f>IF(SUM($F$2:$F13)&lt;=$K$2,TRUE,FALSE)</f>
        <v>1</v>
      </c>
    </row>
    <row r="14" spans="1:11" x14ac:dyDescent="0.25">
      <c r="A14" t="s">
        <v>15</v>
      </c>
      <c r="B14">
        <v>67</v>
      </c>
      <c r="C14">
        <v>13</v>
      </c>
      <c r="D14">
        <v>5471</v>
      </c>
      <c r="E14" s="1">
        <v>96.490299823633094</v>
      </c>
      <c r="F14" s="1">
        <f>ROUND(Table1[[#This Row],[Cumulative Percentage]]-E13,2)</f>
        <v>1.18</v>
      </c>
      <c r="G14" t="b">
        <f>IF(Table1[[#This Row],[Individual]]&gt;=$K$1,TRUE,FALSE)</f>
        <v>0</v>
      </c>
      <c r="H14" t="b">
        <f>IF(SUM($F$2:$F14)&lt;=$K$2,TRUE,FALSE)</f>
        <v>1</v>
      </c>
    </row>
    <row r="15" spans="1:11" x14ac:dyDescent="0.25">
      <c r="A15" t="s">
        <v>21</v>
      </c>
      <c r="B15">
        <v>42</v>
      </c>
      <c r="C15">
        <v>14</v>
      </c>
      <c r="D15">
        <v>5513</v>
      </c>
      <c r="E15" s="1">
        <v>97.231040564373899</v>
      </c>
      <c r="F15" s="1">
        <f>ROUND(Table1[[#This Row],[Cumulative Percentage]]-E14,2)</f>
        <v>0.74</v>
      </c>
      <c r="G15" t="b">
        <f>IF(Table1[[#This Row],[Individual]]&gt;=$K$1,TRUE,FALSE)</f>
        <v>0</v>
      </c>
      <c r="H15" t="b">
        <f>IF(SUM($F$2:$F15)&lt;=$K$2,TRUE,FALSE)</f>
        <v>0</v>
      </c>
    </row>
    <row r="16" spans="1:11" x14ac:dyDescent="0.25">
      <c r="A16" t="s">
        <v>18</v>
      </c>
      <c r="B16">
        <v>39</v>
      </c>
      <c r="C16">
        <v>15</v>
      </c>
      <c r="D16">
        <v>5552</v>
      </c>
      <c r="E16" s="1">
        <v>97.918871252204497</v>
      </c>
      <c r="F16" s="1">
        <f>ROUND(Table1[[#This Row],[Cumulative Percentage]]-E15,2)</f>
        <v>0.69</v>
      </c>
      <c r="G16" t="b">
        <f>IF(Table1[[#This Row],[Individual]]&gt;=$K$1,TRUE,FALSE)</f>
        <v>0</v>
      </c>
      <c r="H16" t="b">
        <f>IF(SUM($F$2:$F16)&lt;=$K$2,TRUE,FALSE)</f>
        <v>0</v>
      </c>
    </row>
    <row r="17" spans="1:8" x14ac:dyDescent="0.25">
      <c r="A17" t="s">
        <v>20</v>
      </c>
      <c r="B17">
        <v>38</v>
      </c>
      <c r="C17">
        <v>16</v>
      </c>
      <c r="D17">
        <v>5590</v>
      </c>
      <c r="E17" s="1">
        <v>98.589065255731896</v>
      </c>
      <c r="F17" s="1">
        <f>ROUND(Table1[[#This Row],[Cumulative Percentage]]-E16,2)</f>
        <v>0.67</v>
      </c>
      <c r="G17" t="b">
        <f>IF(Table1[[#This Row],[Individual]]&gt;=$K$1,TRUE,FALSE)</f>
        <v>0</v>
      </c>
      <c r="H17" t="b">
        <f>IF(SUM($F$2:$F17)&lt;=$K$2,TRUE,FALSE)</f>
        <v>0</v>
      </c>
    </row>
    <row r="18" spans="1:8" x14ac:dyDescent="0.25">
      <c r="A18" t="s">
        <v>22</v>
      </c>
      <c r="B18">
        <v>27</v>
      </c>
      <c r="C18">
        <v>17</v>
      </c>
      <c r="D18">
        <v>5617</v>
      </c>
      <c r="E18" s="1">
        <v>99.065255731922306</v>
      </c>
      <c r="F18" s="1">
        <f>ROUND(Table1[[#This Row],[Cumulative Percentage]]-E17,2)</f>
        <v>0.48</v>
      </c>
      <c r="G18" t="b">
        <f>IF(Table1[[#This Row],[Individual]]&gt;=$K$1,TRUE,FALSE)</f>
        <v>0</v>
      </c>
      <c r="H18" t="b">
        <f>IF(SUM($F$2:$F18)&lt;=$K$2,TRUE,FALSE)</f>
        <v>0</v>
      </c>
    </row>
    <row r="19" spans="1:8" x14ac:dyDescent="0.25">
      <c r="A19" t="s">
        <v>19</v>
      </c>
      <c r="B19">
        <v>21</v>
      </c>
      <c r="C19">
        <v>18</v>
      </c>
      <c r="D19">
        <v>5638</v>
      </c>
      <c r="E19" s="1">
        <v>99.435626102292701</v>
      </c>
      <c r="F19" s="1">
        <f>ROUND(Table1[[#This Row],[Cumulative Percentage]]-E18,2)</f>
        <v>0.37</v>
      </c>
      <c r="G19" t="b">
        <f>IF(Table1[[#This Row],[Individual]]&gt;=$K$1,TRUE,FALSE)</f>
        <v>0</v>
      </c>
      <c r="H19" t="b">
        <f>IF(SUM($F$2:$F19)&lt;=$K$2,TRUE,FALSE)</f>
        <v>0</v>
      </c>
    </row>
    <row r="20" spans="1:8" x14ac:dyDescent="0.25">
      <c r="A20" t="s">
        <v>23</v>
      </c>
      <c r="B20">
        <v>18</v>
      </c>
      <c r="C20">
        <v>19</v>
      </c>
      <c r="D20">
        <v>5656</v>
      </c>
      <c r="E20" s="1">
        <v>99.753086419753004</v>
      </c>
      <c r="F20" s="1">
        <f>ROUND(Table1[[#This Row],[Cumulative Percentage]]-E19,2)</f>
        <v>0.32</v>
      </c>
      <c r="G20" t="b">
        <f>IF(Table1[[#This Row],[Individual]]&gt;=$K$1,TRUE,FALSE)</f>
        <v>0</v>
      </c>
      <c r="H20" t="b">
        <f>IF(SUM($F$2:$F20)&lt;=$K$2,TRUE,FALSE)</f>
        <v>0</v>
      </c>
    </row>
    <row r="21" spans="1:8" x14ac:dyDescent="0.25">
      <c r="A21" t="s">
        <v>24</v>
      </c>
      <c r="B21">
        <v>14</v>
      </c>
      <c r="C21">
        <v>20</v>
      </c>
      <c r="D21">
        <v>5670</v>
      </c>
      <c r="E21" s="1">
        <v>100</v>
      </c>
      <c r="F21" s="1">
        <f>ROUND(Table1[[#This Row],[Cumulative Percentage]]-E20,2)</f>
        <v>0.25</v>
      </c>
      <c r="G21" t="b">
        <f>IF(Table1[[#This Row],[Individual]]&gt;=$K$1,TRUE,FALSE)</f>
        <v>0</v>
      </c>
      <c r="H21" t="b">
        <f>IF(SUM($F$2:$F21)&lt;=$K$2,TRUE,FALSE)</f>
        <v>0</v>
      </c>
    </row>
  </sheetData>
  <conditionalFormatting sqref="G2:H21">
    <cfRule type="cellIs" dxfId="6" priority="1" operator="equal">
      <formula>FALSE</formula>
    </cfRule>
    <cfRule type="cellIs" dxfId="5" priority="2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F2:F21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D174-19D8-4D59-8F79-51E260BAEA85}">
  <dimension ref="A1:K21"/>
  <sheetViews>
    <sheetView workbookViewId="0">
      <selection activeCell="A2" sqref="A2:A11"/>
    </sheetView>
  </sheetViews>
  <sheetFormatPr defaultRowHeight="15" x14ac:dyDescent="0.25"/>
  <cols>
    <col min="1" max="1" width="20.85546875" customWidth="1"/>
    <col min="2" max="5" width="20.85546875" hidden="1" customWidth="1"/>
    <col min="6" max="11" width="2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53</v>
      </c>
      <c r="H1" t="s">
        <v>56</v>
      </c>
      <c r="J1" t="s">
        <v>55</v>
      </c>
      <c r="K1">
        <v>4.12</v>
      </c>
    </row>
    <row r="2" spans="1:11" x14ac:dyDescent="0.25">
      <c r="A2" s="4" t="s">
        <v>5</v>
      </c>
      <c r="B2">
        <v>85</v>
      </c>
      <c r="C2">
        <v>1</v>
      </c>
      <c r="D2">
        <v>85</v>
      </c>
      <c r="E2" s="1">
        <v>14.579759862778699</v>
      </c>
      <c r="F2" s="1">
        <f>ROUND(Table2[[#This Row],[Group-wise Cumulative Percentage]],2)</f>
        <v>14.58</v>
      </c>
      <c r="G2" t="b">
        <f>IF(Table2[[#This Row],[Individual]]&gt;=$K$1,TRUE,FALSE)</f>
        <v>1</v>
      </c>
      <c r="H2" t="b">
        <f>IF(SUM($F$2:$F2)&lt;=$K$2,TRUE,FALSE)</f>
        <v>1</v>
      </c>
      <c r="J2" t="s">
        <v>56</v>
      </c>
      <c r="K2">
        <v>90.4</v>
      </c>
    </row>
    <row r="3" spans="1:11" x14ac:dyDescent="0.25">
      <c r="A3" s="4" t="s">
        <v>6</v>
      </c>
      <c r="B3">
        <v>79</v>
      </c>
      <c r="C3">
        <v>2</v>
      </c>
      <c r="D3">
        <v>164</v>
      </c>
      <c r="E3" s="1">
        <v>28.130360205831899</v>
      </c>
      <c r="F3" s="1">
        <f>ROUND(Table2[[#This Row],[Group-wise Cumulative Percentage]]-E2,2)</f>
        <v>13.55</v>
      </c>
      <c r="G3" t="b">
        <f>IF(Table2[[#This Row],[Individual]]&gt;=$K$1,TRUE,FALSE)</f>
        <v>1</v>
      </c>
      <c r="H3" t="b">
        <f>IF(SUM($F$2:$F3)&lt;=$K$2,TRUE,FALSE)</f>
        <v>1</v>
      </c>
    </row>
    <row r="4" spans="1:11" x14ac:dyDescent="0.25">
      <c r="A4" s="4" t="s">
        <v>7</v>
      </c>
      <c r="B4">
        <v>59</v>
      </c>
      <c r="C4">
        <v>3</v>
      </c>
      <c r="D4">
        <v>223</v>
      </c>
      <c r="E4" s="1">
        <v>38.250428816466503</v>
      </c>
      <c r="F4" s="1">
        <f>ROUND(Table2[[#This Row],[Group-wise Cumulative Percentage]]-E3,2)</f>
        <v>10.119999999999999</v>
      </c>
      <c r="G4" t="b">
        <f>IF(Table2[[#This Row],[Individual]]&gt;=$K$1,TRUE,FALSE)</f>
        <v>1</v>
      </c>
      <c r="H4" t="b">
        <f>IF(SUM($F$2:$F4)&lt;=$K$2,TRUE,FALSE)</f>
        <v>1</v>
      </c>
    </row>
    <row r="5" spans="1:11" x14ac:dyDescent="0.25">
      <c r="A5" s="4" t="s">
        <v>8</v>
      </c>
      <c r="B5">
        <v>48</v>
      </c>
      <c r="C5">
        <v>4</v>
      </c>
      <c r="D5">
        <v>271</v>
      </c>
      <c r="E5" s="1">
        <v>46.483704974270999</v>
      </c>
      <c r="F5" s="1">
        <f>ROUND(Table2[[#This Row],[Group-wise Cumulative Percentage]]-E4,2)</f>
        <v>8.23</v>
      </c>
      <c r="G5" t="b">
        <f>IF(Table2[[#This Row],[Individual]]&gt;=$K$1,TRUE,FALSE)</f>
        <v>1</v>
      </c>
      <c r="H5" t="b">
        <f>IF(SUM($F$2:$F5)&lt;=$K$2,TRUE,FALSE)</f>
        <v>1</v>
      </c>
    </row>
    <row r="6" spans="1:11" x14ac:dyDescent="0.25">
      <c r="A6" s="4" t="s">
        <v>9</v>
      </c>
      <c r="B6">
        <v>40</v>
      </c>
      <c r="C6">
        <v>5</v>
      </c>
      <c r="D6">
        <v>311</v>
      </c>
      <c r="E6" s="1">
        <v>53.344768439108002</v>
      </c>
      <c r="F6" s="1">
        <f>ROUND(Table2[[#This Row],[Group-wise Cumulative Percentage]]-E5,2)</f>
        <v>6.86</v>
      </c>
      <c r="G6" t="b">
        <f>IF(Table2[[#This Row],[Individual]]&gt;=$K$1,TRUE,FALSE)</f>
        <v>1</v>
      </c>
      <c r="H6" t="b">
        <f>IF(SUM($F$2:$F6)&lt;=$K$2,TRUE,FALSE)</f>
        <v>1</v>
      </c>
      <c r="I6" s="3"/>
    </row>
    <row r="7" spans="1:11" x14ac:dyDescent="0.25">
      <c r="A7" s="4" t="s">
        <v>10</v>
      </c>
      <c r="B7">
        <v>38</v>
      </c>
      <c r="C7">
        <v>6</v>
      </c>
      <c r="D7">
        <v>349</v>
      </c>
      <c r="E7" s="1">
        <v>59.862778730703198</v>
      </c>
      <c r="F7" s="1">
        <f>ROUND(Table2[[#This Row],[Group-wise Cumulative Percentage]]-E6,2)</f>
        <v>6.52</v>
      </c>
      <c r="G7" t="b">
        <f>IF(Table2[[#This Row],[Individual]]&gt;=$K$1,TRUE,FALSE)</f>
        <v>1</v>
      </c>
      <c r="H7" t="b">
        <f>IF(SUM($F$2:$F7)&lt;=$K$2,TRUE,FALSE)</f>
        <v>1</v>
      </c>
    </row>
    <row r="8" spans="1:11" x14ac:dyDescent="0.25">
      <c r="A8" s="4" t="s">
        <v>11</v>
      </c>
      <c r="B8">
        <v>32</v>
      </c>
      <c r="C8">
        <v>7</v>
      </c>
      <c r="D8">
        <v>381</v>
      </c>
      <c r="E8" s="1">
        <v>65.351629502572806</v>
      </c>
      <c r="F8" s="1">
        <f>ROUND(Table2[[#This Row],[Group-wise Cumulative Percentage]]-E7,2)</f>
        <v>5.49</v>
      </c>
      <c r="G8" t="b">
        <f>IF(Table2[[#This Row],[Individual]]&gt;=$K$1,TRUE,FALSE)</f>
        <v>1</v>
      </c>
      <c r="H8" t="b">
        <f>IF(SUM($F$2:$F8)&lt;=$K$2,TRUE,FALSE)</f>
        <v>1</v>
      </c>
    </row>
    <row r="9" spans="1:11" x14ac:dyDescent="0.25">
      <c r="A9" s="4" t="s">
        <v>12</v>
      </c>
      <c r="B9">
        <v>29</v>
      </c>
      <c r="C9">
        <v>8</v>
      </c>
      <c r="D9">
        <v>410</v>
      </c>
      <c r="E9" s="1">
        <v>70.3259005145797</v>
      </c>
      <c r="F9" s="1">
        <f>ROUND(Table2[[#This Row],[Group-wise Cumulative Percentage]]-E8,2)</f>
        <v>4.97</v>
      </c>
      <c r="G9" t="b">
        <f>IF(Table2[[#This Row],[Individual]]&gt;=$K$1,TRUE,FALSE)</f>
        <v>1</v>
      </c>
      <c r="H9" t="b">
        <f>IF(SUM($F$2:$F9)&lt;=$K$2,TRUE,FALSE)</f>
        <v>1</v>
      </c>
    </row>
    <row r="10" spans="1:11" x14ac:dyDescent="0.25">
      <c r="A10" s="4" t="s">
        <v>13</v>
      </c>
      <c r="B10">
        <v>26</v>
      </c>
      <c r="C10">
        <v>9</v>
      </c>
      <c r="D10">
        <v>436</v>
      </c>
      <c r="E10" s="1">
        <v>74.785591766723797</v>
      </c>
      <c r="F10" s="1">
        <f>ROUND(Table2[[#This Row],[Group-wise Cumulative Percentage]]-E9,2)</f>
        <v>4.46</v>
      </c>
      <c r="G10" t="b">
        <f>IF(Table2[[#This Row],[Individual]]&gt;=$K$1,TRUE,FALSE)</f>
        <v>1</v>
      </c>
      <c r="H10" t="b">
        <f>IF(SUM($F$2:$F10)&lt;=$K$2,TRUE,FALSE)</f>
        <v>1</v>
      </c>
    </row>
    <row r="11" spans="1:11" x14ac:dyDescent="0.25">
      <c r="A11" s="4" t="s">
        <v>14</v>
      </c>
      <c r="B11">
        <v>25</v>
      </c>
      <c r="C11">
        <v>10</v>
      </c>
      <c r="D11">
        <v>461</v>
      </c>
      <c r="E11" s="1">
        <v>79.073756432246995</v>
      </c>
      <c r="F11" s="1">
        <f>ROUND(Table2[[#This Row],[Group-wise Cumulative Percentage]]-E10,2)</f>
        <v>4.29</v>
      </c>
      <c r="G11" t="b">
        <f>IF(Table2[[#This Row],[Individual]]&gt;=$K$1,TRUE,FALSE)</f>
        <v>1</v>
      </c>
      <c r="H11" t="b">
        <f>IF(SUM($F$2:$F11)&lt;=$K$2,TRUE,FALSE)</f>
        <v>1</v>
      </c>
    </row>
    <row r="12" spans="1:11" x14ac:dyDescent="0.25">
      <c r="A12" t="s">
        <v>15</v>
      </c>
      <c r="B12">
        <v>23</v>
      </c>
      <c r="C12">
        <v>11</v>
      </c>
      <c r="D12">
        <v>484</v>
      </c>
      <c r="E12" s="1">
        <v>83.018867924528294</v>
      </c>
      <c r="F12" s="1">
        <f>ROUND(Table2[[#This Row],[Group-wise Cumulative Percentage]]-E11,2)</f>
        <v>3.95</v>
      </c>
      <c r="G12" t="b">
        <f>IF(Table2[[#This Row],[Individual]]&gt;=$K$1,TRUE,FALSE)</f>
        <v>0</v>
      </c>
      <c r="H12" t="b">
        <f>IF(SUM($F$2:$F12)&lt;=$K$2,TRUE,FALSE)</f>
        <v>1</v>
      </c>
    </row>
    <row r="13" spans="1:11" x14ac:dyDescent="0.25">
      <c r="A13" t="s">
        <v>16</v>
      </c>
      <c r="B13">
        <v>23</v>
      </c>
      <c r="C13">
        <v>12</v>
      </c>
      <c r="D13">
        <v>507</v>
      </c>
      <c r="E13" s="1">
        <v>86.963979416809593</v>
      </c>
      <c r="F13" s="1">
        <f>ROUND(Table2[[#This Row],[Group-wise Cumulative Percentage]]-E12,2)</f>
        <v>3.95</v>
      </c>
      <c r="G13" t="b">
        <f>IF(Table2[[#This Row],[Individual]]&gt;=$K$1,TRUE,FALSE)</f>
        <v>0</v>
      </c>
      <c r="H13" t="b">
        <f>IF(SUM($F$2:$F13)&lt;=$K$2,TRUE,FALSE)</f>
        <v>1</v>
      </c>
    </row>
    <row r="14" spans="1:11" x14ac:dyDescent="0.25">
      <c r="A14" t="s">
        <v>17</v>
      </c>
      <c r="B14">
        <v>20</v>
      </c>
      <c r="C14">
        <v>13</v>
      </c>
      <c r="D14">
        <v>527</v>
      </c>
      <c r="E14" s="1">
        <v>90.394511149228094</v>
      </c>
      <c r="F14" s="1">
        <f>ROUND(Table2[[#This Row],[Group-wise Cumulative Percentage]]-E13,2)</f>
        <v>3.43</v>
      </c>
      <c r="G14" t="b">
        <f>IF(Table2[[#This Row],[Individual]]&gt;=$K$1,TRUE,FALSE)</f>
        <v>0</v>
      </c>
      <c r="H14" t="b">
        <f>IF(SUM($F$2:$F14)&lt;=$K$2,TRUE,FALSE)</f>
        <v>1</v>
      </c>
    </row>
    <row r="15" spans="1:11" x14ac:dyDescent="0.25">
      <c r="A15" t="s">
        <v>18</v>
      </c>
      <c r="B15">
        <v>15</v>
      </c>
      <c r="C15">
        <v>14</v>
      </c>
      <c r="D15">
        <v>542</v>
      </c>
      <c r="E15" s="1">
        <v>92.967409948541999</v>
      </c>
      <c r="F15" s="1">
        <f>ROUND(Table2[[#This Row],[Group-wise Cumulative Percentage]]-E14,2)</f>
        <v>2.57</v>
      </c>
      <c r="G15" t="b">
        <f>IF(Table2[[#This Row],[Individual]]&gt;=$K$1,TRUE,FALSE)</f>
        <v>0</v>
      </c>
      <c r="H15" t="b">
        <f>IF(SUM($F$2:$F15)&lt;=$K$2,TRUE,FALSE)</f>
        <v>0</v>
      </c>
    </row>
    <row r="16" spans="1:11" x14ac:dyDescent="0.25">
      <c r="A16" t="s">
        <v>19</v>
      </c>
      <c r="B16">
        <v>12</v>
      </c>
      <c r="C16">
        <v>15</v>
      </c>
      <c r="D16">
        <v>554</v>
      </c>
      <c r="E16" s="1">
        <v>95.025728987993105</v>
      </c>
      <c r="F16" s="1">
        <f>ROUND(Table2[[#This Row],[Group-wise Cumulative Percentage]]-E15,2)</f>
        <v>2.06</v>
      </c>
      <c r="G16" t="b">
        <f>IF(Table2[[#This Row],[Individual]]&gt;=$K$1,TRUE,FALSE)</f>
        <v>0</v>
      </c>
      <c r="H16" t="b">
        <f>IF(SUM($F$2:$F16)&lt;=$K$2,TRUE,FALSE)</f>
        <v>0</v>
      </c>
    </row>
    <row r="17" spans="1:8" x14ac:dyDescent="0.25">
      <c r="A17" t="s">
        <v>20</v>
      </c>
      <c r="B17">
        <v>7</v>
      </c>
      <c r="C17">
        <v>16</v>
      </c>
      <c r="D17">
        <v>561</v>
      </c>
      <c r="E17" s="1">
        <v>96.2264150943396</v>
      </c>
      <c r="F17" s="1">
        <f>ROUND(Table2[[#This Row],[Group-wise Cumulative Percentage]]-E16,2)</f>
        <v>1.2</v>
      </c>
      <c r="G17" t="b">
        <f>IF(Table2[[#This Row],[Individual]]&gt;=$K$1,TRUE,FALSE)</f>
        <v>0</v>
      </c>
      <c r="H17" t="b">
        <f>IF(SUM($F$2:$F17)&lt;=$K$2,TRUE,FALSE)</f>
        <v>0</v>
      </c>
    </row>
    <row r="18" spans="1:8" x14ac:dyDescent="0.25">
      <c r="A18" t="s">
        <v>21</v>
      </c>
      <c r="B18">
        <v>7</v>
      </c>
      <c r="C18">
        <v>17</v>
      </c>
      <c r="D18">
        <v>568</v>
      </c>
      <c r="E18" s="1">
        <v>97.427101200686096</v>
      </c>
      <c r="F18" s="1">
        <f>ROUND(Table2[[#This Row],[Group-wise Cumulative Percentage]]-E17,2)</f>
        <v>1.2</v>
      </c>
      <c r="G18" t="b">
        <f>IF(Table2[[#This Row],[Individual]]&gt;=$K$1,TRUE,FALSE)</f>
        <v>0</v>
      </c>
      <c r="H18" t="b">
        <f>IF(SUM($F$2:$F18)&lt;=$K$2,TRUE,FALSE)</f>
        <v>0</v>
      </c>
    </row>
    <row r="19" spans="1:8" x14ac:dyDescent="0.25">
      <c r="A19" t="s">
        <v>22</v>
      </c>
      <c r="B19">
        <v>6</v>
      </c>
      <c r="C19">
        <v>18</v>
      </c>
      <c r="D19">
        <v>574</v>
      </c>
      <c r="E19" s="1">
        <v>98.456260720411606</v>
      </c>
      <c r="F19" s="1">
        <f>ROUND(Table2[[#This Row],[Group-wise Cumulative Percentage]]-E18,2)</f>
        <v>1.03</v>
      </c>
      <c r="G19" t="b">
        <f>IF(Table2[[#This Row],[Individual]]&gt;=$K$1,TRUE,FALSE)</f>
        <v>0</v>
      </c>
      <c r="H19" t="b">
        <f>IF(SUM($F$2:$F19)&lt;=$K$2,TRUE,FALSE)</f>
        <v>0</v>
      </c>
    </row>
    <row r="20" spans="1:8" x14ac:dyDescent="0.25">
      <c r="A20" t="s">
        <v>23</v>
      </c>
      <c r="B20">
        <v>5</v>
      </c>
      <c r="C20">
        <v>19</v>
      </c>
      <c r="D20">
        <v>579</v>
      </c>
      <c r="E20" s="1">
        <v>99.313893653516203</v>
      </c>
      <c r="F20" s="1">
        <f>ROUND(Table2[[#This Row],[Group-wise Cumulative Percentage]]-E19,2)</f>
        <v>0.86</v>
      </c>
      <c r="G20" t="b">
        <f>IF(Table2[[#This Row],[Individual]]&gt;=$K$1,TRUE,FALSE)</f>
        <v>0</v>
      </c>
      <c r="H20" t="b">
        <f>IF(SUM($F$2:$F20)&lt;=$K$2,TRUE,FALSE)</f>
        <v>0</v>
      </c>
    </row>
    <row r="21" spans="1:8" x14ac:dyDescent="0.25">
      <c r="A21" t="s">
        <v>24</v>
      </c>
      <c r="B21">
        <v>4</v>
      </c>
      <c r="C21">
        <v>20</v>
      </c>
      <c r="D21">
        <v>583</v>
      </c>
      <c r="E21" s="1">
        <v>100</v>
      </c>
      <c r="F21" s="1">
        <f>ROUND(Table2[[#This Row],[Group-wise Cumulative Percentage]]-E20,2)</f>
        <v>0.69</v>
      </c>
      <c r="G21" t="b">
        <f>IF(Table2[[#This Row],[Individual]]&gt;=$K$1,TRUE,FALSE)</f>
        <v>0</v>
      </c>
      <c r="H21" t="b">
        <f>IF(SUM($F$2:$F21)&lt;=$K$2,TRUE,FALSE)</f>
        <v>0</v>
      </c>
    </row>
  </sheetData>
  <conditionalFormatting sqref="G2:G21">
    <cfRule type="cellIs" dxfId="4" priority="3" operator="equal">
      <formula>FALSE</formula>
    </cfRule>
    <cfRule type="cellIs" dxfId="3" priority="4" operator="equal">
      <formula>TRUE</formula>
    </cfRule>
  </conditionalFormatting>
  <conditionalFormatting sqref="H2:H2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F2:F2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6B8B-100B-4B12-BB5F-E335748DA596}">
  <dimension ref="A1:B11"/>
  <sheetViews>
    <sheetView tabSelected="1" workbookViewId="0">
      <selection activeCell="A11" sqref="A11"/>
    </sheetView>
  </sheetViews>
  <sheetFormatPr defaultRowHeight="15" x14ac:dyDescent="0.25"/>
  <cols>
    <col min="1" max="2" width="21.5703125" customWidth="1"/>
  </cols>
  <sheetData>
    <row r="1" spans="1:2" x14ac:dyDescent="0.25">
      <c r="A1" s="4" t="s">
        <v>57</v>
      </c>
      <c r="B1" s="4" t="s">
        <v>58</v>
      </c>
    </row>
    <row r="2" spans="1:2" x14ac:dyDescent="0.25">
      <c r="A2" t="s">
        <v>45</v>
      </c>
      <c r="B2" t="s">
        <v>5</v>
      </c>
    </row>
    <row r="3" spans="1:2" x14ac:dyDescent="0.25">
      <c r="A3" t="s">
        <v>44</v>
      </c>
      <c r="B3" t="s">
        <v>7</v>
      </c>
    </row>
    <row r="4" spans="1:2" x14ac:dyDescent="0.25">
      <c r="A4" t="s">
        <v>48</v>
      </c>
      <c r="B4" t="s">
        <v>6</v>
      </c>
    </row>
    <row r="5" spans="1:2" x14ac:dyDescent="0.25">
      <c r="A5" t="s">
        <v>43</v>
      </c>
      <c r="B5" t="s">
        <v>8</v>
      </c>
    </row>
    <row r="6" spans="1:2" x14ac:dyDescent="0.25">
      <c r="A6" t="s">
        <v>42</v>
      </c>
      <c r="B6" t="s">
        <v>14</v>
      </c>
    </row>
    <row r="7" spans="1:2" x14ac:dyDescent="0.25">
      <c r="A7" t="s">
        <v>40</v>
      </c>
      <c r="B7" t="s">
        <v>10</v>
      </c>
    </row>
    <row r="8" spans="1:2" x14ac:dyDescent="0.25">
      <c r="A8" t="s">
        <v>47</v>
      </c>
      <c r="B8" t="s">
        <v>9</v>
      </c>
    </row>
    <row r="9" spans="1:2" x14ac:dyDescent="0.25">
      <c r="A9" t="s">
        <v>49</v>
      </c>
      <c r="B9" t="s">
        <v>11</v>
      </c>
    </row>
    <row r="10" spans="1:2" x14ac:dyDescent="0.25">
      <c r="A10" t="s">
        <v>46</v>
      </c>
      <c r="B10" t="s">
        <v>12</v>
      </c>
    </row>
    <row r="11" spans="1:2" x14ac:dyDescent="0.25">
      <c r="A11" t="s">
        <v>50</v>
      </c>
      <c r="B11" t="s">
        <v>13</v>
      </c>
    </row>
  </sheetData>
  <sortState xmlns:xlrd2="http://schemas.microsoft.com/office/spreadsheetml/2017/richdata2" ref="A2:A11">
    <sortCondition ref="A2:A11"/>
  </sortState>
  <conditionalFormatting sqref="B11:C11 C2:C10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c_rank_af</vt:lpstr>
      <vt:lpstr>c_rank_mc</vt:lpstr>
      <vt:lpstr>r_rank_af</vt:lpstr>
      <vt:lpstr>r_rank_mc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Favato Barcelos</dc:creator>
  <cp:lastModifiedBy>Pedro Paulo Favato Barcelos</cp:lastModifiedBy>
  <dcterms:created xsi:type="dcterms:W3CDTF">2025-05-25T21:22:33Z</dcterms:created>
  <dcterms:modified xsi:type="dcterms:W3CDTF">2025-05-26T10:59:15Z</dcterms:modified>
</cp:coreProperties>
</file>