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PauloFavatoBarc\Dev\er2025data\outputs\02_datasets_statistics\"/>
    </mc:Choice>
  </mc:AlternateContent>
  <xr:revisionPtr revIDLastSave="0" documentId="13_ncr:1_{B7DE9313-9CCD-4200-A4C5-D8E85B8A8342}" xr6:coauthVersionLast="47" xr6:coauthVersionMax="47" xr10:uidLastSave="{00000000-0000-0000-0000-000000000000}"/>
  <bookViews>
    <workbookView xWindow="-120" yWindow="-120" windowWidth="29040" windowHeight="15720" activeTab="2" xr2:uid="{27C5B39C-A0F1-43C0-8CDE-04F4A5A81756}"/>
  </bookViews>
  <sheets>
    <sheet name="c_rank_mc" sheetId="4" r:id="rId1"/>
    <sheet name="c_rank_af" sheetId="3" r:id="rId2"/>
    <sheet name="r_rank_af" sheetId="1" r:id="rId3"/>
    <sheet name="r_rank_m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<sst xmlns="http://schemas.openxmlformats.org/spreadsheetml/2006/main" count="106" uniqueCount="51">
  <si>
    <t>Stereotype</t>
  </si>
  <si>
    <t>Group-wise Frequency</t>
  </si>
  <si>
    <t>Group-wise Rank</t>
  </si>
  <si>
    <t>Cumulative Group-wise Frequency</t>
  </si>
  <si>
    <t>Group-wise Cumulative Percentage</t>
  </si>
  <si>
    <t>mediation</t>
  </si>
  <si>
    <t>characterization</t>
  </si>
  <si>
    <t>material</t>
  </si>
  <si>
    <t>componentOf</t>
  </si>
  <si>
    <t>derivation</t>
  </si>
  <si>
    <t>participation</t>
  </si>
  <si>
    <t>memberOf</t>
  </si>
  <si>
    <t>externalDependence</t>
  </si>
  <si>
    <t>creation</t>
  </si>
  <si>
    <t>formal</t>
  </si>
  <si>
    <t>historicalDependence</t>
  </si>
  <si>
    <t>instantiation</t>
  </si>
  <si>
    <t>manifestation</t>
  </si>
  <si>
    <t>bringsAbout</t>
  </si>
  <si>
    <t>triggers</t>
  </si>
  <si>
    <t>comparative</t>
  </si>
  <si>
    <t>termination</t>
  </si>
  <si>
    <t>subCollectionOf</t>
  </si>
  <si>
    <t>participational</t>
  </si>
  <si>
    <t>subQuantityOf</t>
  </si>
  <si>
    <t>Frequency</t>
  </si>
  <si>
    <t>Rank</t>
  </si>
  <si>
    <t>Cumulative Frequency</t>
  </si>
  <si>
    <t>Cumulative Percentage</t>
  </si>
  <si>
    <t>Individual</t>
  </si>
  <si>
    <t>abstract</t>
  </si>
  <si>
    <t>historicalRoleMixin</t>
  </si>
  <si>
    <t>phaseMixin</t>
  </si>
  <si>
    <t>quantity</t>
  </si>
  <si>
    <t>historicalRole</t>
  </si>
  <si>
    <t>enumeration</t>
  </si>
  <si>
    <t>mixin</t>
  </si>
  <si>
    <t>datatype</t>
  </si>
  <si>
    <t>situation</t>
  </si>
  <si>
    <t>collective</t>
  </si>
  <si>
    <t>quality</t>
  </si>
  <si>
    <t>type</t>
  </si>
  <si>
    <t>phase</t>
  </si>
  <si>
    <t>mode</t>
  </si>
  <si>
    <t>event</t>
  </si>
  <si>
    <t>category</t>
  </si>
  <si>
    <t>roleMixin</t>
  </si>
  <si>
    <t>relator</t>
  </si>
  <si>
    <t>kind</t>
  </si>
  <si>
    <t>role</t>
  </si>
  <si>
    <t>subkind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</si>
</sst>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numFmt numFmtId="2" formatCode="0.00"/>
    </dxf>
    <dxf>
      <numFmt numFmtId="2" formatCode="0.00"/>
    </dxf>
    <dxf>
      <numFmt numFmtId="2" formatCode="0.00"/>
      <alignment horizontal="right" vertical="bottom" textRotation="0" wrapText="0" relativeIndent="-1" justifyLastLine="0" shrinkToFit="0" readingOrder="0"/>
    </dxf>
    <dxf>
      <numFmt numFmtId="2" formatCode="0.00"/>
      <alignment horizontal="right" vertical="bottom" textRotation="0" wrapText="0" relativeIndent="-1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D4CB8-38DE-443E-A7DE-0FDA907E5371}" name="Table15" displayName="Table15" ref="A1:F22" totalsRowShown="0">
  <autoFilter ref="A1:F22" xr:uid="{2FD1A0A0-0AF6-49F2-8941-530D1F37F151}"/>
  <tableColumns count="6">
    <tableColumn id="1" xr3:uid="{EE094366-FE02-478D-9EB9-2B5816FC7CBA}" name="Stereotype"/>
    <tableColumn id="2" xr3:uid="{DB54A924-7FCF-4B82-BB96-71ECD2C6E785}" name="Group-wise Frequency"/>
    <tableColumn id="3" xr3:uid="{A0A0A04C-6C42-494F-A94D-B817FEB931B1}" name="Group-wise Rank"/>
    <tableColumn id="4" xr3:uid="{9C32FBA7-38F0-4AB9-A79C-970F90124943}" name="Cumulative Group-wise Frequency"/>
    <tableColumn id="5" xr3:uid="{84588263-E122-4048-817D-CB2F1D166C9E}" name="Group-wise Cumulative Percentage" dataDxfId="1"/>
    <tableColumn id="6" xr3:uid="{A5B9E1CD-8765-434F-8225-93129AA02A13}" name="Individual" dataDxfId="0">
      <calculatedColumnFormula>Table15[[#This Row],[Group-wise Cumulative Percentage]]-E1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A1836-20AF-491D-A134-5753818AC132}" name="Table24" displayName="Table24" ref="A1:F22" totalsRowShown="0">
  <autoFilter ref="A1:F22" xr:uid="{65263D4F-6C0E-493E-83B6-7A1994F2218B}"/>
  <tableColumns count="6">
    <tableColumn id="1" xr3:uid="{F1954C0B-54C4-418E-8B3F-FBA9B1F53354}" name="Stereotype"/>
    <tableColumn id="2" xr3:uid="{C1917E6F-D0E7-4632-B782-68BDF9F2DABF}" name="Frequency"/>
    <tableColumn id="3" xr3:uid="{776BB365-C128-49F1-A318-BFBEA147C83D}" name="Rank"/>
    <tableColumn id="4" xr3:uid="{8FC3216D-E27A-4EA5-9026-919C76A75979}" name="Cumulative Frequency"/>
    <tableColumn id="5" xr3:uid="{11FFA945-12D9-42C8-BB51-25D63BAE5D55}" name="Cumulative Percentage" dataDxfId="3"/>
    <tableColumn id="6" xr3:uid="{14150508-81C1-433A-BF2E-348653799B3A}" name="Individual" dataDxfId="2">
      <calculatedColumnFormula>Table24[[#This Row],[Cumulative Percentage]]-E1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21779-B4B2-4AA5-984F-5C55254B76CF}" name="Table1" displayName="Table1" ref="A1:F21" totalsRowShown="0">
  <autoFilter ref="A1:F21" xr:uid="{07A21779-B4B2-4AA5-984F-5C55254B76CF}"/>
  <tableColumns count="6">
    <tableColumn id="1" xr3:uid="{E6CBD642-118E-41F5-8D02-A98174AFD92E}" name="Stereotype"/>
    <tableColumn id="2" xr3:uid="{F4FB94A8-EA74-4561-A6EF-50F6CC1D9414}" name="Frequency"/>
    <tableColumn id="3" xr3:uid="{A8925ECC-FBAE-419A-A525-5ADF915D7C72}" name="Rank"/>
    <tableColumn id="4" xr3:uid="{596C3938-7E79-42E7-B614-22587BAC3DCD}" name="Cumulative Frequency"/>
    <tableColumn id="5" xr3:uid="{47E4A132-8A2E-47C9-B213-5904B26CD7B4}" name="Cumulative Percentage" dataDxfId="7"/>
    <tableColumn id="6" xr3:uid="{5CB72DBB-92B8-4F51-8CF0-A6D8BF383B07}" name="Individual" dataDxfId="6">
      <calculatedColumnFormula>Table1[[#This Row],[Cumulative Percentage]]-E1</calculatedColumnFormula>
    </tableColumn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108CD-0580-4A38-85A1-591D9E464710}" name="Table2" displayName="Table2" ref="A1:F21" totalsRowShown="0">
  <autoFilter ref="A1:F21" xr:uid="{AA0108CD-0580-4A38-85A1-591D9E464710}"/>
  <tableColumns count="6">
    <tableColumn id="1" xr3:uid="{B3F62159-E19D-4833-8558-8F6A42D1369C}" name="Stereotype"/>
    <tableColumn id="2" xr3:uid="{2FE17696-5E2F-44CE-A728-70C14892B94B}" name="Group-wise Frequency"/>
    <tableColumn id="3" xr3:uid="{D280B8A1-E902-48ED-83F1-5F50C03B5AC1}" name="Group-wise Rank"/>
    <tableColumn id="4" xr3:uid="{C29C325E-2C3D-48A0-9E9A-F89B4C87BCA3}" name="Cumulative Group-wise Frequency"/>
    <tableColumn id="5" xr3:uid="{79828A7A-41CA-4674-875A-DB380C80803E}" name="Group-wise Cumulative Percentage" dataDxfId="5"/>
    <tableColumn id="6" xr3:uid="{B30AB98A-FCCF-47FD-B00B-39BE50E9553E}" name="Individual" dataDxfId="4">
      <calculatedColumnFormula>Table2[[#This Row],[Group-wise Cumulative Percentage]]-E1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BF66-F2AD-4E29-AF11-71C77B0013D0}">
  <dimension ref="A1:H22"/>
  <sheetViews>
    <sheetView workbookViewId="0">
      <selection activeCell="I20" sqref="I20"/>
    </sheetView>
  </sheetViews>
  <sheetFormatPr defaultColWidth="20.85546875" defaultRowHeight="15" x14ac:dyDescent="0.25"/>
  <cols>
    <col min="2" max="5" width="0" hidden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</row>
    <row r="2" spans="1:8" x14ac:dyDescent="0.25">
      <c r="A2" t="s">
        <v>48</v>
      </c>
      <c r="B2">
        <v>112</v>
      </c>
      <c r="C2">
        <v>1</v>
      </c>
      <c r="D2">
        <v>112</v>
      </c>
      <c r="E2" s="1">
        <v>11.3821138211382</v>
      </c>
      <c r="F2" s="1">
        <f>Table15[[#This Row],[Group-wise Cumulative Percentage]]</f>
        <v>11.3821138211382</v>
      </c>
    </row>
    <row r="3" spans="1:8" x14ac:dyDescent="0.25">
      <c r="A3" t="s">
        <v>47</v>
      </c>
      <c r="B3">
        <v>102</v>
      </c>
      <c r="C3">
        <v>2</v>
      </c>
      <c r="D3">
        <v>214</v>
      </c>
      <c r="E3" s="1">
        <v>21.747967479674699</v>
      </c>
      <c r="F3" s="1">
        <f>Table15[[#This Row],[Group-wise Cumulative Percentage]]-E2</f>
        <v>10.3658536585365</v>
      </c>
    </row>
    <row r="4" spans="1:8" x14ac:dyDescent="0.25">
      <c r="A4" t="s">
        <v>50</v>
      </c>
      <c r="B4">
        <v>99</v>
      </c>
      <c r="C4">
        <v>3</v>
      </c>
      <c r="D4">
        <v>313</v>
      </c>
      <c r="E4" s="1">
        <v>31.808943089430802</v>
      </c>
      <c r="F4" s="1">
        <f>Table15[[#This Row],[Group-wise Cumulative Percentage]]-E3</f>
        <v>10.060975609756103</v>
      </c>
    </row>
    <row r="5" spans="1:8" x14ac:dyDescent="0.25">
      <c r="A5" t="s">
        <v>45</v>
      </c>
      <c r="B5">
        <v>96</v>
      </c>
      <c r="C5">
        <v>4</v>
      </c>
      <c r="D5">
        <v>409</v>
      </c>
      <c r="E5" s="1">
        <v>41.565040650406502</v>
      </c>
      <c r="F5" s="1">
        <f>Table15[[#This Row],[Group-wise Cumulative Percentage]]-E4</f>
        <v>9.7560975609757001</v>
      </c>
    </row>
    <row r="6" spans="1:8" x14ac:dyDescent="0.25">
      <c r="A6" t="s">
        <v>49</v>
      </c>
      <c r="B6">
        <v>93</v>
      </c>
      <c r="C6">
        <v>5</v>
      </c>
      <c r="D6">
        <v>502</v>
      </c>
      <c r="E6" s="1">
        <v>51.016260162601597</v>
      </c>
      <c r="F6" s="1">
        <f>Table15[[#This Row],[Group-wise Cumulative Percentage]]-E5</f>
        <v>9.4512195121950953</v>
      </c>
      <c r="H6" s="3"/>
    </row>
    <row r="7" spans="1:8" x14ac:dyDescent="0.25">
      <c r="A7" t="s">
        <v>43</v>
      </c>
      <c r="B7">
        <v>66</v>
      </c>
      <c r="C7">
        <v>6</v>
      </c>
      <c r="D7">
        <v>568</v>
      </c>
      <c r="E7" s="1">
        <v>57.723577235772296</v>
      </c>
      <c r="F7" s="1">
        <f>Table15[[#This Row],[Group-wise Cumulative Percentage]]-E6</f>
        <v>6.7073170731706995</v>
      </c>
    </row>
    <row r="8" spans="1:8" x14ac:dyDescent="0.25">
      <c r="A8" t="s">
        <v>44</v>
      </c>
      <c r="B8">
        <v>63</v>
      </c>
      <c r="C8">
        <v>7</v>
      </c>
      <c r="D8">
        <v>631</v>
      </c>
      <c r="E8" s="1">
        <v>64.126016260162601</v>
      </c>
      <c r="F8" s="1">
        <f>Table15[[#This Row],[Group-wise Cumulative Percentage]]-E7</f>
        <v>6.4024390243903042</v>
      </c>
    </row>
    <row r="9" spans="1:8" x14ac:dyDescent="0.25">
      <c r="A9" t="s">
        <v>46</v>
      </c>
      <c r="B9">
        <v>62</v>
      </c>
      <c r="C9">
        <v>8</v>
      </c>
      <c r="D9">
        <v>693</v>
      </c>
      <c r="E9" s="1">
        <v>70.426829268292593</v>
      </c>
      <c r="F9" s="1">
        <f>Table15[[#This Row],[Group-wise Cumulative Percentage]]-E8</f>
        <v>6.3008130081299925</v>
      </c>
    </row>
    <row r="10" spans="1:8" x14ac:dyDescent="0.25">
      <c r="A10" t="s">
        <v>40</v>
      </c>
      <c r="B10">
        <v>51</v>
      </c>
      <c r="C10">
        <v>9</v>
      </c>
      <c r="D10">
        <v>744</v>
      </c>
      <c r="E10" s="1">
        <v>75.609756097560904</v>
      </c>
      <c r="F10" s="1">
        <f>Table15[[#This Row],[Group-wise Cumulative Percentage]]-E9</f>
        <v>5.1829268292683111</v>
      </c>
    </row>
    <row r="11" spans="1:8" x14ac:dyDescent="0.25">
      <c r="A11" t="s">
        <v>42</v>
      </c>
      <c r="B11">
        <v>46</v>
      </c>
      <c r="C11">
        <v>10</v>
      </c>
      <c r="D11">
        <v>790</v>
      </c>
      <c r="E11" s="1">
        <v>80.284552845528395</v>
      </c>
      <c r="F11" s="1">
        <f>Table15[[#This Row],[Group-wise Cumulative Percentage]]-E10</f>
        <v>4.6747967479674912</v>
      </c>
    </row>
    <row r="12" spans="1:8" x14ac:dyDescent="0.25">
      <c r="A12" t="s">
        <v>39</v>
      </c>
      <c r="B12">
        <v>36</v>
      </c>
      <c r="C12">
        <v>11</v>
      </c>
      <c r="D12">
        <v>826</v>
      </c>
      <c r="E12" s="1">
        <v>83.943089430894304</v>
      </c>
      <c r="F12" s="1">
        <f>Table15[[#This Row],[Group-wise Cumulative Percentage]]-E11</f>
        <v>3.6585365853659084</v>
      </c>
    </row>
    <row r="13" spans="1:8" x14ac:dyDescent="0.25">
      <c r="A13" t="s">
        <v>41</v>
      </c>
      <c r="B13">
        <v>34</v>
      </c>
      <c r="C13">
        <v>12</v>
      </c>
      <c r="D13">
        <v>860</v>
      </c>
      <c r="E13" s="1">
        <v>87.398373983739802</v>
      </c>
      <c r="F13" s="1">
        <f>Table15[[#This Row],[Group-wise Cumulative Percentage]]-E12</f>
        <v>3.4552845528454981</v>
      </c>
    </row>
    <row r="14" spans="1:8" x14ac:dyDescent="0.25">
      <c r="A14" t="s">
        <v>37</v>
      </c>
      <c r="B14">
        <v>28</v>
      </c>
      <c r="C14">
        <v>13</v>
      </c>
      <c r="D14">
        <v>888</v>
      </c>
      <c r="E14" s="1">
        <v>90.243902439024396</v>
      </c>
      <c r="F14" s="1">
        <f>Table15[[#This Row],[Group-wise Cumulative Percentage]]-E13</f>
        <v>2.8455284552845939</v>
      </c>
    </row>
    <row r="15" spans="1:8" x14ac:dyDescent="0.25">
      <c r="A15" t="s">
        <v>38</v>
      </c>
      <c r="B15">
        <v>24</v>
      </c>
      <c r="C15">
        <v>14</v>
      </c>
      <c r="D15">
        <v>912</v>
      </c>
      <c r="E15" s="1">
        <v>92.682926829268297</v>
      </c>
      <c r="F15" s="1">
        <f>Table15[[#This Row],[Group-wise Cumulative Percentage]]-E14</f>
        <v>2.4390243902439011</v>
      </c>
    </row>
    <row r="16" spans="1:8" x14ac:dyDescent="0.25">
      <c r="A16" t="s">
        <v>36</v>
      </c>
      <c r="B16">
        <v>24</v>
      </c>
      <c r="C16">
        <v>15</v>
      </c>
      <c r="D16">
        <v>936</v>
      </c>
      <c r="E16" s="1">
        <v>95.121951219512198</v>
      </c>
      <c r="F16" s="1">
        <f>Table15[[#This Row],[Group-wise Cumulative Percentage]]-E15</f>
        <v>2.4390243902439011</v>
      </c>
    </row>
    <row r="17" spans="1:6" x14ac:dyDescent="0.25">
      <c r="A17" t="s">
        <v>33</v>
      </c>
      <c r="B17">
        <v>13</v>
      </c>
      <c r="C17">
        <v>16</v>
      </c>
      <c r="D17">
        <v>949</v>
      </c>
      <c r="E17" s="1">
        <v>96.443089430894304</v>
      </c>
      <c r="F17" s="1">
        <f>Table15[[#This Row],[Group-wise Cumulative Percentage]]-E16</f>
        <v>1.321138211382106</v>
      </c>
    </row>
    <row r="18" spans="1:6" x14ac:dyDescent="0.25">
      <c r="A18" t="s">
        <v>35</v>
      </c>
      <c r="B18">
        <v>10</v>
      </c>
      <c r="C18">
        <v>17</v>
      </c>
      <c r="D18">
        <v>959</v>
      </c>
      <c r="E18" s="1">
        <v>97.459349593495901</v>
      </c>
      <c r="F18" s="1">
        <f>Table15[[#This Row],[Group-wise Cumulative Percentage]]-E17</f>
        <v>1.016260162601597</v>
      </c>
    </row>
    <row r="19" spans="1:6" x14ac:dyDescent="0.25">
      <c r="A19" t="s">
        <v>34</v>
      </c>
      <c r="B19">
        <v>9</v>
      </c>
      <c r="C19">
        <v>18</v>
      </c>
      <c r="D19">
        <v>968</v>
      </c>
      <c r="E19" s="1">
        <v>98.373983739837399</v>
      </c>
      <c r="F19" s="1">
        <f>Table15[[#This Row],[Group-wise Cumulative Percentage]]-E18</f>
        <v>0.91463414634149842</v>
      </c>
    </row>
    <row r="20" spans="1:6" x14ac:dyDescent="0.25">
      <c r="A20" t="s">
        <v>32</v>
      </c>
      <c r="B20">
        <v>8</v>
      </c>
      <c r="C20">
        <v>19</v>
      </c>
      <c r="D20">
        <v>976</v>
      </c>
      <c r="E20" s="1">
        <v>99.1869918699187</v>
      </c>
      <c r="F20" s="1">
        <f>Table15[[#This Row],[Group-wise Cumulative Percentage]]-E19</f>
        <v>0.81300813008130035</v>
      </c>
    </row>
    <row r="21" spans="1:6" x14ac:dyDescent="0.25">
      <c r="A21" t="s">
        <v>31</v>
      </c>
      <c r="B21">
        <v>6</v>
      </c>
      <c r="C21">
        <v>20</v>
      </c>
      <c r="D21">
        <v>982</v>
      </c>
      <c r="E21" s="1">
        <v>99.796747967479604</v>
      </c>
      <c r="F21" s="1">
        <f>Table15[[#This Row],[Group-wise Cumulative Percentage]]-E20</f>
        <v>0.60975609756090421</v>
      </c>
    </row>
    <row r="22" spans="1:6" x14ac:dyDescent="0.25">
      <c r="A22" t="s">
        <v>30</v>
      </c>
      <c r="B22">
        <v>2</v>
      </c>
      <c r="C22">
        <v>21</v>
      </c>
      <c r="D22">
        <v>984</v>
      </c>
      <c r="E22" s="1">
        <v>100</v>
      </c>
      <c r="F22" s="1">
        <f>Table15[[#This Row],[Group-wise Cumulative Percentage]]-E21</f>
        <v>0.20325203252039614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2ED2-62FA-45C7-8F3B-D5C22AE2FABF}">
  <dimension ref="A1:J22"/>
  <sheetViews>
    <sheetView workbookViewId="0">
      <selection activeCell="F35" sqref="F35"/>
    </sheetView>
  </sheetViews>
  <sheetFormatPr defaultRowHeight="15" x14ac:dyDescent="0.25"/>
  <cols>
    <col min="1" max="1" width="20.85546875" customWidth="1"/>
    <col min="2" max="5" width="20.85546875" hidden="1" customWidth="1"/>
    <col min="6" max="6" width="20.85546875" customWidth="1"/>
  </cols>
  <sheetData>
    <row r="1" spans="1:10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10" x14ac:dyDescent="0.25">
      <c r="A2" t="s">
        <v>50</v>
      </c>
      <c r="B2">
        <v>2105</v>
      </c>
      <c r="C2">
        <v>1</v>
      </c>
      <c r="D2">
        <v>2105</v>
      </c>
      <c r="E2" s="2">
        <v>19.363444025388599</v>
      </c>
      <c r="F2" s="2">
        <f>Table24[[#This Row],[Cumulative Percentage]]</f>
        <v>19.363444025388599</v>
      </c>
    </row>
    <row r="3" spans="1:10" x14ac:dyDescent="0.25">
      <c r="A3" t="s">
        <v>49</v>
      </c>
      <c r="B3">
        <v>1901</v>
      </c>
      <c r="C3">
        <v>2</v>
      </c>
      <c r="D3">
        <v>4006</v>
      </c>
      <c r="E3" s="2">
        <v>36.850335755680199</v>
      </c>
      <c r="F3" s="2">
        <f>Table24[[#This Row],[Cumulative Percentage]]-E2</f>
        <v>17.4868917302916</v>
      </c>
    </row>
    <row r="4" spans="1:10" x14ac:dyDescent="0.25">
      <c r="A4" t="s">
        <v>48</v>
      </c>
      <c r="B4">
        <v>1642</v>
      </c>
      <c r="C4">
        <v>3</v>
      </c>
      <c r="D4">
        <v>5648</v>
      </c>
      <c r="E4" s="2">
        <v>51.954741974059402</v>
      </c>
      <c r="F4" s="2">
        <f>Table24[[#This Row],[Cumulative Percentage]]-E3</f>
        <v>15.104406218379204</v>
      </c>
    </row>
    <row r="5" spans="1:10" x14ac:dyDescent="0.25">
      <c r="A5" t="s">
        <v>47</v>
      </c>
      <c r="B5">
        <v>1286</v>
      </c>
      <c r="C5">
        <v>4</v>
      </c>
      <c r="D5">
        <v>6934</v>
      </c>
      <c r="E5" s="2">
        <v>63.784380461779001</v>
      </c>
      <c r="F5" s="2">
        <f>Table24[[#This Row],[Cumulative Percentage]]-E4</f>
        <v>11.829638487719599</v>
      </c>
      <c r="I5" s="3"/>
      <c r="J5" s="3"/>
    </row>
    <row r="6" spans="1:10" x14ac:dyDescent="0.25">
      <c r="A6" t="s">
        <v>46</v>
      </c>
      <c r="B6">
        <v>622</v>
      </c>
      <c r="C6">
        <v>5</v>
      </c>
      <c r="D6">
        <v>7556</v>
      </c>
      <c r="E6" s="2">
        <v>69.506025204672895</v>
      </c>
      <c r="F6" s="2">
        <f>Table24[[#This Row],[Cumulative Percentage]]-E5</f>
        <v>5.7216447428938935</v>
      </c>
      <c r="J6" s="3"/>
    </row>
    <row r="7" spans="1:10" x14ac:dyDescent="0.25">
      <c r="A7" t="s">
        <v>45</v>
      </c>
      <c r="B7">
        <v>614</v>
      </c>
      <c r="C7">
        <v>6</v>
      </c>
      <c r="D7">
        <v>8170</v>
      </c>
      <c r="E7" s="2">
        <v>75.154079661484602</v>
      </c>
      <c r="F7" s="2">
        <f>Table24[[#This Row],[Cumulative Percentage]]-E6</f>
        <v>5.6480544568117068</v>
      </c>
      <c r="I7" s="3"/>
    </row>
    <row r="8" spans="1:10" x14ac:dyDescent="0.25">
      <c r="A8" t="s">
        <v>44</v>
      </c>
      <c r="B8">
        <v>598</v>
      </c>
      <c r="C8">
        <v>7</v>
      </c>
      <c r="D8">
        <v>8768</v>
      </c>
      <c r="E8" s="2">
        <v>80.654953546131907</v>
      </c>
      <c r="F8" s="2">
        <f>Table24[[#This Row],[Cumulative Percentage]]-E7</f>
        <v>5.5008738846473051</v>
      </c>
    </row>
    <row r="9" spans="1:10" x14ac:dyDescent="0.25">
      <c r="A9" t="s">
        <v>43</v>
      </c>
      <c r="B9">
        <v>580</v>
      </c>
      <c r="C9">
        <v>8</v>
      </c>
      <c r="D9">
        <v>9348</v>
      </c>
      <c r="E9" s="2">
        <v>85.990249287094102</v>
      </c>
      <c r="F9" s="2">
        <f>Table24[[#This Row],[Cumulative Percentage]]-E8</f>
        <v>5.3352957409621951</v>
      </c>
    </row>
    <row r="10" spans="1:10" x14ac:dyDescent="0.25">
      <c r="A10" t="s">
        <v>42</v>
      </c>
      <c r="B10">
        <v>361</v>
      </c>
      <c r="C10">
        <v>9</v>
      </c>
      <c r="D10">
        <v>9709</v>
      </c>
      <c r="E10" s="2">
        <v>89.311010946555001</v>
      </c>
      <c r="F10" s="2">
        <f>Table24[[#This Row],[Cumulative Percentage]]-E9</f>
        <v>3.3207616594608993</v>
      </c>
    </row>
    <row r="11" spans="1:10" x14ac:dyDescent="0.25">
      <c r="A11" t="s">
        <v>41</v>
      </c>
      <c r="B11">
        <v>270</v>
      </c>
      <c r="C11">
        <v>10</v>
      </c>
      <c r="D11">
        <v>9979</v>
      </c>
      <c r="E11" s="2">
        <v>91.794683101830501</v>
      </c>
      <c r="F11" s="2">
        <f>Table24[[#This Row],[Cumulative Percentage]]-E10</f>
        <v>2.4836721552754994</v>
      </c>
    </row>
    <row r="12" spans="1:10" x14ac:dyDescent="0.25">
      <c r="A12" t="s">
        <v>40</v>
      </c>
      <c r="B12">
        <v>266</v>
      </c>
      <c r="C12">
        <v>11</v>
      </c>
      <c r="D12">
        <v>10245</v>
      </c>
      <c r="E12" s="2">
        <v>94.241560114064896</v>
      </c>
      <c r="F12" s="2">
        <f>Table24[[#This Row],[Cumulative Percentage]]-E11</f>
        <v>2.4468770122343955</v>
      </c>
    </row>
    <row r="13" spans="1:10" x14ac:dyDescent="0.25">
      <c r="A13" t="s">
        <v>39</v>
      </c>
      <c r="B13">
        <v>134</v>
      </c>
      <c r="C13">
        <v>12</v>
      </c>
      <c r="D13">
        <v>10379</v>
      </c>
      <c r="E13" s="2">
        <v>95.474197405942405</v>
      </c>
      <c r="F13" s="2">
        <f>Table24[[#This Row],[Cumulative Percentage]]-E12</f>
        <v>1.2326372918775093</v>
      </c>
    </row>
    <row r="14" spans="1:10" x14ac:dyDescent="0.25">
      <c r="A14" t="s">
        <v>38</v>
      </c>
      <c r="B14">
        <v>103</v>
      </c>
      <c r="C14">
        <v>13</v>
      </c>
      <c r="D14">
        <v>10482</v>
      </c>
      <c r="E14" s="2">
        <v>96.421672339251202</v>
      </c>
      <c r="F14" s="2">
        <f>Table24[[#This Row],[Cumulative Percentage]]-E13</f>
        <v>0.94747493330879706</v>
      </c>
    </row>
    <row r="15" spans="1:10" x14ac:dyDescent="0.25">
      <c r="A15" t="s">
        <v>37</v>
      </c>
      <c r="B15">
        <v>90</v>
      </c>
      <c r="C15">
        <v>14</v>
      </c>
      <c r="D15">
        <v>10572</v>
      </c>
      <c r="E15" s="2">
        <v>97.249563057676397</v>
      </c>
      <c r="F15" s="2">
        <f>Table24[[#This Row],[Cumulative Percentage]]-E14</f>
        <v>0.8278907184251949</v>
      </c>
    </row>
    <row r="16" spans="1:10" x14ac:dyDescent="0.25">
      <c r="A16" t="s">
        <v>36</v>
      </c>
      <c r="B16">
        <v>87</v>
      </c>
      <c r="C16">
        <v>15</v>
      </c>
      <c r="D16">
        <v>10659</v>
      </c>
      <c r="E16" s="2">
        <v>98.049857418820693</v>
      </c>
      <c r="F16" s="2">
        <f>Table24[[#This Row],[Cumulative Percentage]]-E15</f>
        <v>0.80029436114429586</v>
      </c>
    </row>
    <row r="17" spans="1:6" x14ac:dyDescent="0.25">
      <c r="A17" t="s">
        <v>35</v>
      </c>
      <c r="B17">
        <v>75</v>
      </c>
      <c r="C17">
        <v>16</v>
      </c>
      <c r="D17">
        <v>10734</v>
      </c>
      <c r="E17" s="2">
        <v>98.739766350841606</v>
      </c>
      <c r="F17" s="2">
        <f>Table24[[#This Row],[Cumulative Percentage]]-E16</f>
        <v>0.68990893202091286</v>
      </c>
    </row>
    <row r="18" spans="1:6" x14ac:dyDescent="0.25">
      <c r="A18" t="s">
        <v>34</v>
      </c>
      <c r="B18">
        <v>51</v>
      </c>
      <c r="C18">
        <v>17</v>
      </c>
      <c r="D18">
        <v>10785</v>
      </c>
      <c r="E18" s="2">
        <v>99.208904424615895</v>
      </c>
      <c r="F18" s="2">
        <f>Table24[[#This Row],[Cumulative Percentage]]-E17</f>
        <v>0.46913807377428896</v>
      </c>
    </row>
    <row r="19" spans="1:6" x14ac:dyDescent="0.25">
      <c r="A19" t="s">
        <v>33</v>
      </c>
      <c r="B19">
        <v>46</v>
      </c>
      <c r="C19">
        <v>18</v>
      </c>
      <c r="D19">
        <v>10831</v>
      </c>
      <c r="E19" s="2">
        <v>99.632048569588804</v>
      </c>
      <c r="F19" s="2">
        <f>Table24[[#This Row],[Cumulative Percentage]]-E18</f>
        <v>0.42314414497290898</v>
      </c>
    </row>
    <row r="20" spans="1:6" x14ac:dyDescent="0.25">
      <c r="A20" t="s">
        <v>32</v>
      </c>
      <c r="B20">
        <v>20</v>
      </c>
      <c r="C20">
        <v>19</v>
      </c>
      <c r="D20">
        <v>10851</v>
      </c>
      <c r="E20" s="2">
        <v>99.816024284794395</v>
      </c>
      <c r="F20" s="2">
        <f>Table24[[#This Row],[Cumulative Percentage]]-E19</f>
        <v>0.18397571520559097</v>
      </c>
    </row>
    <row r="21" spans="1:6" x14ac:dyDescent="0.25">
      <c r="A21" t="s">
        <v>31</v>
      </c>
      <c r="B21">
        <v>18</v>
      </c>
      <c r="C21">
        <v>20</v>
      </c>
      <c r="D21">
        <v>10869</v>
      </c>
      <c r="E21" s="2">
        <v>99.981602428479405</v>
      </c>
      <c r="F21" s="2">
        <f>Table24[[#This Row],[Cumulative Percentage]]-E20</f>
        <v>0.16557814368501056</v>
      </c>
    </row>
    <row r="22" spans="1:6" x14ac:dyDescent="0.25">
      <c r="A22" t="s">
        <v>30</v>
      </c>
      <c r="B22">
        <v>2</v>
      </c>
      <c r="C22">
        <v>21</v>
      </c>
      <c r="D22">
        <v>10871</v>
      </c>
      <c r="E22" s="2">
        <v>100</v>
      </c>
      <c r="F22" s="2">
        <f>Table24[[#This Row],[Cumulative Percentage]]-E21</f>
        <v>1.8397571520594624E-2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DF98-9C94-4A60-8FA0-AE51DE837BB4}">
  <dimension ref="A1:F21"/>
  <sheetViews>
    <sheetView tabSelected="1" workbookViewId="0">
      <selection activeCell="F3" sqref="F3:F5"/>
    </sheetView>
  </sheetViews>
  <sheetFormatPr defaultRowHeight="15" x14ac:dyDescent="0.25"/>
  <cols>
    <col min="1" max="1" width="20.85546875" customWidth="1"/>
    <col min="2" max="5" width="20.85546875" hidden="1" customWidth="1"/>
    <col min="6" max="6" width="20.85546875" customWidth="1"/>
  </cols>
  <sheetData>
    <row r="1" spans="1:6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5</v>
      </c>
      <c r="B2">
        <v>2035</v>
      </c>
      <c r="C2">
        <v>1</v>
      </c>
      <c r="D2">
        <v>2035</v>
      </c>
      <c r="E2" s="1">
        <v>35.8906525573192</v>
      </c>
      <c r="F2" s="1">
        <f>Table1[[#This Row],[Cumulative Percentage]]</f>
        <v>35.8906525573192</v>
      </c>
    </row>
    <row r="3" spans="1:6" x14ac:dyDescent="0.25">
      <c r="A3" t="s">
        <v>7</v>
      </c>
      <c r="B3">
        <v>672</v>
      </c>
      <c r="C3">
        <v>2</v>
      </c>
      <c r="D3">
        <v>2707</v>
      </c>
      <c r="E3" s="1">
        <v>47.742504409170998</v>
      </c>
      <c r="F3" s="1">
        <f>Table1[[#This Row],[Cumulative Percentage]]-E2</f>
        <v>11.851851851851798</v>
      </c>
    </row>
    <row r="4" spans="1:6" x14ac:dyDescent="0.25">
      <c r="A4" t="s">
        <v>6</v>
      </c>
      <c r="B4">
        <v>632</v>
      </c>
      <c r="C4">
        <v>3</v>
      </c>
      <c r="D4">
        <v>3339</v>
      </c>
      <c r="E4" s="1">
        <v>58.8888888888888</v>
      </c>
      <c r="F4" s="1">
        <f>Table1[[#This Row],[Cumulative Percentage]]-E3</f>
        <v>11.146384479717803</v>
      </c>
    </row>
    <row r="5" spans="1:6" x14ac:dyDescent="0.25">
      <c r="A5" t="s">
        <v>8</v>
      </c>
      <c r="B5">
        <v>562</v>
      </c>
      <c r="C5">
        <v>4</v>
      </c>
      <c r="D5">
        <v>3901</v>
      </c>
      <c r="E5" s="1">
        <v>68.800705467372097</v>
      </c>
      <c r="F5" s="1">
        <f>Table1[[#This Row],[Cumulative Percentage]]-E4</f>
        <v>9.9118165784832968</v>
      </c>
    </row>
    <row r="6" spans="1:6" x14ac:dyDescent="0.25">
      <c r="A6" t="s">
        <v>14</v>
      </c>
      <c r="B6">
        <v>392</v>
      </c>
      <c r="C6">
        <v>5</v>
      </c>
      <c r="D6">
        <v>4293</v>
      </c>
      <c r="E6" s="1">
        <v>75.714285714285694</v>
      </c>
      <c r="F6" s="1">
        <f>Table1[[#This Row],[Cumulative Percentage]]-E5</f>
        <v>6.9135802469135967</v>
      </c>
    </row>
    <row r="7" spans="1:6" x14ac:dyDescent="0.25">
      <c r="A7" t="s">
        <v>10</v>
      </c>
      <c r="B7">
        <v>275</v>
      </c>
      <c r="C7">
        <v>6</v>
      </c>
      <c r="D7">
        <v>4568</v>
      </c>
      <c r="E7" s="1">
        <v>80.564373897707199</v>
      </c>
      <c r="F7" s="1">
        <f>Table1[[#This Row],[Cumulative Percentage]]-E6</f>
        <v>4.8500881834215051</v>
      </c>
    </row>
    <row r="8" spans="1:6" x14ac:dyDescent="0.25">
      <c r="A8" t="s">
        <v>9</v>
      </c>
      <c r="B8">
        <v>220</v>
      </c>
      <c r="C8">
        <v>7</v>
      </c>
      <c r="D8">
        <v>4788</v>
      </c>
      <c r="E8" s="1">
        <v>84.4444444444444</v>
      </c>
      <c r="F8" s="1">
        <f>Table1[[#This Row],[Cumulative Percentage]]-E7</f>
        <v>3.8800705467372012</v>
      </c>
    </row>
    <row r="9" spans="1:6" x14ac:dyDescent="0.25">
      <c r="A9" t="s">
        <v>11</v>
      </c>
      <c r="B9">
        <v>204</v>
      </c>
      <c r="C9">
        <v>8</v>
      </c>
      <c r="D9">
        <v>4992</v>
      </c>
      <c r="E9" s="1">
        <v>88.042328042327995</v>
      </c>
      <c r="F9" s="1">
        <f>Table1[[#This Row],[Cumulative Percentage]]-E8</f>
        <v>3.5978835978835946</v>
      </c>
    </row>
    <row r="10" spans="1:6" x14ac:dyDescent="0.25">
      <c r="A10" t="s">
        <v>12</v>
      </c>
      <c r="B10">
        <v>129</v>
      </c>
      <c r="C10">
        <v>9</v>
      </c>
      <c r="D10">
        <v>5121</v>
      </c>
      <c r="E10" s="1">
        <v>90.317460317460302</v>
      </c>
      <c r="F10" s="1">
        <f>Table1[[#This Row],[Cumulative Percentage]]-E9</f>
        <v>2.2751322751323073</v>
      </c>
    </row>
    <row r="11" spans="1:6" x14ac:dyDescent="0.25">
      <c r="A11" t="s">
        <v>13</v>
      </c>
      <c r="B11">
        <v>113</v>
      </c>
      <c r="C11">
        <v>10</v>
      </c>
      <c r="D11">
        <v>5234</v>
      </c>
      <c r="E11" s="1">
        <v>92.310405643738903</v>
      </c>
      <c r="F11" s="1">
        <f>Table1[[#This Row],[Cumulative Percentage]]-E10</f>
        <v>1.9929453262786012</v>
      </c>
    </row>
    <row r="12" spans="1:6" x14ac:dyDescent="0.25">
      <c r="A12" t="s">
        <v>16</v>
      </c>
      <c r="B12">
        <v>99</v>
      </c>
      <c r="C12">
        <v>11</v>
      </c>
      <c r="D12">
        <v>5333</v>
      </c>
      <c r="E12" s="1">
        <v>94.056437389770693</v>
      </c>
      <c r="F12" s="1">
        <f>Table1[[#This Row],[Cumulative Percentage]]-E11</f>
        <v>1.7460317460317896</v>
      </c>
    </row>
    <row r="13" spans="1:6" x14ac:dyDescent="0.25">
      <c r="A13" t="s">
        <v>17</v>
      </c>
      <c r="B13">
        <v>71</v>
      </c>
      <c r="C13">
        <v>12</v>
      </c>
      <c r="D13">
        <v>5404</v>
      </c>
      <c r="E13" s="1">
        <v>95.308641975308603</v>
      </c>
      <c r="F13" s="1">
        <f>Table1[[#This Row],[Cumulative Percentage]]-E12</f>
        <v>1.2522045855379105</v>
      </c>
    </row>
    <row r="14" spans="1:6" x14ac:dyDescent="0.25">
      <c r="A14" t="s">
        <v>15</v>
      </c>
      <c r="B14">
        <v>67</v>
      </c>
      <c r="C14">
        <v>13</v>
      </c>
      <c r="D14">
        <v>5471</v>
      </c>
      <c r="E14" s="1">
        <v>96.490299823633094</v>
      </c>
      <c r="F14" s="1">
        <f>Table1[[#This Row],[Cumulative Percentage]]-E13</f>
        <v>1.1816578483244911</v>
      </c>
    </row>
    <row r="15" spans="1:6" x14ac:dyDescent="0.25">
      <c r="A15" t="s">
        <v>21</v>
      </c>
      <c r="B15">
        <v>42</v>
      </c>
      <c r="C15">
        <v>14</v>
      </c>
      <c r="D15">
        <v>5513</v>
      </c>
      <c r="E15" s="1">
        <v>97.231040564373899</v>
      </c>
      <c r="F15" s="1">
        <f>Table1[[#This Row],[Cumulative Percentage]]-E14</f>
        <v>0.74074074074080443</v>
      </c>
    </row>
    <row r="16" spans="1:6" x14ac:dyDescent="0.25">
      <c r="A16" t="s">
        <v>18</v>
      </c>
      <c r="B16">
        <v>39</v>
      </c>
      <c r="C16">
        <v>15</v>
      </c>
      <c r="D16">
        <v>5552</v>
      </c>
      <c r="E16" s="1">
        <v>97.918871252204497</v>
      </c>
      <c r="F16" s="1">
        <f>Table1[[#This Row],[Cumulative Percentage]]-E15</f>
        <v>0.68783068783059775</v>
      </c>
    </row>
    <row r="17" spans="1:6" x14ac:dyDescent="0.25">
      <c r="A17" t="s">
        <v>20</v>
      </c>
      <c r="B17">
        <v>38</v>
      </c>
      <c r="C17">
        <v>16</v>
      </c>
      <c r="D17">
        <v>5590</v>
      </c>
      <c r="E17" s="1">
        <v>98.589065255731896</v>
      </c>
      <c r="F17" s="1">
        <f>Table1[[#This Row],[Cumulative Percentage]]-E16</f>
        <v>0.67019400352739922</v>
      </c>
    </row>
    <row r="18" spans="1:6" x14ac:dyDescent="0.25">
      <c r="A18" t="s">
        <v>22</v>
      </c>
      <c r="B18">
        <v>27</v>
      </c>
      <c r="C18">
        <v>17</v>
      </c>
      <c r="D18">
        <v>5617</v>
      </c>
      <c r="E18" s="1">
        <v>99.065255731922306</v>
      </c>
      <c r="F18" s="1">
        <f>Table1[[#This Row],[Cumulative Percentage]]-E17</f>
        <v>0.47619047619041055</v>
      </c>
    </row>
    <row r="19" spans="1:6" x14ac:dyDescent="0.25">
      <c r="A19" t="s">
        <v>19</v>
      </c>
      <c r="B19">
        <v>21</v>
      </c>
      <c r="C19">
        <v>18</v>
      </c>
      <c r="D19">
        <v>5638</v>
      </c>
      <c r="E19" s="1">
        <v>99.435626102292701</v>
      </c>
      <c r="F19" s="1">
        <f>Table1[[#This Row],[Cumulative Percentage]]-E18</f>
        <v>0.37037037037039511</v>
      </c>
    </row>
    <row r="20" spans="1:6" x14ac:dyDescent="0.25">
      <c r="A20" t="s">
        <v>23</v>
      </c>
      <c r="B20">
        <v>18</v>
      </c>
      <c r="C20">
        <v>19</v>
      </c>
      <c r="D20">
        <v>5656</v>
      </c>
      <c r="E20" s="1">
        <v>99.753086419753004</v>
      </c>
      <c r="F20" s="1">
        <f>Table1[[#This Row],[Cumulative Percentage]]-E19</f>
        <v>0.31746031746030212</v>
      </c>
    </row>
    <row r="21" spans="1:6" x14ac:dyDescent="0.25">
      <c r="A21" t="s">
        <v>24</v>
      </c>
      <c r="B21">
        <v>14</v>
      </c>
      <c r="C21">
        <v>20</v>
      </c>
      <c r="D21">
        <v>5670</v>
      </c>
      <c r="E21" s="1">
        <v>100</v>
      </c>
      <c r="F21" s="1">
        <f>Table1[[#This Row],[Cumulative Percentage]]-E20</f>
        <v>0.24691358024699639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D174-19D8-4D59-8F79-51E260BAEA85}">
  <dimension ref="A1:H21"/>
  <sheetViews>
    <sheetView workbookViewId="0"/>
  </sheetViews>
  <sheetFormatPr defaultRowHeight="15" x14ac:dyDescent="0.25"/>
  <cols>
    <col min="1" max="1" width="20.85546875" customWidth="1"/>
    <col min="2" max="5" width="20.85546875" hidden="1" customWidth="1"/>
    <col min="6" max="6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</row>
    <row r="2" spans="1:8" x14ac:dyDescent="0.25">
      <c r="A2" t="s">
        <v>5</v>
      </c>
      <c r="B2">
        <v>85</v>
      </c>
      <c r="C2">
        <v>1</v>
      </c>
      <c r="D2">
        <v>85</v>
      </c>
      <c r="E2" s="1">
        <v>14.579759862778699</v>
      </c>
      <c r="F2" s="1">
        <f>Table2[[#This Row],[Group-wise Cumulative Percentage]]</f>
        <v>14.579759862778699</v>
      </c>
    </row>
    <row r="3" spans="1:8" x14ac:dyDescent="0.25">
      <c r="A3" t="s">
        <v>6</v>
      </c>
      <c r="B3">
        <v>79</v>
      </c>
      <c r="C3">
        <v>2</v>
      </c>
      <c r="D3">
        <v>164</v>
      </c>
      <c r="E3" s="1">
        <v>28.130360205831899</v>
      </c>
      <c r="F3" s="1">
        <f>Table2[[#This Row],[Group-wise Cumulative Percentage]]-E2</f>
        <v>13.550600343053199</v>
      </c>
    </row>
    <row r="4" spans="1:8" x14ac:dyDescent="0.25">
      <c r="A4" t="s">
        <v>7</v>
      </c>
      <c r="B4">
        <v>59</v>
      </c>
      <c r="C4">
        <v>3</v>
      </c>
      <c r="D4">
        <v>223</v>
      </c>
      <c r="E4" s="1">
        <v>38.250428816466503</v>
      </c>
      <c r="F4" s="1">
        <f>Table2[[#This Row],[Group-wise Cumulative Percentage]]-E3</f>
        <v>10.120068610634604</v>
      </c>
    </row>
    <row r="5" spans="1:8" x14ac:dyDescent="0.25">
      <c r="A5" t="s">
        <v>8</v>
      </c>
      <c r="B5">
        <v>48</v>
      </c>
      <c r="C5">
        <v>4</v>
      </c>
      <c r="D5">
        <v>271</v>
      </c>
      <c r="E5" s="1">
        <v>46.483704974270999</v>
      </c>
      <c r="F5" s="1">
        <f>Table2[[#This Row],[Group-wise Cumulative Percentage]]-E4</f>
        <v>8.2332761578044966</v>
      </c>
    </row>
    <row r="6" spans="1:8" x14ac:dyDescent="0.25">
      <c r="A6" t="s">
        <v>9</v>
      </c>
      <c r="B6">
        <v>40</v>
      </c>
      <c r="C6">
        <v>5</v>
      </c>
      <c r="D6">
        <v>311</v>
      </c>
      <c r="E6" s="1">
        <v>53.344768439108002</v>
      </c>
      <c r="F6" s="1">
        <f>Table2[[#This Row],[Group-wise Cumulative Percentage]]-E5</f>
        <v>6.8610634648370024</v>
      </c>
      <c r="H6" s="3">
        <f>(F2-Table2[[#This Row],[Individual]])/F2</f>
        <v>0.52941176470588458</v>
      </c>
    </row>
    <row r="7" spans="1:8" x14ac:dyDescent="0.25">
      <c r="A7" t="s">
        <v>10</v>
      </c>
      <c r="B7">
        <v>38</v>
      </c>
      <c r="C7">
        <v>6</v>
      </c>
      <c r="D7">
        <v>349</v>
      </c>
      <c r="E7" s="1">
        <v>59.862778730703198</v>
      </c>
      <c r="F7" s="1">
        <f>Table2[[#This Row],[Group-wise Cumulative Percentage]]-E6</f>
        <v>6.5180102915951963</v>
      </c>
    </row>
    <row r="8" spans="1:8" x14ac:dyDescent="0.25">
      <c r="A8" t="s">
        <v>11</v>
      </c>
      <c r="B8">
        <v>32</v>
      </c>
      <c r="C8">
        <v>7</v>
      </c>
      <c r="D8">
        <v>381</v>
      </c>
      <c r="E8" s="1">
        <v>65.351629502572806</v>
      </c>
      <c r="F8" s="1">
        <f>Table2[[#This Row],[Group-wise Cumulative Percentage]]-E7</f>
        <v>5.4888507718696076</v>
      </c>
    </row>
    <row r="9" spans="1:8" x14ac:dyDescent="0.25">
      <c r="A9" t="s">
        <v>12</v>
      </c>
      <c r="B9">
        <v>29</v>
      </c>
      <c r="C9">
        <v>8</v>
      </c>
      <c r="D9">
        <v>410</v>
      </c>
      <c r="E9" s="1">
        <v>70.3259005145797</v>
      </c>
      <c r="F9" s="1">
        <f>Table2[[#This Row],[Group-wise Cumulative Percentage]]-E8</f>
        <v>4.9742710120068949</v>
      </c>
    </row>
    <row r="10" spans="1:8" x14ac:dyDescent="0.25">
      <c r="A10" t="s">
        <v>13</v>
      </c>
      <c r="B10">
        <v>26</v>
      </c>
      <c r="C10">
        <v>9</v>
      </c>
      <c r="D10">
        <v>436</v>
      </c>
      <c r="E10" s="1">
        <v>74.785591766723797</v>
      </c>
      <c r="F10" s="1">
        <f>Table2[[#This Row],[Group-wise Cumulative Percentage]]-E9</f>
        <v>4.459691252144097</v>
      </c>
    </row>
    <row r="11" spans="1:8" x14ac:dyDescent="0.25">
      <c r="A11" t="s">
        <v>14</v>
      </c>
      <c r="B11">
        <v>25</v>
      </c>
      <c r="C11">
        <v>10</v>
      </c>
      <c r="D11">
        <v>461</v>
      </c>
      <c r="E11" s="1">
        <v>79.073756432246995</v>
      </c>
      <c r="F11" s="1">
        <f>Table2[[#This Row],[Group-wise Cumulative Percentage]]-E10</f>
        <v>4.2881646655231975</v>
      </c>
    </row>
    <row r="12" spans="1:8" x14ac:dyDescent="0.25">
      <c r="A12" t="s">
        <v>15</v>
      </c>
      <c r="B12">
        <v>23</v>
      </c>
      <c r="C12">
        <v>11</v>
      </c>
      <c r="D12">
        <v>484</v>
      </c>
      <c r="E12" s="1">
        <v>83.018867924528294</v>
      </c>
      <c r="F12" s="1">
        <f>Table2[[#This Row],[Group-wise Cumulative Percentage]]-E11</f>
        <v>3.9451114922812991</v>
      </c>
    </row>
    <row r="13" spans="1:8" x14ac:dyDescent="0.25">
      <c r="A13" t="s">
        <v>16</v>
      </c>
      <c r="B13">
        <v>23</v>
      </c>
      <c r="C13">
        <v>12</v>
      </c>
      <c r="D13">
        <v>507</v>
      </c>
      <c r="E13" s="1">
        <v>86.963979416809593</v>
      </c>
      <c r="F13" s="1">
        <f>Table2[[#This Row],[Group-wise Cumulative Percentage]]-E12</f>
        <v>3.9451114922812991</v>
      </c>
    </row>
    <row r="14" spans="1:8" x14ac:dyDescent="0.25">
      <c r="A14" t="s">
        <v>17</v>
      </c>
      <c r="B14">
        <v>20</v>
      </c>
      <c r="C14">
        <v>13</v>
      </c>
      <c r="D14">
        <v>527</v>
      </c>
      <c r="E14" s="1">
        <v>90.394511149228094</v>
      </c>
      <c r="F14" s="1">
        <f>Table2[[#This Row],[Group-wise Cumulative Percentage]]-E13</f>
        <v>3.4305317324185012</v>
      </c>
    </row>
    <row r="15" spans="1:8" x14ac:dyDescent="0.25">
      <c r="A15" t="s">
        <v>18</v>
      </c>
      <c r="B15">
        <v>15</v>
      </c>
      <c r="C15">
        <v>14</v>
      </c>
      <c r="D15">
        <v>542</v>
      </c>
      <c r="E15" s="1">
        <v>92.967409948541999</v>
      </c>
      <c r="F15" s="1">
        <f>Table2[[#This Row],[Group-wise Cumulative Percentage]]-E14</f>
        <v>2.5728987993139043</v>
      </c>
    </row>
    <row r="16" spans="1:8" x14ac:dyDescent="0.25">
      <c r="A16" t="s">
        <v>19</v>
      </c>
      <c r="B16">
        <v>12</v>
      </c>
      <c r="C16">
        <v>15</v>
      </c>
      <c r="D16">
        <v>554</v>
      </c>
      <c r="E16" s="1">
        <v>95.025728987993105</v>
      </c>
      <c r="F16" s="1">
        <f>Table2[[#This Row],[Group-wise Cumulative Percentage]]-E15</f>
        <v>2.0583190394511064</v>
      </c>
    </row>
    <row r="17" spans="1:6" x14ac:dyDescent="0.25">
      <c r="A17" t="s">
        <v>20</v>
      </c>
      <c r="B17">
        <v>7</v>
      </c>
      <c r="C17">
        <v>16</v>
      </c>
      <c r="D17">
        <v>561</v>
      </c>
      <c r="E17" s="1">
        <v>96.2264150943396</v>
      </c>
      <c r="F17" s="1">
        <f>Table2[[#This Row],[Group-wise Cumulative Percentage]]-E16</f>
        <v>1.2006861063464953</v>
      </c>
    </row>
    <row r="18" spans="1:6" x14ac:dyDescent="0.25">
      <c r="A18" t="s">
        <v>21</v>
      </c>
      <c r="B18">
        <v>7</v>
      </c>
      <c r="C18">
        <v>17</v>
      </c>
      <c r="D18">
        <v>568</v>
      </c>
      <c r="E18" s="1">
        <v>97.427101200686096</v>
      </c>
      <c r="F18" s="1">
        <f>Table2[[#This Row],[Group-wise Cumulative Percentage]]-E17</f>
        <v>1.2006861063464953</v>
      </c>
    </row>
    <row r="19" spans="1:6" x14ac:dyDescent="0.25">
      <c r="A19" t="s">
        <v>22</v>
      </c>
      <c r="B19">
        <v>6</v>
      </c>
      <c r="C19">
        <v>18</v>
      </c>
      <c r="D19">
        <v>574</v>
      </c>
      <c r="E19" s="1">
        <v>98.456260720411606</v>
      </c>
      <c r="F19" s="1">
        <f>Table2[[#This Row],[Group-wise Cumulative Percentage]]-E18</f>
        <v>1.0291595197255106</v>
      </c>
    </row>
    <row r="20" spans="1:6" x14ac:dyDescent="0.25">
      <c r="A20" t="s">
        <v>23</v>
      </c>
      <c r="B20">
        <v>5</v>
      </c>
      <c r="C20">
        <v>19</v>
      </c>
      <c r="D20">
        <v>579</v>
      </c>
      <c r="E20" s="1">
        <v>99.313893653516203</v>
      </c>
      <c r="F20" s="1">
        <f>Table2[[#This Row],[Group-wise Cumulative Percentage]]-E19</f>
        <v>0.85763293310459687</v>
      </c>
    </row>
    <row r="21" spans="1:6" x14ac:dyDescent="0.25">
      <c r="A21" t="s">
        <v>24</v>
      </c>
      <c r="B21">
        <v>4</v>
      </c>
      <c r="C21">
        <v>20</v>
      </c>
      <c r="D21">
        <v>583</v>
      </c>
      <c r="E21" s="1">
        <v>100</v>
      </c>
      <c r="F21" s="1">
        <f>Table2[[#This Row],[Group-wise Cumulative Percentage]]-E20</f>
        <v>0.68610634648379687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c_rank_mc</vt:lpstr>
      <vt:lpstr>c_rank_af</vt:lpstr>
      <vt:lpstr>r_rank_af</vt:lpstr>
      <vt:lpstr>r_rank_mc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Favato Barcelos</dc:creator>
  <cp:lastModifiedBy>Pedro Paulo Favato Barcelos</cp:lastModifiedBy>
  <dcterms:created xsi:type="dcterms:W3CDTF">2025-05-25T21:22:33Z</dcterms:created>
  <dcterms:modified xsi:type="dcterms:W3CDTF">2025-05-25T21:39:51Z</dcterms:modified>
</cp:coreProperties>
</file>