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0560" windowHeight="6620"/>
  </bookViews>
  <sheets>
    <sheet name="EN" sheetId="1" r:id="rId1"/>
    <sheet name="Tags" sheetId="4" r:id="rId2"/>
  </sheets>
  <calcPr calcId="152511"/>
</workbook>
</file>

<file path=xl/calcChain.xml><?xml version="1.0" encoding="utf-8"?>
<calcChain xmlns="http://schemas.openxmlformats.org/spreadsheetml/2006/main">
  <c r="B32" i="1" l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I11" i="1" l="1"/>
  <c r="C11" i="1"/>
  <c r="A11" i="1"/>
  <c r="C3" i="1" l="1"/>
  <c r="C4" i="1"/>
  <c r="C5" i="1"/>
  <c r="C6" i="1"/>
  <c r="C7" i="1"/>
  <c r="C8" i="1"/>
  <c r="C9" i="1"/>
  <c r="C10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2" i="1"/>
  <c r="I4" i="1" l="1"/>
  <c r="I32" i="1"/>
  <c r="I18" i="1"/>
  <c r="I7" i="1"/>
  <c r="I12" i="1"/>
  <c r="I20" i="1"/>
  <c r="I9" i="1"/>
  <c r="I8" i="1"/>
  <c r="A7" i="1"/>
  <c r="A32" i="1"/>
  <c r="I2" i="1"/>
  <c r="I30" i="1" l="1"/>
  <c r="I31" i="1"/>
  <c r="I24" i="1"/>
  <c r="I29" i="1"/>
  <c r="I28" i="1"/>
  <c r="I27" i="1"/>
  <c r="I21" i="1"/>
  <c r="I22" i="1"/>
  <c r="I23" i="1"/>
  <c r="I17" i="1"/>
  <c r="I25" i="1"/>
  <c r="I26" i="1"/>
  <c r="I19" i="1"/>
  <c r="I16" i="1"/>
  <c r="I15" i="1"/>
  <c r="I14" i="1"/>
  <c r="I13" i="1"/>
  <c r="I10" i="1"/>
  <c r="I6" i="1"/>
  <c r="I5" i="1"/>
  <c r="I3" i="1"/>
  <c r="A31" i="1"/>
  <c r="A30" i="1"/>
  <c r="A28" i="1"/>
  <c r="A29" i="1"/>
  <c r="A27" i="1"/>
  <c r="A26" i="1" l="1"/>
  <c r="A25" i="1"/>
  <c r="A24" i="1"/>
  <c r="A23" i="1"/>
  <c r="A22" i="1"/>
  <c r="A21" i="1"/>
  <c r="A20" i="1"/>
  <c r="A18" i="1"/>
  <c r="A17" i="1"/>
  <c r="A16" i="1"/>
  <c r="A15" i="1"/>
  <c r="A14" i="1"/>
  <c r="A13" i="1"/>
  <c r="A12" i="1"/>
  <c r="A10" i="1"/>
  <c r="A9" i="1"/>
  <c r="A8" i="1"/>
  <c r="A6" i="1"/>
  <c r="A5" i="1"/>
  <c r="A4" i="1"/>
  <c r="A3" i="1"/>
  <c r="A2" i="1"/>
  <c r="A19" i="1"/>
  <c r="B11" i="4" l="1"/>
  <c r="B10" i="4"/>
  <c r="B3" i="4" l="1"/>
  <c r="B5" i="4"/>
  <c r="B2" i="4"/>
  <c r="B7" i="4"/>
  <c r="B9" i="4"/>
  <c r="B4" i="4"/>
  <c r="B8" i="4"/>
  <c r="B6" i="4"/>
</calcChain>
</file>

<file path=xl/sharedStrings.xml><?xml version="1.0" encoding="utf-8"?>
<sst xmlns="http://schemas.openxmlformats.org/spreadsheetml/2006/main" count="157" uniqueCount="116">
  <si>
    <t>Title</t>
  </si>
  <si>
    <t>Tags</t>
  </si>
  <si>
    <t>No</t>
  </si>
  <si>
    <t>Link</t>
  </si>
  <si>
    <t>Year</t>
  </si>
  <si>
    <t>Puzzle</t>
  </si>
  <si>
    <t>Platformer</t>
  </si>
  <si>
    <t>Update?</t>
  </si>
  <si>
    <t>Role-playing</t>
  </si>
  <si>
    <t>Art</t>
  </si>
  <si>
    <t>Pentago</t>
  </si>
  <si>
    <t>Author</t>
  </si>
  <si>
    <t>Sumoban</t>
  </si>
  <si>
    <t>Source</t>
  </si>
  <si>
    <t>8d806fcb27bac319506ffc79d7e9ad76</t>
  </si>
  <si>
    <t>Something Penguin Something</t>
  </si>
  <si>
    <t>Ice</t>
  </si>
  <si>
    <t>Sokoban</t>
  </si>
  <si>
    <t>Board-game</t>
  </si>
  <si>
    <t>Multiplayer</t>
  </si>
  <si>
    <t>9cf12965bff8b2b637dc2abadc307396</t>
  </si>
  <si>
    <t>A Kishoutenketsu in the countryside</t>
  </si>
  <si>
    <t>Fossils</t>
  </si>
  <si>
    <t>«HAZELDEN»</t>
  </si>
  <si>
    <t>«HESKHWIS»</t>
  </si>
  <si>
    <t>«FERNANDES»</t>
  </si>
  <si>
    <t>«KNAUF»</t>
  </si>
  <si>
    <t>6ddffd193911af605c2479c52af7b1ae</t>
  </si>
  <si>
    <t>5e841571fd059992949fe6940bc95475</t>
  </si>
  <si>
    <t>Fish Friend</t>
  </si>
  <si>
    <t>«LANCE»</t>
  </si>
  <si>
    <t>https://rosden.itch.io/white-pillars</t>
  </si>
  <si>
    <t>«SHADOW»</t>
  </si>
  <si>
    <t>White Pillars</t>
  </si>
  <si>
    <t>https://cyatheatree.github.io/PuzzleScript/play.html?p=4b31e5425f31775057ec1003ff0b4271</t>
  </si>
  <si>
    <t>«CYATHEA»</t>
  </si>
  <si>
    <t>Out of bounds exception</t>
  </si>
  <si>
    <t>«SCHUELLER»</t>
  </si>
  <si>
    <t>ParaLands</t>
  </si>
  <si>
    <t>1fa8e206e54b1a66926bec98d3df63cd</t>
  </si>
  <si>
    <t>https://marcosd.itch.io/sumoban</t>
  </si>
  <si>
    <t>Page</t>
  </si>
  <si>
    <t>2018</t>
  </si>
  <si>
    <t>45d0e587a92b73ed55981fa63d95981f</t>
  </si>
  <si>
    <t>Kiri's Garden</t>
  </si>
  <si>
    <t>2017</t>
  </si>
  <si>
    <t>3df1b85582d3d6fc4f24</t>
  </si>
  <si>
    <t>Hey you! Stop blocking the laser!</t>
  </si>
  <si>
    <t>«PICKEL»</t>
  </si>
  <si>
    <t>«AHLMAN»</t>
  </si>
  <si>
    <t>Beach Jump Maze</t>
  </si>
  <si>
    <t>https://oveahlman.itch.io/beach-jump-maze</t>
  </si>
  <si>
    <t>«RICHARDSON»</t>
  </si>
  <si>
    <t>537878634acb9aa4cfbd5298856ea1ef</t>
  </si>
  <si>
    <t>XL-Plan</t>
  </si>
  <si>
    <t>«LAVELLE»</t>
  </si>
  <si>
    <t>Hungry Kraken</t>
  </si>
  <si>
    <t>108de5a6080a5f0fcf5a7d427da73641</t>
  </si>
  <si>
    <t>Hop to, Kangaroo!</t>
  </si>
  <si>
    <t>«CHYME»</t>
  </si>
  <si>
    <t>https://chyme.itch.io/kangaroo</t>
  </si>
  <si>
    <t>Jumping</t>
  </si>
  <si>
    <t>Miss Direction</t>
  </si>
  <si>
    <t>«TYRRELL»</t>
  </si>
  <si>
    <t>2014</t>
  </si>
  <si>
    <t>62070c89dc7604de2484</t>
  </si>
  <si>
    <t>Rock, Paper, Scissors</t>
  </si>
  <si>
    <t>«KOSWARA»</t>
  </si>
  <si>
    <t>12345</t>
  </si>
  <si>
    <t>dead21bf09bebb91c128eb27629affcb</t>
  </si>
  <si>
    <t>Filler</t>
  </si>
  <si>
    <t>«HUGO»</t>
  </si>
  <si>
    <t>Filling</t>
  </si>
  <si>
    <t>ce2474f62432e2a703bba3fb65f5b01f</t>
  </si>
  <si>
    <t>Vertebrae</t>
  </si>
  <si>
    <t>«NIKKAH»</t>
  </si>
  <si>
    <t>Symbolism</t>
  </si>
  <si>
    <t>«LOCKE»</t>
  </si>
  <si>
    <t>57da05bc817b904d037df40fefa78d66</t>
  </si>
  <si>
    <t>983d3fe448e281182289826597fe5a4b</t>
  </si>
  <si>
    <t>Programaze</t>
  </si>
  <si>
    <t>«GASHLIN»</t>
  </si>
  <si>
    <t>Programing</t>
  </si>
  <si>
    <t>Princess of Isometria</t>
  </si>
  <si>
    <t>«MAJAVA»</t>
  </si>
  <si>
    <t>https://www.ben-reilly.com/weakly-games/003-colour-plus-colour/</t>
  </si>
  <si>
    <t>https://www.ben-reilly.com/games/boxes-and-balloons/</t>
  </si>
  <si>
    <t>«REILLY»</t>
  </si>
  <si>
    <t>Boxes and Baloons</t>
  </si>
  <si>
    <t>«CONNORSES»</t>
  </si>
  <si>
    <t>Don't Play On the Ice</t>
  </si>
  <si>
    <t>Sokochrome</t>
  </si>
  <si>
    <t>Colour</t>
  </si>
  <si>
    <t>Game-link</t>
  </si>
  <si>
    <t>47f443db6973d820383f</t>
  </si>
  <si>
    <t>https://heskhwis.itch.io/a-kishoutenketsu-in-the-countryside</t>
  </si>
  <si>
    <t>https://heskhwis.itch.io/fossils</t>
  </si>
  <si>
    <t>http://www.draknek.org/games/puzzlescript/skipping-stones.php</t>
  </si>
  <si>
    <t>Skipping Stones To Lonely Homes</t>
  </si>
  <si>
    <t>http://www.richardlocke.co.uk/beta/entanglement/chapter-1/</t>
  </si>
  <si>
    <t>Entanglement, chapter 1</t>
  </si>
  <si>
    <t>2015</t>
  </si>
  <si>
    <t>My first Kishoutenketsu</t>
  </si>
  <si>
    <t>2016</t>
  </si>
  <si>
    <t>Fishing</t>
  </si>
  <si>
    <t>Gravity</t>
  </si>
  <si>
    <t>Find-the-goal</t>
  </si>
  <si>
    <t>Exploring</t>
  </si>
  <si>
    <t>Garden</t>
  </si>
  <si>
    <t>«CUBESTUDIO»</t>
  </si>
  <si>
    <t>Author-code</t>
  </si>
  <si>
    <t>«MARCOSD»</t>
  </si>
  <si>
    <t>Skyscraper</t>
  </si>
  <si>
    <t>https://rosden.itch.io/skyscraper</t>
  </si>
  <si>
    <t>Colour plus Colour</t>
  </si>
  <si>
    <t>df6e531d7f76b581dd66ecb7ca793d7a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</si>
</sst>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3" tint="0.39997558519241921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b/>
      <sz val="11"/>
      <color theme="3" tint="0.3999755851924192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 applyAlignment="1"/>
    <xf numFmtId="0" fontId="0" fillId="0" borderId="0" xfId="0" applyAlignment="1"/>
    <xf numFmtId="0" fontId="1" fillId="2" borderId="1" xfId="0" applyFont="1" applyFill="1" applyBorder="1" applyAlignment="1"/>
    <xf numFmtId="0" fontId="2" fillId="0" borderId="0" xfId="0" applyFont="1" applyAlignment="1"/>
    <xf numFmtId="0" fontId="3" fillId="0" borderId="0" xfId="0" applyFont="1"/>
    <xf numFmtId="0" fontId="4" fillId="2" borderId="1" xfId="0" applyFont="1" applyFill="1" applyBorder="1" applyAlignment="1"/>
    <xf numFmtId="0" fontId="3" fillId="0" borderId="0" xfId="0" applyFont="1" applyAlignment="1"/>
    <xf numFmtId="0" fontId="0" fillId="0" borderId="0" xfId="0" applyAlignment="1">
      <alignment horizontal="left"/>
    </xf>
    <xf numFmtId="0" fontId="0" fillId="0" borderId="0" xfId="0" quotePrefix="1" applyAlignment="1">
      <alignment horizontal="left"/>
    </xf>
    <xf numFmtId="0" fontId="1" fillId="2" borderId="1" xfId="0" applyFont="1" applyFill="1" applyBorder="1" applyAlignment="1">
      <alignment horizontal="left"/>
    </xf>
    <xf numFmtId="0" fontId="6" fillId="2" borderId="1" xfId="0" applyFont="1" applyFill="1" applyBorder="1" applyAlignment="1">
      <alignment horizontal="left"/>
    </xf>
    <xf numFmtId="0" fontId="2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49" fontId="5" fillId="0" borderId="0" xfId="0" applyNumberFormat="1" applyFont="1" applyAlignment="1">
      <alignment horizontal="left"/>
    </xf>
    <xf numFmtId="11" fontId="0" fillId="0" borderId="0" xfId="0" applyNumberFormat="1" applyAlignment="1">
      <alignment horizontal="left"/>
    </xf>
    <xf numFmtId="11" fontId="5" fillId="0" borderId="0" xfId="0" applyNumberFormat="1" applyFont="1" applyAlignment="1">
      <alignment horizontal="left"/>
    </xf>
    <xf numFmtId="11" fontId="3" fillId="0" borderId="0" xfId="0" applyNumberFormat="1" applyFont="1" applyAlignment="1">
      <alignment horizontal="left"/>
    </xf>
    <xf numFmtId="0" fontId="0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tabSelected="1" zoomScaleNormal="100" workbookViewId="0">
      <pane xSplit="1" ySplit="1" topLeftCell="B15" activePane="bottomRight" state="frozen"/>
      <selection pane="topRight" activeCell="B1" sqref="B1"/>
      <selection pane="bottomLeft" activeCell="A2" sqref="A2"/>
      <selection pane="bottomRight" activeCell="A27" sqref="A27"/>
    </sheetView>
  </sheetViews>
  <sheetFormatPr defaultColWidth="15.90625" defaultRowHeight="14.5" x14ac:dyDescent="0.35"/>
  <cols>
    <col min="1" max="1" width="31.1796875" style="4" bestFit="1" customWidth="1"/>
    <col min="2" max="2" width="10.54296875" style="2" customWidth="1"/>
    <col min="3" max="3" width="19.6328125" style="2" bestFit="1" customWidth="1"/>
    <col min="4" max="4" width="17.7265625" style="2" bestFit="1" customWidth="1"/>
    <col min="5" max="5" width="31" style="2" bestFit="1" customWidth="1"/>
    <col min="6" max="6" width="18.1796875" customWidth="1"/>
    <col min="7" max="7" width="13.81640625" style="7" customWidth="1"/>
    <col min="8" max="8" width="5.54296875" style="4" bestFit="1" customWidth="1"/>
    <col min="9" max="9" width="31.36328125" style="2" bestFit="1" customWidth="1"/>
    <col min="10" max="16384" width="15.90625" style="2"/>
  </cols>
  <sheetData>
    <row r="1" spans="1:9" s="1" customFormat="1" x14ac:dyDescent="0.35">
      <c r="A1" s="10" t="s">
        <v>3</v>
      </c>
      <c r="B1" s="10" t="s">
        <v>93</v>
      </c>
      <c r="C1" s="10" t="s">
        <v>11</v>
      </c>
      <c r="D1" s="10" t="s">
        <v>110</v>
      </c>
      <c r="E1" s="10" t="s">
        <v>0</v>
      </c>
      <c r="F1" s="11" t="s">
        <v>13</v>
      </c>
      <c r="G1" s="10" t="s">
        <v>41</v>
      </c>
      <c r="H1" s="10" t="s">
        <v>4</v>
      </c>
      <c r="I1" s="10" t="s">
        <v>1</v>
      </c>
    </row>
    <row r="2" spans="1:9" x14ac:dyDescent="0.35">
      <c r="A2" s="12" t="str">
        <f t="shared" ref="A2:A18" si="0">SUBSTITUTE(SUBSTITUTE(SUBSTITUTE(SUBSTITUTE(LOWER(E2)," ","-"),"!",""),"'",""),",","")</f>
        <v>pentago</v>
      </c>
      <c r="B2" s="12" t="str">
        <f>IF(F2="",IF(G2="","",G2),"«PUZZLESCRIPT-URL»"&amp;F2)</f>
        <v>«PUZZLESCRIPT-URL»8d806fcb27bac319506ffc79d7e9ad76</v>
      </c>
      <c r="C2" s="12" t="str">
        <f t="shared" ref="C2:C32" si="1">SUBSTITUTE(D2,"»","«P»»")</f>
        <v>«CUBESTUDIO«P»»</v>
      </c>
      <c r="D2" s="8" t="s">
        <v>109</v>
      </c>
      <c r="E2" s="8" t="s">
        <v>10</v>
      </c>
      <c r="F2" s="13" t="s">
        <v>14</v>
      </c>
      <c r="G2" s="14"/>
      <c r="H2" s="15" t="s">
        <v>42</v>
      </c>
      <c r="I2" s="8" t="str">
        <f>Tags!$A$8&amp;",  "&amp;Tags!$A$9</f>
        <v>Board-game,  Multiplayer</v>
      </c>
    </row>
    <row r="3" spans="1:9" x14ac:dyDescent="0.35">
      <c r="A3" s="12" t="str">
        <f t="shared" si="0"/>
        <v>something-penguin-something</v>
      </c>
      <c r="B3" s="12" t="str">
        <f t="shared" ref="B3:B32" si="2">IF(F3="",IF(G3="","",G3),"«PUZZLESCRIPT-URL»"&amp;F3)</f>
        <v>«PUZZLESCRIPT-URL»9cf12965bff8b2b637dc2abadc307396</v>
      </c>
      <c r="C3" s="12" t="str">
        <f t="shared" si="1"/>
        <v>«FERNANDES«P»»</v>
      </c>
      <c r="D3" s="8" t="s">
        <v>25</v>
      </c>
      <c r="E3" s="8" t="s">
        <v>15</v>
      </c>
      <c r="F3" s="13" t="s">
        <v>20</v>
      </c>
      <c r="G3" s="14"/>
      <c r="H3" s="15" t="s">
        <v>42</v>
      </c>
      <c r="I3" s="8" t="str">
        <f>Tags!$A$6&amp;", "&amp;Tags!$A$7</f>
        <v>Ice, Sokoban</v>
      </c>
    </row>
    <row r="4" spans="1:9" x14ac:dyDescent="0.35">
      <c r="A4" s="12" t="str">
        <f t="shared" si="0"/>
        <v>kiris-garden</v>
      </c>
      <c r="B4" s="12" t="str">
        <f t="shared" si="2"/>
        <v>«PUZZLESCRIPT-URL»6ddffd193911af605c2479c52af7b1ae</v>
      </c>
      <c r="C4" s="12" t="str">
        <f t="shared" si="1"/>
        <v>«KNAUF«P»»</v>
      </c>
      <c r="D4" s="8" t="s">
        <v>26</v>
      </c>
      <c r="E4" s="8" t="s">
        <v>44</v>
      </c>
      <c r="F4" s="13" t="s">
        <v>27</v>
      </c>
      <c r="G4" s="14"/>
      <c r="H4" s="15" t="s">
        <v>45</v>
      </c>
      <c r="I4" s="8" t="str">
        <f>Tags!$A$15&amp;", "&amp;Tags!$A$12</f>
        <v>Filling, Garden</v>
      </c>
    </row>
    <row r="5" spans="1:9" x14ac:dyDescent="0.35">
      <c r="A5" s="12" t="str">
        <f t="shared" si="0"/>
        <v>sumoban</v>
      </c>
      <c r="B5" s="12" t="str">
        <f t="shared" si="2"/>
        <v>«PUZZLESCRIPT-URL»45d0e587a92b73ed55981fa63d95981f</v>
      </c>
      <c r="C5" s="12" t="str">
        <f t="shared" si="1"/>
        <v>«MARCOSD«P»»</v>
      </c>
      <c r="D5" s="8" t="s">
        <v>111</v>
      </c>
      <c r="E5" s="8" t="s">
        <v>12</v>
      </c>
      <c r="F5" s="13" t="s">
        <v>43</v>
      </c>
      <c r="G5" s="13" t="s">
        <v>40</v>
      </c>
      <c r="H5" s="15" t="s">
        <v>42</v>
      </c>
      <c r="I5" s="8" t="str">
        <f>Tags!$A$7</f>
        <v>Sokoban</v>
      </c>
    </row>
    <row r="6" spans="1:9" x14ac:dyDescent="0.35">
      <c r="A6" s="12" t="str">
        <f t="shared" si="0"/>
        <v>skipping-stones-to-lonely-homes</v>
      </c>
      <c r="B6" s="12" t="str">
        <f t="shared" si="2"/>
        <v>http://www.draknek.org/games/puzzlescript/skipping-stones.php</v>
      </c>
      <c r="C6" s="12" t="str">
        <f t="shared" si="1"/>
        <v>«HAZELDEN«P»»</v>
      </c>
      <c r="D6" s="8" t="s">
        <v>23</v>
      </c>
      <c r="E6" s="8" t="s">
        <v>98</v>
      </c>
      <c r="F6" s="13"/>
      <c r="G6" s="14" t="s">
        <v>97</v>
      </c>
      <c r="H6" s="15" t="s">
        <v>101</v>
      </c>
      <c r="I6" s="8" t="str">
        <f>Tags!$A$13</f>
        <v>Exploring</v>
      </c>
    </row>
    <row r="7" spans="1:9" x14ac:dyDescent="0.35">
      <c r="A7" s="12" t="str">
        <f t="shared" ref="A7" si="3">SUBSTITUTE(SUBSTITUTE(SUBSTITUTE(SUBSTITUTE(LOWER(E7)," ","-"),"!",""),"'",""),",","")</f>
        <v>my-first-kishoutenketsu</v>
      </c>
      <c r="B7" s="12" t="str">
        <f t="shared" si="2"/>
        <v>https://heskhwis.itch.io/a-kishoutenketsu-in-the-countryside</v>
      </c>
      <c r="C7" s="12" t="str">
        <f t="shared" si="1"/>
        <v>«HESKHWIS«P»»</v>
      </c>
      <c r="D7" s="8" t="s">
        <v>24</v>
      </c>
      <c r="E7" s="8" t="s">
        <v>102</v>
      </c>
      <c r="F7" s="13"/>
      <c r="G7" s="14" t="s">
        <v>95</v>
      </c>
      <c r="H7" s="15" t="s">
        <v>103</v>
      </c>
      <c r="I7" s="8" t="str">
        <f>Tags!$A$11</f>
        <v>Fishing</v>
      </c>
    </row>
    <row r="8" spans="1:9" x14ac:dyDescent="0.35">
      <c r="A8" s="12" t="str">
        <f t="shared" si="0"/>
        <v>a-kishoutenketsu-in-the-countryside</v>
      </c>
      <c r="B8" s="12" t="str">
        <f t="shared" si="2"/>
        <v>https://heskhwis.itch.io/a-kishoutenketsu-in-the-countryside</v>
      </c>
      <c r="C8" s="12" t="str">
        <f t="shared" si="1"/>
        <v>«HESKHWIS«P»»</v>
      </c>
      <c r="D8" s="8" t="s">
        <v>24</v>
      </c>
      <c r="E8" s="8" t="s">
        <v>21</v>
      </c>
      <c r="F8" s="13"/>
      <c r="G8" s="14" t="s">
        <v>95</v>
      </c>
      <c r="H8" s="15" t="s">
        <v>45</v>
      </c>
      <c r="I8" s="8" t="str">
        <f>Tags!$A$13&amp;", "&amp;Tags!$A$7</f>
        <v>Exploring, Sokoban</v>
      </c>
    </row>
    <row r="9" spans="1:9" x14ac:dyDescent="0.35">
      <c r="A9" s="12" t="str">
        <f t="shared" si="0"/>
        <v>fossils</v>
      </c>
      <c r="B9" s="12" t="str">
        <f t="shared" si="2"/>
        <v>https://heskhwis.itch.io/fossils</v>
      </c>
      <c r="C9" s="12" t="str">
        <f t="shared" si="1"/>
        <v>«HESKHWIS«P»»</v>
      </c>
      <c r="D9" s="8" t="s">
        <v>24</v>
      </c>
      <c r="E9" s="8" t="s">
        <v>22</v>
      </c>
      <c r="F9" s="13"/>
      <c r="G9" s="14" t="s">
        <v>96</v>
      </c>
      <c r="H9" s="15" t="s">
        <v>45</v>
      </c>
      <c r="I9" s="8" t="str">
        <f>Tags!$A$13&amp;", "&amp;Tags!$A$2</f>
        <v>Exploring, Platformer</v>
      </c>
    </row>
    <row r="10" spans="1:9" x14ac:dyDescent="0.35">
      <c r="A10" s="12" t="str">
        <f t="shared" si="0"/>
        <v>fish-friend</v>
      </c>
      <c r="B10" s="12" t="str">
        <f t="shared" si="2"/>
        <v>«PUZZLESCRIPT-URL»5e841571fd059992949fe6940bc95475</v>
      </c>
      <c r="C10" s="12" t="str">
        <f t="shared" si="1"/>
        <v>«LANCE«P»»</v>
      </c>
      <c r="D10" s="8" t="s">
        <v>30</v>
      </c>
      <c r="E10" s="16" t="s">
        <v>29</v>
      </c>
      <c r="F10" s="17" t="s">
        <v>28</v>
      </c>
      <c r="G10" s="18"/>
      <c r="H10" s="15" t="s">
        <v>42</v>
      </c>
      <c r="I10" s="8" t="str">
        <f>Tags!$A$2</f>
        <v>Platformer</v>
      </c>
    </row>
    <row r="11" spans="1:9" x14ac:dyDescent="0.35">
      <c r="A11" s="12" t="str">
        <f t="shared" ref="A11" si="4">SUBSTITUTE(SUBSTITUTE(SUBSTITUTE(SUBSTITUTE(LOWER(E11)," ","-"),"!",""),"'",""),",","")</f>
        <v>skyscraper</v>
      </c>
      <c r="B11" s="12" t="str">
        <f t="shared" si="2"/>
        <v>https://rosden.itch.io/skyscraper</v>
      </c>
      <c r="C11" s="12" t="str">
        <f t="shared" ref="C11" si="5">SUBSTITUTE(D11,"»","«P»»")</f>
        <v>«SHADOW«P»»</v>
      </c>
      <c r="D11" s="8" t="s">
        <v>32</v>
      </c>
      <c r="E11" s="16" t="s">
        <v>112</v>
      </c>
      <c r="F11" s="17"/>
      <c r="G11" s="19" t="s">
        <v>113</v>
      </c>
      <c r="H11" s="15" t="s">
        <v>42</v>
      </c>
      <c r="I11" s="8" t="str">
        <f>Tags!$A$7</f>
        <v>Sokoban</v>
      </c>
    </row>
    <row r="12" spans="1:9" x14ac:dyDescent="0.35">
      <c r="A12" s="12" t="str">
        <f t="shared" si="0"/>
        <v>white-pillars</v>
      </c>
      <c r="B12" s="12" t="str">
        <f t="shared" si="2"/>
        <v>https://rosden.itch.io/white-pillars</v>
      </c>
      <c r="C12" s="12" t="str">
        <f t="shared" si="1"/>
        <v>«SHADOW«P»»</v>
      </c>
      <c r="D12" s="8" t="s">
        <v>32</v>
      </c>
      <c r="E12" s="16" t="s">
        <v>33</v>
      </c>
      <c r="F12" s="17"/>
      <c r="G12" s="19" t="s">
        <v>31</v>
      </c>
      <c r="H12" s="15" t="s">
        <v>42</v>
      </c>
      <c r="I12" s="8" t="str">
        <f>Tags!$A$10&amp;", "&amp;Tags!$A$7</f>
        <v>Find-the-goal, Sokoban</v>
      </c>
    </row>
    <row r="13" spans="1:9" x14ac:dyDescent="0.35">
      <c r="A13" s="12" t="str">
        <f t="shared" si="0"/>
        <v>out-of-bounds-exception</v>
      </c>
      <c r="B13" s="12" t="str">
        <f t="shared" si="2"/>
        <v>https://cyatheatree.github.io/PuzzleScript/play.html?p=4b31e5425f31775057ec1003ff0b4271</v>
      </c>
      <c r="C13" s="12" t="str">
        <f t="shared" si="1"/>
        <v>«CYATHEA«P»»</v>
      </c>
      <c r="D13" s="8" t="s">
        <v>35</v>
      </c>
      <c r="E13" s="8" t="s">
        <v>36</v>
      </c>
      <c r="F13" s="13"/>
      <c r="G13" s="19" t="s">
        <v>34</v>
      </c>
      <c r="H13" s="15" t="s">
        <v>42</v>
      </c>
      <c r="I13" s="8" t="str">
        <f>Tags!$A$7</f>
        <v>Sokoban</v>
      </c>
    </row>
    <row r="14" spans="1:9" x14ac:dyDescent="0.35">
      <c r="A14" s="12" t="str">
        <f t="shared" si="0"/>
        <v>paralands</v>
      </c>
      <c r="B14" s="12" t="str">
        <f t="shared" si="2"/>
        <v>«PUZZLESCRIPT-URL»1fa8e206e54b1a66926bec98d3df63cd</v>
      </c>
      <c r="C14" s="12" t="str">
        <f t="shared" si="1"/>
        <v>«SCHUELLER«P»»</v>
      </c>
      <c r="D14" s="8" t="s">
        <v>37</v>
      </c>
      <c r="E14" s="8" t="s">
        <v>38</v>
      </c>
      <c r="F14" s="13" t="s">
        <v>39</v>
      </c>
      <c r="G14" s="14"/>
      <c r="H14" s="15" t="s">
        <v>42</v>
      </c>
      <c r="I14" s="8" t="str">
        <f>Tags!$A$7</f>
        <v>Sokoban</v>
      </c>
    </row>
    <row r="15" spans="1:9" x14ac:dyDescent="0.35">
      <c r="A15" s="12" t="str">
        <f t="shared" si="0"/>
        <v>hey-you-stop-blocking-the-laser</v>
      </c>
      <c r="B15" s="12" t="str">
        <f t="shared" si="2"/>
        <v>«PUZZLESCRIPT-URL»3df1b85582d3d6fc4f24</v>
      </c>
      <c r="C15" s="12" t="str">
        <f t="shared" si="1"/>
        <v>«PICKEL«P»»</v>
      </c>
      <c r="D15" s="8" t="s">
        <v>48</v>
      </c>
      <c r="E15" s="8" t="s">
        <v>47</v>
      </c>
      <c r="F15" s="13" t="s">
        <v>46</v>
      </c>
      <c r="G15" s="14"/>
      <c r="H15" s="15" t="s">
        <v>42</v>
      </c>
      <c r="I15" s="8" t="str">
        <f>Tags!$A$7</f>
        <v>Sokoban</v>
      </c>
    </row>
    <row r="16" spans="1:9" x14ac:dyDescent="0.35">
      <c r="A16" s="12" t="str">
        <f t="shared" si="0"/>
        <v>beach-jump-maze</v>
      </c>
      <c r="B16" s="12" t="str">
        <f t="shared" si="2"/>
        <v>https://oveahlman.itch.io/beach-jump-maze</v>
      </c>
      <c r="C16" s="12" t="str">
        <f t="shared" si="1"/>
        <v>«AHLMAN«P»»</v>
      </c>
      <c r="D16" s="8" t="s">
        <v>49</v>
      </c>
      <c r="E16" s="8" t="s">
        <v>50</v>
      </c>
      <c r="F16" s="13"/>
      <c r="G16" s="13" t="s">
        <v>51</v>
      </c>
      <c r="H16" s="15" t="s">
        <v>42</v>
      </c>
      <c r="I16" s="8" t="str">
        <f>Tags!$A$14</f>
        <v>Jumping</v>
      </c>
    </row>
    <row r="17" spans="1:9" x14ac:dyDescent="0.35">
      <c r="A17" s="12" t="str">
        <f t="shared" si="0"/>
        <v>xl-plan</v>
      </c>
      <c r="B17" s="12" t="str">
        <f t="shared" si="2"/>
        <v>«PUZZLESCRIPT-URL»537878634acb9aa4cfbd5298856ea1ef</v>
      </c>
      <c r="C17" s="12" t="str">
        <f t="shared" si="1"/>
        <v>«RICHARDSON«P»»</v>
      </c>
      <c r="D17" s="8" t="s">
        <v>52</v>
      </c>
      <c r="E17" s="8" t="s">
        <v>54</v>
      </c>
      <c r="F17" s="13" t="s">
        <v>53</v>
      </c>
      <c r="G17" s="13"/>
      <c r="H17" s="15" t="s">
        <v>42</v>
      </c>
      <c r="I17" s="8" t="str">
        <f>Tags!$A$16</f>
        <v>Programing</v>
      </c>
    </row>
    <row r="18" spans="1:9" x14ac:dyDescent="0.35">
      <c r="A18" s="12" t="str">
        <f t="shared" si="0"/>
        <v>hungry-kraken</v>
      </c>
      <c r="B18" s="12" t="str">
        <f t="shared" si="2"/>
        <v>«PUZZLESCRIPT-URL»108de5a6080a5f0fcf5a7d427da73641</v>
      </c>
      <c r="C18" s="12" t="str">
        <f t="shared" si="1"/>
        <v>«LAVELLE«P»»</v>
      </c>
      <c r="D18" s="8" t="s">
        <v>55</v>
      </c>
      <c r="E18" s="8" t="s">
        <v>56</v>
      </c>
      <c r="F18" s="13" t="s">
        <v>57</v>
      </c>
      <c r="G18" s="13"/>
      <c r="H18" s="15" t="s">
        <v>42</v>
      </c>
      <c r="I18" s="8" t="str">
        <f>Tags!$A$11</f>
        <v>Fishing</v>
      </c>
    </row>
    <row r="19" spans="1:9" x14ac:dyDescent="0.35">
      <c r="A19" s="12" t="str">
        <f>SUBSTITUTE(SUBSTITUTE(SUBSTITUTE(SUBSTITUTE(LOWER(E19)," ","-"),"!",""),"'",""),",","")</f>
        <v>hop-to-kangaroo</v>
      </c>
      <c r="B19" s="12" t="str">
        <f t="shared" si="2"/>
        <v>https://chyme.itch.io/kangaroo</v>
      </c>
      <c r="C19" s="12" t="str">
        <f t="shared" si="1"/>
        <v>«CHYME«P»»</v>
      </c>
      <c r="D19" s="8" t="s">
        <v>59</v>
      </c>
      <c r="E19" s="8" t="s">
        <v>58</v>
      </c>
      <c r="F19" s="13"/>
      <c r="G19" s="13" t="s">
        <v>60</v>
      </c>
      <c r="H19" s="15" t="s">
        <v>42</v>
      </c>
      <c r="I19" s="8" t="str">
        <f>Tags!$A$14</f>
        <v>Jumping</v>
      </c>
    </row>
    <row r="20" spans="1:9" x14ac:dyDescent="0.35">
      <c r="A20" s="12" t="str">
        <f t="shared" ref="A20:A23" si="6">SUBSTITUTE(SUBSTITUTE(SUBSTITUTE(SUBSTITUTE(LOWER(E20)," ","-"),"!",""),"'",""),",","")</f>
        <v>miss-direction</v>
      </c>
      <c r="B20" s="12" t="str">
        <f t="shared" si="2"/>
        <v>«PUZZLESCRIPT-URL»8540011</v>
      </c>
      <c r="C20" s="12" t="str">
        <f t="shared" si="1"/>
        <v>«TYRRELL«P»»</v>
      </c>
      <c r="D20" s="8" t="s">
        <v>63</v>
      </c>
      <c r="E20" s="8" t="s">
        <v>62</v>
      </c>
      <c r="F20" s="13">
        <v>8540011</v>
      </c>
      <c r="G20" s="13"/>
      <c r="H20" s="15" t="s">
        <v>64</v>
      </c>
      <c r="I20" s="8" t="str">
        <f>Tags!$A$18&amp;", "&amp;Tags!$A$2</f>
        <v>Gravity, Platformer</v>
      </c>
    </row>
    <row r="21" spans="1:9" x14ac:dyDescent="0.35">
      <c r="A21" s="12" t="str">
        <f t="shared" si="6"/>
        <v>rock-paper-scissors</v>
      </c>
      <c r="B21" s="12" t="str">
        <f t="shared" si="2"/>
        <v>«PUZZLESCRIPT-URL»62070c89dc7604de2484</v>
      </c>
      <c r="C21" s="12" t="str">
        <f t="shared" si="1"/>
        <v>«KOSWARA«P»»</v>
      </c>
      <c r="D21" s="8" t="s">
        <v>67</v>
      </c>
      <c r="E21" s="8" t="s">
        <v>66</v>
      </c>
      <c r="F21" s="8" t="s">
        <v>65</v>
      </c>
      <c r="G21" s="13"/>
      <c r="H21" s="15" t="s">
        <v>45</v>
      </c>
      <c r="I21" s="8" t="str">
        <f>Tags!$A$7</f>
        <v>Sokoban</v>
      </c>
    </row>
    <row r="22" spans="1:9" x14ac:dyDescent="0.35">
      <c r="A22" s="12" t="str">
        <f t="shared" si="6"/>
        <v>12345</v>
      </c>
      <c r="B22" s="12" t="str">
        <f t="shared" si="2"/>
        <v>«PUZZLESCRIPT-URL»8450765</v>
      </c>
      <c r="C22" s="12" t="str">
        <f t="shared" si="1"/>
        <v>«KOSWARA«P»»</v>
      </c>
      <c r="D22" s="8" t="s">
        <v>67</v>
      </c>
      <c r="E22" s="9" t="s">
        <v>68</v>
      </c>
      <c r="F22" s="13">
        <v>8450765</v>
      </c>
      <c r="G22" s="13"/>
      <c r="H22" s="15" t="s">
        <v>64</v>
      </c>
      <c r="I22" s="8" t="str">
        <f>Tags!$A$7</f>
        <v>Sokoban</v>
      </c>
    </row>
    <row r="23" spans="1:9" x14ac:dyDescent="0.35">
      <c r="A23" s="12" t="str">
        <f t="shared" si="6"/>
        <v>filler</v>
      </c>
      <c r="B23" s="12" t="str">
        <f t="shared" si="2"/>
        <v>«PUZZLESCRIPT-URL»dead21bf09bebb91c128eb27629affcb</v>
      </c>
      <c r="C23" s="12" t="str">
        <f t="shared" si="1"/>
        <v>«HUGO«P»»</v>
      </c>
      <c r="D23" s="8" t="s">
        <v>71</v>
      </c>
      <c r="E23" s="8" t="s">
        <v>70</v>
      </c>
      <c r="F23" s="13" t="s">
        <v>69</v>
      </c>
      <c r="G23" s="13"/>
      <c r="H23" s="15" t="s">
        <v>45</v>
      </c>
      <c r="I23" s="8" t="str">
        <f>Tags!$A$15</f>
        <v>Filling</v>
      </c>
    </row>
    <row r="24" spans="1:9" x14ac:dyDescent="0.35">
      <c r="A24" s="12" t="str">
        <f t="shared" ref="A24" si="7">SUBSTITUTE(SUBSTITUTE(SUBSTITUTE(SUBSTITUTE(LOWER(E24)," ","-"),"!",""),"'",""),",","")</f>
        <v>vertebrae</v>
      </c>
      <c r="B24" s="12" t="str">
        <f t="shared" si="2"/>
        <v>«PUZZLESCRIPT-URL»ce2474f62432e2a703bba3fb65f5b01f</v>
      </c>
      <c r="C24" s="12" t="str">
        <f t="shared" si="1"/>
        <v>«NIKKAH«P»»</v>
      </c>
      <c r="D24" s="8" t="s">
        <v>75</v>
      </c>
      <c r="E24" s="8" t="s">
        <v>74</v>
      </c>
      <c r="F24" s="8" t="s">
        <v>73</v>
      </c>
      <c r="G24" s="14"/>
      <c r="H24" s="15" t="s">
        <v>45</v>
      </c>
      <c r="I24" s="8" t="str">
        <f>Tags!$A$2</f>
        <v>Platformer</v>
      </c>
    </row>
    <row r="25" spans="1:9" x14ac:dyDescent="0.35">
      <c r="A25" s="12" t="str">
        <f t="shared" ref="A25:A26" si="8">SUBSTITUTE(SUBSTITUTE(SUBSTITUTE(SUBSTITUTE(LOWER(E25)," ","-"),"!",""),"'",""),",","")</f>
        <v>symbolism</v>
      </c>
      <c r="B25" s="12" t="str">
        <f t="shared" si="2"/>
        <v>«PUZZLESCRIPT-URL»57da05bc817b904d037df40fefa78d66</v>
      </c>
      <c r="C25" s="12" t="str">
        <f t="shared" si="1"/>
        <v>«LOCKE«P»»</v>
      </c>
      <c r="D25" s="8" t="s">
        <v>77</v>
      </c>
      <c r="E25" s="8" t="s">
        <v>76</v>
      </c>
      <c r="F25" s="8" t="s">
        <v>78</v>
      </c>
      <c r="G25" s="14"/>
      <c r="H25" s="15" t="s">
        <v>45</v>
      </c>
      <c r="I25" s="8" t="str">
        <f>Tags!$A$16</f>
        <v>Programing</v>
      </c>
    </row>
    <row r="26" spans="1:9" x14ac:dyDescent="0.35">
      <c r="A26" s="12" t="str">
        <f t="shared" si="8"/>
        <v>programaze</v>
      </c>
      <c r="B26" s="12" t="str">
        <f t="shared" si="2"/>
        <v>«PUZZLESCRIPT-URL»983d3fe448e281182289826597fe5a4b</v>
      </c>
      <c r="C26" s="12" t="str">
        <f t="shared" si="1"/>
        <v>«GASHLIN«P»»</v>
      </c>
      <c r="D26" s="8" t="s">
        <v>81</v>
      </c>
      <c r="E26" s="8" t="s">
        <v>80</v>
      </c>
      <c r="F26" s="8" t="s">
        <v>79</v>
      </c>
      <c r="G26" s="14"/>
      <c r="H26" s="15" t="s">
        <v>45</v>
      </c>
      <c r="I26" s="8" t="str">
        <f>Tags!$A$16</f>
        <v>Programing</v>
      </c>
    </row>
    <row r="27" spans="1:9" x14ac:dyDescent="0.35">
      <c r="A27" s="12" t="str">
        <f t="shared" ref="A27:A28" si="9">SUBSTITUTE(SUBSTITUTE(SUBSTITUTE(SUBSTITUTE(LOWER(E27)," ","-"),"!",""),"'",""),",","")</f>
        <v>princess-of-isometria</v>
      </c>
      <c r="B27" s="12" t="str">
        <f t="shared" si="2"/>
        <v>«PUZZLESCRIPT-URL»df6e531d7f76b581dd66ecb7ca793d7a</v>
      </c>
      <c r="C27" s="12" t="str">
        <f t="shared" si="1"/>
        <v>«MAJAVA«P»»</v>
      </c>
      <c r="D27" s="8" t="s">
        <v>84</v>
      </c>
      <c r="E27" s="8" t="s">
        <v>83</v>
      </c>
      <c r="F27" s="8" t="s">
        <v>115</v>
      </c>
      <c r="G27" s="14"/>
      <c r="H27" s="15" t="s">
        <v>45</v>
      </c>
      <c r="I27" s="8" t="str">
        <f>Tags!$A$2</f>
        <v>Platformer</v>
      </c>
    </row>
    <row r="28" spans="1:9" x14ac:dyDescent="0.35">
      <c r="A28" s="12" t="str">
        <f t="shared" si="9"/>
        <v>colour-plus-colour</v>
      </c>
      <c r="B28" s="12" t="str">
        <f t="shared" si="2"/>
        <v>https://www.ben-reilly.com/weakly-games/003-colour-plus-colour/</v>
      </c>
      <c r="C28" s="12" t="str">
        <f t="shared" si="1"/>
        <v>«REILLY«P»»</v>
      </c>
      <c r="D28" s="8" t="s">
        <v>87</v>
      </c>
      <c r="E28" s="8" t="s">
        <v>114</v>
      </c>
      <c r="F28" s="8"/>
      <c r="G28" s="13" t="s">
        <v>85</v>
      </c>
      <c r="H28" s="15" t="s">
        <v>64</v>
      </c>
      <c r="I28" s="8" t="str">
        <f>Tags!$A$17&amp;", "&amp;Tags!$A$7</f>
        <v>Colour, Sokoban</v>
      </c>
    </row>
    <row r="29" spans="1:9" x14ac:dyDescent="0.35">
      <c r="A29" s="12" t="str">
        <f t="shared" ref="A29" si="10">SUBSTITUTE(SUBSTITUTE(SUBSTITUTE(SUBSTITUTE(LOWER(E29)," ","-"),"!",""),"'",""),",","")</f>
        <v>boxes-and-baloons</v>
      </c>
      <c r="B29" s="12" t="str">
        <f t="shared" si="2"/>
        <v>https://www.ben-reilly.com/games/boxes-and-balloons/</v>
      </c>
      <c r="C29" s="12" t="str">
        <f t="shared" si="1"/>
        <v>«REILLY«P»»</v>
      </c>
      <c r="D29" s="8" t="s">
        <v>87</v>
      </c>
      <c r="E29" s="8" t="s">
        <v>88</v>
      </c>
      <c r="F29" s="8"/>
      <c r="G29" s="8" t="s">
        <v>86</v>
      </c>
      <c r="H29" s="15" t="s">
        <v>64</v>
      </c>
      <c r="I29" s="8" t="str">
        <f>Tags!$A$2</f>
        <v>Platformer</v>
      </c>
    </row>
    <row r="30" spans="1:9" x14ac:dyDescent="0.35">
      <c r="A30" s="12" t="str">
        <f t="shared" ref="A30" si="11">SUBSTITUTE(SUBSTITUTE(SUBSTITUTE(SUBSTITUTE(LOWER(E30)," ","-"),"!",""),"'",""),",","")</f>
        <v>dont-play-on-the-ice</v>
      </c>
      <c r="B30" s="12" t="str">
        <f t="shared" si="2"/>
        <v>«PUZZLESCRIPT-URL»8970711</v>
      </c>
      <c r="C30" s="12" t="str">
        <f t="shared" si="1"/>
        <v>«CONNORSES«P»»</v>
      </c>
      <c r="D30" s="8" t="s">
        <v>89</v>
      </c>
      <c r="E30" s="8" t="s">
        <v>90</v>
      </c>
      <c r="F30" s="8">
        <v>8970711</v>
      </c>
      <c r="G30" s="8"/>
      <c r="H30" s="15" t="s">
        <v>64</v>
      </c>
      <c r="I30" s="8" t="str">
        <f>Tags!$A$15&amp;", "&amp;Tags!$A$6&amp;", "&amp;Tags!$A$2</f>
        <v>Filling, Ice, Platformer</v>
      </c>
    </row>
    <row r="31" spans="1:9" x14ac:dyDescent="0.35">
      <c r="A31" s="12" t="str">
        <f t="shared" ref="A31:A32" si="12">SUBSTITUTE(SUBSTITUTE(SUBSTITUTE(SUBSTITUTE(LOWER(E31)," ","-"),"!",""),"'",""),",","")</f>
        <v>sokochrome</v>
      </c>
      <c r="B31" s="12" t="str">
        <f t="shared" si="2"/>
        <v>«PUZZLESCRIPT-URL»47f443db6973d820383f</v>
      </c>
      <c r="C31" s="12" t="str">
        <f t="shared" si="1"/>
        <v>«CONNORSES«P»»</v>
      </c>
      <c r="D31" s="8" t="s">
        <v>89</v>
      </c>
      <c r="E31" s="8" t="s">
        <v>91</v>
      </c>
      <c r="F31" s="8" t="s">
        <v>94</v>
      </c>
      <c r="G31" s="8"/>
      <c r="H31" s="15" t="s">
        <v>64</v>
      </c>
      <c r="I31" s="8" t="str">
        <f>Tags!$A$17&amp;", "&amp;Tags!$A$7</f>
        <v>Colour, Sokoban</v>
      </c>
    </row>
    <row r="32" spans="1:9" x14ac:dyDescent="0.35">
      <c r="A32" s="12" t="str">
        <f t="shared" si="12"/>
        <v>entanglement-chapter-1</v>
      </c>
      <c r="B32" s="12" t="str">
        <f t="shared" si="2"/>
        <v>http://www.richardlocke.co.uk/beta/entanglement/chapter-1/</v>
      </c>
      <c r="C32" s="12" t="str">
        <f t="shared" si="1"/>
        <v>«LOCKE«P»»</v>
      </c>
      <c r="D32" s="8" t="s">
        <v>77</v>
      </c>
      <c r="E32" s="8" t="s">
        <v>100</v>
      </c>
      <c r="G32" s="7" t="s">
        <v>99</v>
      </c>
      <c r="H32" s="15" t="s">
        <v>45</v>
      </c>
      <c r="I32" s="8" t="str">
        <f>Tags!$A$13</f>
        <v>Exploring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selection activeCell="A16" sqref="A16"/>
    </sheetView>
  </sheetViews>
  <sheetFormatPr defaultRowHeight="14.5" x14ac:dyDescent="0.35"/>
  <cols>
    <col min="1" max="1" width="14.54296875" bestFit="1" customWidth="1"/>
  </cols>
  <sheetData>
    <row r="1" spans="1:2" x14ac:dyDescent="0.35">
      <c r="A1" s="3" t="s">
        <v>1</v>
      </c>
      <c r="B1" s="6" t="s">
        <v>7</v>
      </c>
    </row>
    <row r="2" spans="1:2" x14ac:dyDescent="0.35">
      <c r="A2" t="s">
        <v>6</v>
      </c>
      <c r="B2" s="5" t="str">
        <f>IF(COUNTIFS(EN!$I$1:$I$3,"*"&amp;Tags!$A2&amp;"*",EN!$B$1:$B$3,"Yes")&gt;0,"Yes","No")</f>
        <v>No</v>
      </c>
    </row>
    <row r="3" spans="1:2" x14ac:dyDescent="0.35">
      <c r="A3" t="s">
        <v>5</v>
      </c>
      <c r="B3" s="5" t="str">
        <f>IF(COUNTIFS(EN!$I$1:$I$3,"*"&amp;Tags!$A3&amp;"*",EN!$B$1:$B$3,"Yes")&gt;0,"Yes","No")</f>
        <v>No</v>
      </c>
    </row>
    <row r="4" spans="1:2" x14ac:dyDescent="0.35">
      <c r="A4" t="s">
        <v>8</v>
      </c>
      <c r="B4" s="5" t="str">
        <f>IF(COUNTIFS(EN!$I$1:$I$3,"*"&amp;Tags!$A4&amp;"*",EN!$B$1:$B$3,"Yes")&gt;0,"Yes","No")</f>
        <v>No</v>
      </c>
    </row>
    <row r="5" spans="1:2" x14ac:dyDescent="0.35">
      <c r="A5" t="s">
        <v>9</v>
      </c>
      <c r="B5" s="5" t="str">
        <f>IF(COUNTIFS(EN!$I$1:$I$3,"*"&amp;Tags!$A5&amp;"*",EN!$B$1:$B$3,"Yes")&gt;0,"Yes","No")</f>
        <v>No</v>
      </c>
    </row>
    <row r="6" spans="1:2" x14ac:dyDescent="0.35">
      <c r="A6" t="s">
        <v>16</v>
      </c>
      <c r="B6" s="5" t="str">
        <f>IF(COUNTIFS(EN!$I$1:$I$3,"*"&amp;Tags!$A6&amp;"*",EN!$B$1:$B$3,"Yes")&gt;0,"Yes","No")</f>
        <v>No</v>
      </c>
    </row>
    <row r="7" spans="1:2" x14ac:dyDescent="0.35">
      <c r="A7" t="s">
        <v>17</v>
      </c>
      <c r="B7" s="5" t="str">
        <f>IF(COUNTIFS(EN!$I$1:$I$3,"*"&amp;Tags!$A7&amp;"*",EN!$B$1:$B$3,"Yes")&gt;0,"Yes","No")</f>
        <v>No</v>
      </c>
    </row>
    <row r="8" spans="1:2" x14ac:dyDescent="0.35">
      <c r="A8" t="s">
        <v>18</v>
      </c>
      <c r="B8" s="5" t="str">
        <f>IF(COUNTIFS(EN!$I$1:$I$3,"*"&amp;Tags!$A8&amp;"*",EN!$B$1:$B$3,"Yes")&gt;0,"Yes","No")</f>
        <v>No</v>
      </c>
    </row>
    <row r="9" spans="1:2" x14ac:dyDescent="0.35">
      <c r="A9" t="s">
        <v>19</v>
      </c>
      <c r="B9" s="5" t="str">
        <f>IF(COUNTIFS(EN!$I$1:$I$3,"*"&amp;Tags!$A9&amp;"*",EN!$B$1:$B$3,"Yes")&gt;0,"Yes","No")</f>
        <v>No</v>
      </c>
    </row>
    <row r="10" spans="1:2" x14ac:dyDescent="0.35">
      <c r="A10" t="s">
        <v>106</v>
      </c>
      <c r="B10" s="5" t="str">
        <f>IF(COUNTIFS(EN!$I$1:$I$3,"*"&amp;Tags!$A10&amp;"*",EN!$B$1:$B$3,"Yes")&gt;0,"Yes","No")</f>
        <v>No</v>
      </c>
    </row>
    <row r="11" spans="1:2" x14ac:dyDescent="0.35">
      <c r="A11" t="s">
        <v>104</v>
      </c>
      <c r="B11" s="5" t="str">
        <f>IF(COUNTIFS(EN!$I$1:$I$3,"*"&amp;Tags!$A11&amp;"*",EN!$B$1:$B$3,"Yes")&gt;0,"Yes","No")</f>
        <v>No</v>
      </c>
    </row>
    <row r="12" spans="1:2" x14ac:dyDescent="0.35">
      <c r="A12" t="s">
        <v>108</v>
      </c>
      <c r="B12" s="5" t="s">
        <v>2</v>
      </c>
    </row>
    <row r="13" spans="1:2" x14ac:dyDescent="0.35">
      <c r="A13" t="s">
        <v>107</v>
      </c>
      <c r="B13" s="5" t="s">
        <v>2</v>
      </c>
    </row>
    <row r="14" spans="1:2" x14ac:dyDescent="0.35">
      <c r="A14" t="s">
        <v>61</v>
      </c>
      <c r="B14" s="5" t="s">
        <v>2</v>
      </c>
    </row>
    <row r="15" spans="1:2" x14ac:dyDescent="0.35">
      <c r="A15" t="s">
        <v>72</v>
      </c>
      <c r="B15" s="5" t="s">
        <v>2</v>
      </c>
    </row>
    <row r="16" spans="1:2" x14ac:dyDescent="0.35">
      <c r="A16" t="s">
        <v>82</v>
      </c>
      <c r="B16" s="5" t="s">
        <v>2</v>
      </c>
    </row>
    <row r="17" spans="1:2" x14ac:dyDescent="0.35">
      <c r="A17" t="s">
        <v>92</v>
      </c>
      <c r="B17" s="5" t="s">
        <v>2</v>
      </c>
    </row>
    <row r="18" spans="1:2" x14ac:dyDescent="0.35">
      <c r="A18" t="s">
        <v>105</v>
      </c>
      <c r="B18" s="5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</vt:lpstr>
      <vt:lpstr>Tags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2019-01-27T22:24:47Z</dcterms:modified>
</cp:coreProperties>
</file>