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ugovbr-my.sharepoint.com/personal/pedro_guimaraes_cgu_gov_br/Documents/Pedro/PPGGO/MODELO/"/>
    </mc:Choice>
  </mc:AlternateContent>
  <xr:revisionPtr revIDLastSave="686" documentId="8_{74C3521D-5EB6-43AE-B7CA-3B585993217F}" xr6:coauthVersionLast="47" xr6:coauthVersionMax="47" xr10:uidLastSave="{6141A7C1-E215-4433-8C78-181288853425}"/>
  <bookViews>
    <workbookView xWindow="-120" yWindow="-120" windowWidth="29040" windowHeight="15840" xr2:uid="{2EADF7FF-8372-404B-B0E2-80A844247378}"/>
  </bookViews>
  <sheets>
    <sheet name="Principal" sheetId="1" r:id="rId1"/>
    <sheet name="Principal (2)" sheetId="7" r:id="rId2"/>
    <sheet name="Alternativas4" sheetId="2" r:id="rId3"/>
    <sheet name="Alternativas5" sheetId="3" r:id="rId4"/>
    <sheet name="Alternativas5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9" i="1"/>
  <c r="V5" i="1"/>
  <c r="Z4" i="1"/>
  <c r="V4" i="1"/>
  <c r="Z3" i="1"/>
  <c r="Y3" i="1"/>
  <c r="W3" i="1"/>
  <c r="Z2" i="1"/>
  <c r="Y2" i="1"/>
  <c r="A5" i="1"/>
  <c r="A4" i="1"/>
  <c r="B3" i="7"/>
  <c r="E3" i="7"/>
  <c r="D3" i="7"/>
  <c r="R15" i="7"/>
  <c r="G14" i="7"/>
  <c r="M10" i="7"/>
  <c r="N7" i="7"/>
  <c r="N12" i="7" s="1"/>
  <c r="M7" i="7"/>
  <c r="M12" i="7" s="1"/>
  <c r="L7" i="7"/>
  <c r="L10" i="7" s="1"/>
  <c r="O6" i="7"/>
  <c r="C6" i="7"/>
  <c r="C11" i="7" s="1"/>
  <c r="O4" i="7"/>
  <c r="E4" i="7"/>
  <c r="P3" i="7"/>
  <c r="P11" i="7" s="1"/>
  <c r="O3" i="7"/>
  <c r="N3" i="7"/>
  <c r="L3" i="7"/>
  <c r="B6" i="7"/>
  <c r="P2" i="7"/>
  <c r="P7" i="7" s="1"/>
  <c r="O2" i="7"/>
  <c r="N2" i="7"/>
  <c r="N10" i="7" s="1"/>
  <c r="E2" i="7"/>
  <c r="D2" i="7"/>
  <c r="T16" i="5"/>
  <c r="R16" i="5"/>
  <c r="R19" i="5"/>
  <c r="Q18" i="5"/>
  <c r="T18" i="5"/>
  <c r="R18" i="5"/>
  <c r="R20" i="5" s="1"/>
  <c r="L18" i="5"/>
  <c r="L17" i="5"/>
  <c r="J18" i="5"/>
  <c r="L16" i="5"/>
  <c r="K16" i="5"/>
  <c r="J16" i="5"/>
  <c r="E16" i="5"/>
  <c r="D16" i="5"/>
  <c r="D19" i="5"/>
  <c r="B17" i="5"/>
  <c r="E17" i="5"/>
  <c r="E20" i="5" s="1"/>
  <c r="D17" i="5"/>
  <c r="I5" i="5"/>
  <c r="J2" i="5"/>
  <c r="J5" i="5"/>
  <c r="I4" i="5"/>
  <c r="L4" i="5"/>
  <c r="E3" i="5"/>
  <c r="B5" i="5"/>
  <c r="B3" i="5"/>
  <c r="E4" i="5"/>
  <c r="C4" i="5"/>
  <c r="B4" i="5"/>
  <c r="J4" i="5"/>
  <c r="B6" i="5"/>
  <c r="S12" i="5"/>
  <c r="R12" i="5"/>
  <c r="Q12" i="5"/>
  <c r="S11" i="5"/>
  <c r="R11" i="5"/>
  <c r="Q11" i="5"/>
  <c r="S10" i="5"/>
  <c r="R10" i="5"/>
  <c r="Q10" i="5"/>
  <c r="S9" i="5"/>
  <c r="R9" i="5"/>
  <c r="Q9" i="5"/>
  <c r="P12" i="5"/>
  <c r="P11" i="5"/>
  <c r="P10" i="5"/>
  <c r="P9" i="5"/>
  <c r="V21" i="5"/>
  <c r="N21" i="5"/>
  <c r="G21" i="5"/>
  <c r="S20" i="5"/>
  <c r="S25" i="5" s="1"/>
  <c r="L20" i="5"/>
  <c r="L25" i="5" s="1"/>
  <c r="K20" i="5"/>
  <c r="K24" i="5" s="1"/>
  <c r="J20" i="5"/>
  <c r="J23" i="5" s="1"/>
  <c r="I20" i="5"/>
  <c r="I25" i="5" s="1"/>
  <c r="C20" i="5"/>
  <c r="C23" i="5" s="1"/>
  <c r="Q20" i="5"/>
  <c r="T7" i="5"/>
  <c r="T12" i="5" s="1"/>
  <c r="S7" i="5"/>
  <c r="R7" i="5"/>
  <c r="Q7" i="5"/>
  <c r="P7" i="5"/>
  <c r="N7" i="5"/>
  <c r="G7" i="5"/>
  <c r="T6" i="5"/>
  <c r="S6" i="5"/>
  <c r="R6" i="5"/>
  <c r="Q6" i="5"/>
  <c r="P6" i="5"/>
  <c r="L6" i="5"/>
  <c r="L8" i="5" s="1"/>
  <c r="K6" i="5"/>
  <c r="K11" i="5" s="1"/>
  <c r="D6" i="5"/>
  <c r="D11" i="5" s="1"/>
  <c r="Q18" i="3"/>
  <c r="Q20" i="3" s="1"/>
  <c r="Q24" i="3" s="1"/>
  <c r="T18" i="3"/>
  <c r="T16" i="3"/>
  <c r="T20" i="3" s="1"/>
  <c r="T25" i="3" s="1"/>
  <c r="R19" i="3"/>
  <c r="R18" i="3"/>
  <c r="R16" i="3"/>
  <c r="V21" i="3"/>
  <c r="N21" i="3"/>
  <c r="G21" i="3"/>
  <c r="N7" i="3"/>
  <c r="G7" i="3"/>
  <c r="N21" i="2"/>
  <c r="G21" i="2"/>
  <c r="N7" i="2"/>
  <c r="G7" i="2"/>
  <c r="S20" i="3"/>
  <c r="S24" i="3" s="1"/>
  <c r="R20" i="3"/>
  <c r="I24" i="3"/>
  <c r="I22" i="3"/>
  <c r="K20" i="3"/>
  <c r="K25" i="3" s="1"/>
  <c r="I20" i="3"/>
  <c r="I25" i="3" s="1"/>
  <c r="C20" i="3"/>
  <c r="C25" i="3" s="1"/>
  <c r="B20" i="3"/>
  <c r="B24" i="3" s="1"/>
  <c r="D19" i="3"/>
  <c r="L18" i="3"/>
  <c r="L20" i="3" s="1"/>
  <c r="L25" i="3" s="1"/>
  <c r="J18" i="3"/>
  <c r="L17" i="3"/>
  <c r="E17" i="3"/>
  <c r="D17" i="3"/>
  <c r="B17" i="3"/>
  <c r="B23" i="3" s="1"/>
  <c r="L16" i="3"/>
  <c r="K16" i="3"/>
  <c r="K22" i="3" s="1"/>
  <c r="J16" i="3"/>
  <c r="J20" i="3" s="1"/>
  <c r="E16" i="3"/>
  <c r="D16" i="3"/>
  <c r="D11" i="3"/>
  <c r="L9" i="3"/>
  <c r="D9" i="3"/>
  <c r="L6" i="3"/>
  <c r="L11" i="3" s="1"/>
  <c r="K6" i="3"/>
  <c r="K9" i="3" s="1"/>
  <c r="D6" i="3"/>
  <c r="D10" i="3" s="1"/>
  <c r="J5" i="3"/>
  <c r="I5" i="3"/>
  <c r="B5" i="3"/>
  <c r="L4" i="3"/>
  <c r="L10" i="3" s="1"/>
  <c r="J4" i="3"/>
  <c r="I4" i="3"/>
  <c r="I6" i="3" s="1"/>
  <c r="E4" i="3"/>
  <c r="E10" i="3" s="1"/>
  <c r="C4" i="3"/>
  <c r="B4" i="3"/>
  <c r="E3" i="3"/>
  <c r="E6" i="3" s="1"/>
  <c r="B3" i="3"/>
  <c r="J2" i="3"/>
  <c r="J6" i="3" s="1"/>
  <c r="P2" i="1"/>
  <c r="N7" i="1"/>
  <c r="R15" i="1"/>
  <c r="G14" i="1"/>
  <c r="G16" i="1" s="1"/>
  <c r="P3" i="1"/>
  <c r="E15" i="1"/>
  <c r="D15" i="1"/>
  <c r="C15" i="1"/>
  <c r="B15" i="1"/>
  <c r="O14" i="1"/>
  <c r="O13" i="1"/>
  <c r="O12" i="1"/>
  <c r="O11" i="1"/>
  <c r="O10" i="1"/>
  <c r="O7" i="1"/>
  <c r="M7" i="1"/>
  <c r="M14" i="1" s="1"/>
  <c r="L7" i="1"/>
  <c r="L13" i="1" s="1"/>
  <c r="O6" i="1"/>
  <c r="O4" i="1"/>
  <c r="O3" i="1"/>
  <c r="N3" i="1"/>
  <c r="L3" i="1"/>
  <c r="O2" i="1"/>
  <c r="N2" i="1"/>
  <c r="N23" i="2"/>
  <c r="N24" i="2"/>
  <c r="N25" i="2"/>
  <c r="N22" i="2"/>
  <c r="G23" i="2"/>
  <c r="G24" i="2"/>
  <c r="G25" i="2"/>
  <c r="G22" i="2"/>
  <c r="N11" i="2"/>
  <c r="N10" i="2"/>
  <c r="N9" i="2"/>
  <c r="N8" i="2"/>
  <c r="G11" i="2"/>
  <c r="G10" i="2"/>
  <c r="G9" i="2"/>
  <c r="G8" i="2"/>
  <c r="K16" i="2"/>
  <c r="K20" i="2" s="1"/>
  <c r="K24" i="2" s="1"/>
  <c r="J16" i="2"/>
  <c r="J18" i="2"/>
  <c r="L17" i="2"/>
  <c r="L18" i="2"/>
  <c r="L16" i="2"/>
  <c r="E16" i="2"/>
  <c r="E20" i="2" s="1"/>
  <c r="E24" i="2" s="1"/>
  <c r="B17" i="2"/>
  <c r="E17" i="2"/>
  <c r="D16" i="2"/>
  <c r="D20" i="2" s="1"/>
  <c r="D23" i="2" s="1"/>
  <c r="D19" i="2"/>
  <c r="J5" i="2"/>
  <c r="L4" i="2"/>
  <c r="L6" i="2" s="1"/>
  <c r="L9" i="2" s="1"/>
  <c r="J4" i="2"/>
  <c r="I4" i="2"/>
  <c r="I5" i="2"/>
  <c r="J2" i="2"/>
  <c r="D17" i="2"/>
  <c r="K6" i="2"/>
  <c r="K11" i="2" s="1"/>
  <c r="E4" i="2"/>
  <c r="E6" i="2" s="1"/>
  <c r="E8" i="2" s="1"/>
  <c r="E3" i="2"/>
  <c r="C4" i="2"/>
  <c r="C6" i="2" s="1"/>
  <c r="C10" i="2" s="1"/>
  <c r="B5" i="2"/>
  <c r="B4" i="2"/>
  <c r="B3" i="2"/>
  <c r="C20" i="2"/>
  <c r="C23" i="2" s="1"/>
  <c r="I20" i="2"/>
  <c r="I24" i="2" s="1"/>
  <c r="D6" i="2"/>
  <c r="D11" i="2" s="1"/>
  <c r="D9" i="1"/>
  <c r="D6" i="1"/>
  <c r="D11" i="1" s="1"/>
  <c r="C6" i="1"/>
  <c r="C9" i="1" s="1"/>
  <c r="D3" i="1"/>
  <c r="D10" i="1" s="1"/>
  <c r="D2" i="1"/>
  <c r="E2" i="1"/>
  <c r="E3" i="1"/>
  <c r="E4" i="1"/>
  <c r="B3" i="1"/>
  <c r="B6" i="1" s="1"/>
  <c r="E6" i="7" l="1"/>
  <c r="E10" i="7" s="1"/>
  <c r="O11" i="7"/>
  <c r="O10" i="7"/>
  <c r="Q10" i="7" s="1"/>
  <c r="L16" i="7" s="1"/>
  <c r="P13" i="7"/>
  <c r="P14" i="7"/>
  <c r="P12" i="7"/>
  <c r="B11" i="7"/>
  <c r="B9" i="7"/>
  <c r="B12" i="7"/>
  <c r="C12" i="7"/>
  <c r="B10" i="7"/>
  <c r="L11" i="7"/>
  <c r="O7" i="7"/>
  <c r="C10" i="7"/>
  <c r="P10" i="7"/>
  <c r="M11" i="7"/>
  <c r="L13" i="7"/>
  <c r="M14" i="7"/>
  <c r="N11" i="7"/>
  <c r="M13" i="7"/>
  <c r="N14" i="7"/>
  <c r="D6" i="7"/>
  <c r="D9" i="7" s="1"/>
  <c r="L12" i="7"/>
  <c r="N13" i="7"/>
  <c r="L14" i="7"/>
  <c r="C9" i="7"/>
  <c r="T20" i="5"/>
  <c r="T25" i="5" s="1"/>
  <c r="S22" i="5"/>
  <c r="S23" i="5"/>
  <c r="S24" i="5"/>
  <c r="C6" i="5"/>
  <c r="C10" i="5" s="1"/>
  <c r="C25" i="5"/>
  <c r="C24" i="5"/>
  <c r="L22" i="5"/>
  <c r="L23" i="5"/>
  <c r="L24" i="5"/>
  <c r="K25" i="5"/>
  <c r="K22" i="5"/>
  <c r="J25" i="5"/>
  <c r="J24" i="5"/>
  <c r="D8" i="5"/>
  <c r="D10" i="5"/>
  <c r="D9" i="5"/>
  <c r="T9" i="5"/>
  <c r="T11" i="5"/>
  <c r="T10" i="5"/>
  <c r="B10" i="5"/>
  <c r="B8" i="5"/>
  <c r="B11" i="5"/>
  <c r="B9" i="5"/>
  <c r="Q22" i="5"/>
  <c r="Q23" i="5"/>
  <c r="Q25" i="5"/>
  <c r="Q24" i="5"/>
  <c r="R23" i="5"/>
  <c r="R22" i="5"/>
  <c r="E24" i="5"/>
  <c r="E23" i="5"/>
  <c r="E25" i="5"/>
  <c r="R25" i="5"/>
  <c r="L10" i="5"/>
  <c r="J22" i="5"/>
  <c r="K9" i="5"/>
  <c r="I23" i="5"/>
  <c r="L9" i="5"/>
  <c r="B20" i="5"/>
  <c r="C22" i="5"/>
  <c r="R24" i="5"/>
  <c r="E6" i="5"/>
  <c r="E10" i="5" s="1"/>
  <c r="K23" i="5"/>
  <c r="I6" i="5"/>
  <c r="I10" i="5" s="1"/>
  <c r="K8" i="5"/>
  <c r="L11" i="5"/>
  <c r="D20" i="5"/>
  <c r="D24" i="5" s="1"/>
  <c r="E22" i="5"/>
  <c r="K10" i="5"/>
  <c r="I22" i="5"/>
  <c r="I24" i="5"/>
  <c r="J6" i="5"/>
  <c r="J11" i="5" s="1"/>
  <c r="Q22" i="3"/>
  <c r="Q11" i="2"/>
  <c r="Q10" i="2"/>
  <c r="S23" i="3"/>
  <c r="Q23" i="3"/>
  <c r="T23" i="3"/>
  <c r="T24" i="3"/>
  <c r="R24" i="3"/>
  <c r="R23" i="3"/>
  <c r="R22" i="3"/>
  <c r="R25" i="3"/>
  <c r="S22" i="3"/>
  <c r="Q25" i="3"/>
  <c r="T22" i="3"/>
  <c r="S25" i="3"/>
  <c r="J24" i="3"/>
  <c r="J25" i="3"/>
  <c r="J23" i="3"/>
  <c r="I8" i="3"/>
  <c r="I10" i="3"/>
  <c r="M10" i="3" s="1"/>
  <c r="N10" i="3" s="1"/>
  <c r="I9" i="3"/>
  <c r="L22" i="3"/>
  <c r="M22" i="3" s="1"/>
  <c r="N22" i="3" s="1"/>
  <c r="M25" i="3"/>
  <c r="N25" i="3" s="1"/>
  <c r="J11" i="3"/>
  <c r="J9" i="3"/>
  <c r="J10" i="3"/>
  <c r="J8" i="3"/>
  <c r="E8" i="3"/>
  <c r="E11" i="3"/>
  <c r="I11" i="3"/>
  <c r="L23" i="3"/>
  <c r="B10" i="3"/>
  <c r="K11" i="3"/>
  <c r="B6" i="3"/>
  <c r="B9" i="3" s="1"/>
  <c r="E9" i="3"/>
  <c r="K24" i="3"/>
  <c r="M24" i="3" s="1"/>
  <c r="N24" i="3" s="1"/>
  <c r="C6" i="3"/>
  <c r="L8" i="3"/>
  <c r="C22" i="3"/>
  <c r="D8" i="3"/>
  <c r="K10" i="3"/>
  <c r="D20" i="3"/>
  <c r="D22" i="3" s="1"/>
  <c r="I23" i="3"/>
  <c r="J22" i="3"/>
  <c r="B22" i="3"/>
  <c r="L24" i="3"/>
  <c r="E20" i="3"/>
  <c r="E22" i="3" s="1"/>
  <c r="C24" i="3"/>
  <c r="K23" i="3"/>
  <c r="B25" i="3"/>
  <c r="K8" i="3"/>
  <c r="C23" i="3"/>
  <c r="N13" i="1"/>
  <c r="N10" i="1"/>
  <c r="N12" i="1"/>
  <c r="N11" i="1"/>
  <c r="N14" i="1"/>
  <c r="P7" i="1"/>
  <c r="P10" i="1" s="1"/>
  <c r="L12" i="1"/>
  <c r="L11" i="1"/>
  <c r="M13" i="1"/>
  <c r="M10" i="1"/>
  <c r="M11" i="1"/>
  <c r="M12" i="1"/>
  <c r="L14" i="1"/>
  <c r="B12" i="1"/>
  <c r="B11" i="1"/>
  <c r="B9" i="1"/>
  <c r="B10" i="1"/>
  <c r="D12" i="1"/>
  <c r="C10" i="1"/>
  <c r="C11" i="1"/>
  <c r="C12" i="1"/>
  <c r="E6" i="1"/>
  <c r="L10" i="1"/>
  <c r="Q9" i="2"/>
  <c r="Q8" i="2"/>
  <c r="J20" i="2"/>
  <c r="J24" i="2" s="1"/>
  <c r="K25" i="2"/>
  <c r="L20" i="2"/>
  <c r="L23" i="2" s="1"/>
  <c r="K22" i="2"/>
  <c r="K23" i="2"/>
  <c r="I23" i="2"/>
  <c r="I25" i="2"/>
  <c r="I22" i="2"/>
  <c r="B20" i="2"/>
  <c r="B24" i="2" s="1"/>
  <c r="E22" i="2"/>
  <c r="E25" i="2"/>
  <c r="E23" i="2"/>
  <c r="I6" i="2"/>
  <c r="I8" i="2" s="1"/>
  <c r="D24" i="2"/>
  <c r="D25" i="2"/>
  <c r="D22" i="2"/>
  <c r="C24" i="2"/>
  <c r="C22" i="2"/>
  <c r="C25" i="2"/>
  <c r="L8" i="2"/>
  <c r="L10" i="2"/>
  <c r="L11" i="2"/>
  <c r="J6" i="2"/>
  <c r="K9" i="2"/>
  <c r="K8" i="2"/>
  <c r="K10" i="2"/>
  <c r="E9" i="2"/>
  <c r="E11" i="2"/>
  <c r="E10" i="2"/>
  <c r="B6" i="2"/>
  <c r="B8" i="2" s="1"/>
  <c r="D9" i="2"/>
  <c r="D8" i="2"/>
  <c r="D10" i="2"/>
  <c r="C11" i="2"/>
  <c r="C9" i="2"/>
  <c r="C8" i="2"/>
  <c r="E11" i="7" l="1"/>
  <c r="E12" i="7"/>
  <c r="E9" i="7"/>
  <c r="F9" i="7"/>
  <c r="B15" i="7" s="1"/>
  <c r="Q13" i="7"/>
  <c r="O16" i="7" s="1"/>
  <c r="Q12" i="7"/>
  <c r="N16" i="7" s="1"/>
  <c r="D11" i="7"/>
  <c r="D12" i="7"/>
  <c r="F12" i="7" s="1"/>
  <c r="E15" i="7" s="1"/>
  <c r="D10" i="7"/>
  <c r="F10" i="7" s="1"/>
  <c r="C15" i="7" s="1"/>
  <c r="O13" i="7"/>
  <c r="O12" i="7"/>
  <c r="Q11" i="7"/>
  <c r="M16" i="7" s="1"/>
  <c r="R16" i="7" s="1"/>
  <c r="R17" i="7" s="1"/>
  <c r="R19" i="7" s="1"/>
  <c r="O14" i="7"/>
  <c r="Q14" i="7" s="1"/>
  <c r="P16" i="7" s="1"/>
  <c r="T22" i="5"/>
  <c r="T23" i="5"/>
  <c r="T24" i="5"/>
  <c r="M25" i="5"/>
  <c r="N25" i="5" s="1"/>
  <c r="U25" i="5"/>
  <c r="V25" i="5" s="1"/>
  <c r="U22" i="5"/>
  <c r="V22" i="5" s="1"/>
  <c r="C11" i="5"/>
  <c r="C9" i="5"/>
  <c r="C8" i="5"/>
  <c r="D22" i="5"/>
  <c r="D25" i="5"/>
  <c r="M23" i="5"/>
  <c r="N23" i="5" s="1"/>
  <c r="M24" i="5"/>
  <c r="N24" i="5" s="1"/>
  <c r="M22" i="5"/>
  <c r="N22" i="5" s="1"/>
  <c r="B24" i="5"/>
  <c r="F24" i="5" s="1"/>
  <c r="G24" i="5" s="1"/>
  <c r="B22" i="5"/>
  <c r="B25" i="5"/>
  <c r="E8" i="5"/>
  <c r="E11" i="5"/>
  <c r="F11" i="5" s="1"/>
  <c r="G11" i="5" s="1"/>
  <c r="J9" i="5"/>
  <c r="J8" i="5"/>
  <c r="J10" i="5"/>
  <c r="M10" i="5" s="1"/>
  <c r="N10" i="5" s="1"/>
  <c r="U24" i="5"/>
  <c r="V24" i="5" s="1"/>
  <c r="F10" i="5"/>
  <c r="G10" i="5" s="1"/>
  <c r="I8" i="5"/>
  <c r="I9" i="5"/>
  <c r="I11" i="5"/>
  <c r="M11" i="5" s="1"/>
  <c r="N11" i="5" s="1"/>
  <c r="D23" i="5"/>
  <c r="B23" i="5"/>
  <c r="U23" i="5"/>
  <c r="V23" i="5" s="1"/>
  <c r="E9" i="5"/>
  <c r="F9" i="5" s="1"/>
  <c r="G9" i="5" s="1"/>
  <c r="U24" i="3"/>
  <c r="V24" i="3" s="1"/>
  <c r="U23" i="3"/>
  <c r="V23" i="3" s="1"/>
  <c r="U22" i="3"/>
  <c r="V22" i="3" s="1"/>
  <c r="U25" i="3"/>
  <c r="V25" i="3" s="1"/>
  <c r="F9" i="3"/>
  <c r="G9" i="3" s="1"/>
  <c r="M9" i="3"/>
  <c r="N9" i="3" s="1"/>
  <c r="M8" i="3"/>
  <c r="N8" i="3" s="1"/>
  <c r="M23" i="3"/>
  <c r="N23" i="3" s="1"/>
  <c r="C8" i="3"/>
  <c r="C9" i="3"/>
  <c r="C11" i="3"/>
  <c r="B11" i="3"/>
  <c r="F11" i="3" s="1"/>
  <c r="G11" i="3" s="1"/>
  <c r="B8" i="3"/>
  <c r="F22" i="3"/>
  <c r="G22" i="3" s="1"/>
  <c r="D25" i="3"/>
  <c r="F25" i="3" s="1"/>
  <c r="G25" i="3" s="1"/>
  <c r="D24" i="3"/>
  <c r="F24" i="3" s="1"/>
  <c r="G24" i="3" s="1"/>
  <c r="D23" i="3"/>
  <c r="F23" i="3" s="1"/>
  <c r="G23" i="3" s="1"/>
  <c r="C10" i="3"/>
  <c r="F10" i="3" s="1"/>
  <c r="G10" i="3" s="1"/>
  <c r="E24" i="3"/>
  <c r="E25" i="3"/>
  <c r="E23" i="3"/>
  <c r="M11" i="3"/>
  <c r="N11" i="3" s="1"/>
  <c r="Q10" i="1"/>
  <c r="L16" i="1" s="1"/>
  <c r="P14" i="1"/>
  <c r="Q14" i="1" s="1"/>
  <c r="P16" i="1" s="1"/>
  <c r="P13" i="1"/>
  <c r="Q13" i="1" s="1"/>
  <c r="O16" i="1" s="1"/>
  <c r="P12" i="1"/>
  <c r="Q12" i="1" s="1"/>
  <c r="N16" i="1" s="1"/>
  <c r="P11" i="1"/>
  <c r="Q11" i="1"/>
  <c r="M16" i="1" s="1"/>
  <c r="E12" i="1"/>
  <c r="E9" i="1"/>
  <c r="E11" i="1"/>
  <c r="E10" i="1"/>
  <c r="F10" i="1"/>
  <c r="F9" i="1"/>
  <c r="F11" i="1"/>
  <c r="F12" i="1"/>
  <c r="G15" i="1"/>
  <c r="G18" i="1" s="1"/>
  <c r="J25" i="2"/>
  <c r="J23" i="2"/>
  <c r="M23" i="2" s="1"/>
  <c r="J22" i="2"/>
  <c r="L25" i="2"/>
  <c r="L24" i="2"/>
  <c r="M24" i="2" s="1"/>
  <c r="L22" i="2"/>
  <c r="M22" i="2" s="1"/>
  <c r="B23" i="2"/>
  <c r="F23" i="2" s="1"/>
  <c r="B22" i="2"/>
  <c r="F22" i="2" s="1"/>
  <c r="B25" i="2"/>
  <c r="F25" i="2" s="1"/>
  <c r="F24" i="2"/>
  <c r="I9" i="2"/>
  <c r="I11" i="2"/>
  <c r="I10" i="2"/>
  <c r="J9" i="2"/>
  <c r="M9" i="2" s="1"/>
  <c r="J8" i="2"/>
  <c r="M8" i="2" s="1"/>
  <c r="J11" i="2"/>
  <c r="M11" i="2" s="1"/>
  <c r="J10" i="2"/>
  <c r="M10" i="2" s="1"/>
  <c r="B9" i="2"/>
  <c r="F9" i="2"/>
  <c r="B10" i="2"/>
  <c r="F10" i="2" s="1"/>
  <c r="B11" i="2"/>
  <c r="F11" i="2" s="1"/>
  <c r="F8" i="2"/>
  <c r="F11" i="7" l="1"/>
  <c r="D15" i="7" s="1"/>
  <c r="G15" i="7" s="1"/>
  <c r="G16" i="7" s="1"/>
  <c r="G18" i="7" s="1"/>
  <c r="F23" i="5"/>
  <c r="G23" i="5" s="1"/>
  <c r="F8" i="5"/>
  <c r="G8" i="5" s="1"/>
  <c r="F22" i="5"/>
  <c r="G22" i="5" s="1"/>
  <c r="F25" i="5"/>
  <c r="G25" i="5" s="1"/>
  <c r="W11" i="5" s="1"/>
  <c r="M8" i="5"/>
  <c r="N8" i="5" s="1"/>
  <c r="M9" i="5"/>
  <c r="N9" i="5" s="1"/>
  <c r="W10" i="5"/>
  <c r="Q10" i="3"/>
  <c r="Q9" i="3"/>
  <c r="Q11" i="3"/>
  <c r="F8" i="3"/>
  <c r="G8" i="3" s="1"/>
  <c r="Q8" i="3" s="1"/>
  <c r="R16" i="1"/>
  <c r="M25" i="2"/>
  <c r="W9" i="5" l="1"/>
  <c r="W8" i="5"/>
  <c r="R17" i="1"/>
  <c r="R19" i="1" s="1"/>
</calcChain>
</file>

<file path=xl/sharedStrings.xml><?xml version="1.0" encoding="utf-8"?>
<sst xmlns="http://schemas.openxmlformats.org/spreadsheetml/2006/main" count="282" uniqueCount="32">
  <si>
    <t>Menor n</t>
  </si>
  <si>
    <t>Menor Peq</t>
  </si>
  <si>
    <t>Mais tempo</t>
  </si>
  <si>
    <t>Equilib. CH</t>
  </si>
  <si>
    <t>Total</t>
  </si>
  <si>
    <t>lambdamax</t>
  </si>
  <si>
    <t>CI</t>
  </si>
  <si>
    <t>RI</t>
  </si>
  <si>
    <t>CR</t>
  </si>
  <si>
    <t>Num</t>
  </si>
  <si>
    <t>Peq</t>
  </si>
  <si>
    <t>Tempo</t>
  </si>
  <si>
    <t>Menor PEQ</t>
  </si>
  <si>
    <t>CH Média</t>
  </si>
  <si>
    <t>D1</t>
  </si>
  <si>
    <t>D2</t>
  </si>
  <si>
    <t>D3</t>
  </si>
  <si>
    <t>D4</t>
  </si>
  <si>
    <t>CH média</t>
  </si>
  <si>
    <t>critérios</t>
  </si>
  <si>
    <t>Menor que o mínimo legal</t>
  </si>
  <si>
    <t>min</t>
  </si>
  <si>
    <t>max</t>
  </si>
  <si>
    <t>direcao</t>
  </si>
  <si>
    <t>menor</t>
  </si>
  <si>
    <t>maior</t>
  </si>
  <si>
    <t>dif CH</t>
  </si>
  <si>
    <t>Menor número</t>
  </si>
  <si>
    <t>Critério</t>
  </si>
  <si>
    <t>Menor P-Eq</t>
  </si>
  <si>
    <t>exato</t>
  </si>
  <si>
    <t>Equilíbrio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</si>
</sst>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1" fillId="0" borderId="0" xfId="0" applyNumberFormat="1" applyFont="1"/>
    <xf numFmtId="164" fontId="0" fillId="12" borderId="1" xfId="0" applyNumberFormat="1" applyFill="1" applyBorder="1" applyAlignment="1">
      <alignment horizontal="center"/>
    </xf>
    <xf numFmtId="0" fontId="0" fillId="12" borderId="0" xfId="0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9F8D-191D-45CB-9CED-31ECBF6F95AF}">
  <dimension ref="A1:Z19"/>
  <sheetViews>
    <sheetView tabSelected="1" workbookViewId="0">
      <selection activeCell="Z2" sqref="Z2"/>
    </sheetView>
  </sheetViews>
  <sheetFormatPr defaultRowHeight="15" x14ac:dyDescent="0.25"/>
  <cols>
    <col min="1" max="1" width="10.28515625" customWidth="1"/>
    <col min="6" max="6" width="10.5703125" customWidth="1"/>
    <col min="11" max="11" width="10.28515625" customWidth="1"/>
    <col min="17" max="17" width="11.42578125" customWidth="1"/>
    <col min="22" max="22" width="14.140625" customWidth="1"/>
    <col min="23" max="23" width="14.42578125" bestFit="1" customWidth="1"/>
    <col min="24" max="24" width="11.28515625" bestFit="1" customWidth="1"/>
    <col min="25" max="26" width="12" bestFit="1" customWidth="1"/>
  </cols>
  <sheetData>
    <row r="1" spans="1:26" x14ac:dyDescent="0.25">
      <c r="A1" s="3" t="s">
        <v>28</v>
      </c>
      <c r="B1" s="3" t="s">
        <v>27</v>
      </c>
      <c r="C1" s="3" t="s">
        <v>29</v>
      </c>
      <c r="D1" s="3" t="s">
        <v>2</v>
      </c>
      <c r="E1" s="3" t="s">
        <v>3</v>
      </c>
      <c r="K1" s="3"/>
      <c r="L1" t="s">
        <v>27</v>
      </c>
      <c r="M1" t="s">
        <v>29</v>
      </c>
      <c r="N1" t="s">
        <v>2</v>
      </c>
      <c r="O1" t="s">
        <v>3</v>
      </c>
      <c r="P1" s="3" t="s">
        <v>18</v>
      </c>
      <c r="V1" s="26" t="s">
        <v>28</v>
      </c>
      <c r="W1" s="26" t="s">
        <v>27</v>
      </c>
      <c r="X1" s="26" t="s">
        <v>29</v>
      </c>
      <c r="Y1" s="26" t="s">
        <v>2</v>
      </c>
      <c r="Z1" s="26" t="s">
        <v>31</v>
      </c>
    </row>
    <row r="2" spans="1:26" x14ac:dyDescent="0.25">
      <c r="A2" s="3" t="s">
        <v>27</v>
      </c>
      <c r="B2" s="4">
        <v>1</v>
      </c>
      <c r="C2" s="9">
        <v>3</v>
      </c>
      <c r="D2" s="10">
        <f>1/3</f>
        <v>0.33333333333333331</v>
      </c>
      <c r="E2" s="12">
        <f>1/4</f>
        <v>0.25</v>
      </c>
      <c r="K2" s="3" t="s">
        <v>27</v>
      </c>
      <c r="L2" s="4">
        <v>1</v>
      </c>
      <c r="M2" s="9">
        <v>3</v>
      </c>
      <c r="N2" s="10">
        <f>1/3</f>
        <v>0.33333333333333331</v>
      </c>
      <c r="O2" s="12">
        <f>1/4</f>
        <v>0.25</v>
      </c>
      <c r="P2" s="19">
        <f>1/3</f>
        <v>0.33333333333333331</v>
      </c>
      <c r="V2" s="26" t="s">
        <v>27</v>
      </c>
      <c r="W2" s="27">
        <v>1</v>
      </c>
      <c r="X2" s="27">
        <v>3</v>
      </c>
      <c r="Y2" s="27">
        <f>1/3</f>
        <v>0.33333333333333331</v>
      </c>
      <c r="Z2" s="27">
        <f>1/4</f>
        <v>0.25</v>
      </c>
    </row>
    <row r="3" spans="1:26" x14ac:dyDescent="0.25">
      <c r="A3" s="3" t="s">
        <v>29</v>
      </c>
      <c r="B3" s="9">
        <f>1/3</f>
        <v>0.33333333333333331</v>
      </c>
      <c r="C3" s="4">
        <v>1</v>
      </c>
      <c r="D3" s="11">
        <f>1/5</f>
        <v>0.2</v>
      </c>
      <c r="E3" s="13">
        <f>1/6</f>
        <v>0.16666666666666666</v>
      </c>
      <c r="K3" s="3" t="s">
        <v>29</v>
      </c>
      <c r="L3" s="9">
        <f>1/3</f>
        <v>0.33333333333333331</v>
      </c>
      <c r="M3" s="4">
        <v>1</v>
      </c>
      <c r="N3" s="11">
        <f>1/5</f>
        <v>0.2</v>
      </c>
      <c r="O3" s="13">
        <f>1/6</f>
        <v>0.16666666666666666</v>
      </c>
      <c r="P3" s="20">
        <f>1/4</f>
        <v>0.25</v>
      </c>
      <c r="V3" s="26" t="s">
        <v>29</v>
      </c>
      <c r="W3" s="27">
        <f>1/3</f>
        <v>0.33333333333333331</v>
      </c>
      <c r="X3" s="27">
        <v>1</v>
      </c>
      <c r="Y3" s="27">
        <f>1/5</f>
        <v>0.2</v>
      </c>
      <c r="Z3" s="27">
        <f>1/6</f>
        <v>0.16666666666666666</v>
      </c>
    </row>
    <row r="4" spans="1:26" x14ac:dyDescent="0.25">
      <c r="A4" s="3" t="str">
        <f>D1</f>
        <v>Mais tempo</v>
      </c>
      <c r="B4" s="10">
        <v>3</v>
      </c>
      <c r="C4" s="11">
        <v>5</v>
      </c>
      <c r="D4" s="4">
        <v>1</v>
      </c>
      <c r="E4" s="14">
        <f>1/2</f>
        <v>0.5</v>
      </c>
      <c r="K4" s="3" t="s">
        <v>2</v>
      </c>
      <c r="L4" s="10">
        <v>3</v>
      </c>
      <c r="M4" s="11">
        <v>5</v>
      </c>
      <c r="N4" s="4">
        <v>1</v>
      </c>
      <c r="O4" s="14">
        <f>1/2</f>
        <v>0.5</v>
      </c>
      <c r="P4" s="21">
        <v>1</v>
      </c>
      <c r="V4" s="26" t="str">
        <f>Y1</f>
        <v>Mais tempo</v>
      </c>
      <c r="W4" s="27">
        <v>3</v>
      </c>
      <c r="X4" s="27">
        <v>5</v>
      </c>
      <c r="Y4" s="27">
        <v>1</v>
      </c>
      <c r="Z4" s="27">
        <f>1/2</f>
        <v>0.5</v>
      </c>
    </row>
    <row r="5" spans="1:26" x14ac:dyDescent="0.25">
      <c r="A5" s="3" t="str">
        <f>E1</f>
        <v>Equilib. CH</v>
      </c>
      <c r="B5" s="12">
        <v>4</v>
      </c>
      <c r="C5" s="13">
        <v>6</v>
      </c>
      <c r="D5" s="14">
        <v>2</v>
      </c>
      <c r="E5" s="4">
        <v>1</v>
      </c>
      <c r="K5" s="3" t="s">
        <v>3</v>
      </c>
      <c r="L5" s="12">
        <v>4</v>
      </c>
      <c r="M5" s="13">
        <v>6</v>
      </c>
      <c r="N5" s="14">
        <v>2</v>
      </c>
      <c r="O5" s="4">
        <v>1</v>
      </c>
      <c r="P5" s="22">
        <v>2</v>
      </c>
      <c r="V5" s="26" t="str">
        <f>Z1</f>
        <v>Equilíbrio CH</v>
      </c>
      <c r="W5" s="27">
        <v>4</v>
      </c>
      <c r="X5" s="27">
        <v>6</v>
      </c>
      <c r="Y5" s="27">
        <v>2</v>
      </c>
      <c r="Z5" s="27">
        <v>1</v>
      </c>
    </row>
    <row r="6" spans="1:26" x14ac:dyDescent="0.25">
      <c r="A6" s="1" t="s">
        <v>4</v>
      </c>
      <c r="B6" s="6">
        <f>SUM(B2:B5)</f>
        <v>8.3333333333333321</v>
      </c>
      <c r="C6" s="6">
        <f>SUM(C2:C5)</f>
        <v>15</v>
      </c>
      <c r="D6" s="6">
        <f>SUM(D2:D5)</f>
        <v>3.5333333333333332</v>
      </c>
      <c r="E6" s="6">
        <f>SUM(E2:E5)</f>
        <v>1.9166666666666665</v>
      </c>
      <c r="K6" s="3" t="s">
        <v>18</v>
      </c>
      <c r="L6" s="19">
        <v>3</v>
      </c>
      <c r="M6" s="20">
        <v>4</v>
      </c>
      <c r="N6" s="21">
        <v>1</v>
      </c>
      <c r="O6" s="22">
        <f>1/2</f>
        <v>0.5</v>
      </c>
      <c r="P6" s="4">
        <v>1</v>
      </c>
    </row>
    <row r="7" spans="1:26" x14ac:dyDescent="0.25">
      <c r="K7" s="1" t="s">
        <v>4</v>
      </c>
      <c r="L7" s="6">
        <f>SUM(L2:L6)</f>
        <v>11.333333333333332</v>
      </c>
      <c r="M7" s="6">
        <f>SUM(M2:M6)</f>
        <v>19</v>
      </c>
      <c r="N7" s="6">
        <f>SUM(N2:N6)</f>
        <v>4.5333333333333332</v>
      </c>
      <c r="O7" s="6">
        <f>SUM(O2:O6)</f>
        <v>2.4166666666666665</v>
      </c>
      <c r="P7" s="6">
        <f>SUM(P2:P6)</f>
        <v>4.583333333333333</v>
      </c>
    </row>
    <row r="8" spans="1:26" x14ac:dyDescent="0.25">
      <c r="B8" t="s">
        <v>27</v>
      </c>
      <c r="C8" t="s">
        <v>29</v>
      </c>
      <c r="D8" t="s">
        <v>2</v>
      </c>
      <c r="E8" t="s">
        <v>3</v>
      </c>
      <c r="G8" t="s">
        <v>30</v>
      </c>
    </row>
    <row r="9" spans="1:26" x14ac:dyDescent="0.25">
      <c r="A9" t="s">
        <v>27</v>
      </c>
      <c r="B9" s="7">
        <f>B2/B$6</f>
        <v>0.12000000000000002</v>
      </c>
      <c r="C9" s="7">
        <f t="shared" ref="C9:E9" si="0">C2/C$6</f>
        <v>0.2</v>
      </c>
      <c r="D9" s="7">
        <f t="shared" si="0"/>
        <v>9.4339622641509427E-2</v>
      </c>
      <c r="E9" s="7">
        <f t="shared" si="0"/>
        <v>0.13043478260869565</v>
      </c>
      <c r="F9" s="23">
        <f>AVERAGE(B9:E9)</f>
        <v>0.13619360131255129</v>
      </c>
      <c r="G9">
        <v>0.1336</v>
      </c>
      <c r="H9" s="28">
        <f>(F9-G9)/G9</f>
        <v>1.9413183477180324E-2</v>
      </c>
      <c r="L9" t="s">
        <v>27</v>
      </c>
      <c r="M9" t="s">
        <v>29</v>
      </c>
      <c r="N9" t="s">
        <v>2</v>
      </c>
      <c r="O9" t="s">
        <v>3</v>
      </c>
      <c r="Q9" t="s">
        <v>18</v>
      </c>
    </row>
    <row r="10" spans="1:26" x14ac:dyDescent="0.25">
      <c r="A10" t="s">
        <v>29</v>
      </c>
      <c r="B10" s="7">
        <f>B3/B$6</f>
        <v>0.04</v>
      </c>
      <c r="C10" s="7">
        <f t="shared" ref="C10:E10" si="1">C3/C$6</f>
        <v>6.6666666666666666E-2</v>
      </c>
      <c r="D10" s="7">
        <f t="shared" si="1"/>
        <v>5.6603773584905669E-2</v>
      </c>
      <c r="E10" s="7">
        <f t="shared" si="1"/>
        <v>8.6956521739130432E-2</v>
      </c>
      <c r="F10" s="23">
        <f>AVERAGE(B10:E10)</f>
        <v>6.2556740497675692E-2</v>
      </c>
      <c r="G10">
        <v>6.1400000000000003E-2</v>
      </c>
      <c r="H10" s="28">
        <f t="shared" ref="H10:H12" si="2">(F10-G10)/G10</f>
        <v>1.8839421786249002E-2</v>
      </c>
      <c r="K10" t="s">
        <v>27</v>
      </c>
      <c r="L10" s="7">
        <f>L2/L$7</f>
        <v>8.8235294117647065E-2</v>
      </c>
      <c r="M10" s="7">
        <f>M2/M$7</f>
        <v>0.15789473684210525</v>
      </c>
      <c r="N10" s="7">
        <f>N2/N$7</f>
        <v>7.3529411764705885E-2</v>
      </c>
      <c r="O10" s="7">
        <f>O2/O$7</f>
        <v>0.10344827586206898</v>
      </c>
      <c r="P10" s="7">
        <f>P2/P$7</f>
        <v>7.2727272727272724E-2</v>
      </c>
      <c r="Q10" s="23">
        <f>AVERAGE(L10:P10)</f>
        <v>9.9166998262759987E-2</v>
      </c>
    </row>
    <row r="11" spans="1:26" x14ac:dyDescent="0.25">
      <c r="A11" t="s">
        <v>2</v>
      </c>
      <c r="B11" s="7">
        <f>B4/B$6</f>
        <v>0.36000000000000004</v>
      </c>
      <c r="C11" s="7">
        <f t="shared" ref="C11:E11" si="3">C4/C$6</f>
        <v>0.33333333333333331</v>
      </c>
      <c r="D11" s="7">
        <f t="shared" si="3"/>
        <v>0.28301886792452829</v>
      </c>
      <c r="E11" s="7">
        <f t="shared" si="3"/>
        <v>0.2608695652173913</v>
      </c>
      <c r="F11" s="23">
        <f>AVERAGE(B11:E11)</f>
        <v>0.30930544161881324</v>
      </c>
      <c r="G11">
        <v>0.31019999999999998</v>
      </c>
      <c r="H11" s="28">
        <f t="shared" si="2"/>
        <v>-2.8838116737161142E-3</v>
      </c>
      <c r="K11" t="s">
        <v>29</v>
      </c>
      <c r="L11" s="7">
        <f t="shared" ref="L11:M14" si="4">L3/L$7</f>
        <v>2.9411764705882356E-2</v>
      </c>
      <c r="M11" s="7">
        <f t="shared" si="4"/>
        <v>5.2631578947368418E-2</v>
      </c>
      <c r="N11" s="7">
        <f t="shared" ref="N11:O11" si="5">N3/N$7</f>
        <v>4.4117647058823532E-2</v>
      </c>
      <c r="O11" s="7">
        <f t="shared" si="5"/>
        <v>6.8965517241379309E-2</v>
      </c>
      <c r="P11" s="7">
        <f>P3/P$7</f>
        <v>5.454545454545455E-2</v>
      </c>
      <c r="Q11" s="23">
        <f t="shared" ref="Q11:Q14" si="6">AVERAGE(L11:P11)</f>
        <v>4.9934392499781634E-2</v>
      </c>
    </row>
    <row r="12" spans="1:26" x14ac:dyDescent="0.25">
      <c r="A12" t="s">
        <v>3</v>
      </c>
      <c r="B12" s="7">
        <f>B5/B$6</f>
        <v>0.48000000000000009</v>
      </c>
      <c r="C12" s="7">
        <f t="shared" ref="C12:E12" si="7">C5/C$6</f>
        <v>0.4</v>
      </c>
      <c r="D12" s="7">
        <f t="shared" si="7"/>
        <v>0.56603773584905659</v>
      </c>
      <c r="E12" s="7">
        <f t="shared" si="7"/>
        <v>0.52173913043478259</v>
      </c>
      <c r="F12" s="23">
        <f>AVERAGE(B12:E12)</f>
        <v>0.49194421657095988</v>
      </c>
      <c r="G12">
        <v>0.49480000000000002</v>
      </c>
      <c r="H12" s="28">
        <f t="shared" si="2"/>
        <v>-5.771591408731078E-3</v>
      </c>
      <c r="K12" t="s">
        <v>2</v>
      </c>
      <c r="L12" s="7">
        <f t="shared" si="4"/>
        <v>0.26470588235294118</v>
      </c>
      <c r="M12" s="7">
        <f t="shared" si="4"/>
        <v>0.26315789473684209</v>
      </c>
      <c r="N12" s="7">
        <f t="shared" ref="N12:O12" si="8">N4/N$7</f>
        <v>0.22058823529411764</v>
      </c>
      <c r="O12" s="7">
        <f t="shared" si="8"/>
        <v>0.20689655172413796</v>
      </c>
      <c r="P12" s="7">
        <f>P4/P$7</f>
        <v>0.2181818181818182</v>
      </c>
      <c r="Q12" s="23">
        <f t="shared" si="6"/>
        <v>0.23470607645797142</v>
      </c>
    </row>
    <row r="13" spans="1:26" x14ac:dyDescent="0.25">
      <c r="K13" t="s">
        <v>3</v>
      </c>
      <c r="L13" s="7">
        <f t="shared" si="4"/>
        <v>0.35294117647058826</v>
      </c>
      <c r="M13" s="7">
        <f t="shared" si="4"/>
        <v>0.31578947368421051</v>
      </c>
      <c r="N13" s="7">
        <f t="shared" ref="N13:O13" si="9">N5/N$7</f>
        <v>0.44117647058823528</v>
      </c>
      <c r="O13" s="7">
        <f t="shared" si="9"/>
        <v>0.41379310344827591</v>
      </c>
      <c r="P13" s="7">
        <f>P5/P$7</f>
        <v>0.4363636363636364</v>
      </c>
      <c r="Q13" s="23">
        <f t="shared" si="6"/>
        <v>0.39201277211098928</v>
      </c>
    </row>
    <row r="14" spans="1:26" x14ac:dyDescent="0.25">
      <c r="F14" t="s">
        <v>19</v>
      </c>
      <c r="G14">
        <f>COUNTA(B1:H1)</f>
        <v>4</v>
      </c>
      <c r="K14" t="s">
        <v>18</v>
      </c>
      <c r="L14" s="7">
        <f t="shared" si="4"/>
        <v>0.26470588235294118</v>
      </c>
      <c r="M14" s="7">
        <f t="shared" si="4"/>
        <v>0.21052631578947367</v>
      </c>
      <c r="N14" s="7">
        <f t="shared" ref="N14:O14" si="10">N6/N$7</f>
        <v>0.22058823529411764</v>
      </c>
      <c r="O14" s="7">
        <f t="shared" si="10"/>
        <v>0.20689655172413796</v>
      </c>
      <c r="P14" s="7">
        <f>P6/P$7</f>
        <v>0.2181818181818182</v>
      </c>
      <c r="Q14" s="23">
        <f t="shared" si="6"/>
        <v>0.22417976066849774</v>
      </c>
    </row>
    <row r="15" spans="1:26" x14ac:dyDescent="0.25">
      <c r="B15">
        <f>F9</f>
        <v>0.13619360131255129</v>
      </c>
      <c r="C15">
        <f>F10</f>
        <v>6.2556740497675692E-2</v>
      </c>
      <c r="D15">
        <f>F11</f>
        <v>0.30930544161881324</v>
      </c>
      <c r="E15">
        <f>F12</f>
        <v>0.49194421657095988</v>
      </c>
      <c r="F15" t="s">
        <v>5</v>
      </c>
      <c r="G15">
        <f>SUMPRODUCT(B15:E15,B6:E6)</f>
        <v>4.1090700938838758</v>
      </c>
      <c r="Q15" t="s">
        <v>19</v>
      </c>
      <c r="R15">
        <f>COUNTA(L1:R1)</f>
        <v>5</v>
      </c>
    </row>
    <row r="16" spans="1:26" x14ac:dyDescent="0.25">
      <c r="F16" t="s">
        <v>6</v>
      </c>
      <c r="G16">
        <f>(G15-G14)/(G14-1)</f>
        <v>3.6356697961291928E-2</v>
      </c>
      <c r="L16">
        <f>Q10</f>
        <v>9.9166998262759987E-2</v>
      </c>
      <c r="M16">
        <f>Q11</f>
        <v>4.9934392499781634E-2</v>
      </c>
      <c r="N16">
        <f>Q12</f>
        <v>0.23470607645797142</v>
      </c>
      <c r="O16">
        <f>Q13</f>
        <v>0.39201277211098928</v>
      </c>
      <c r="P16">
        <f>Q14</f>
        <v>0.22417976066849774</v>
      </c>
      <c r="Q16" t="s">
        <v>5</v>
      </c>
      <c r="R16">
        <f>SUMPRODUCT(L16:P16,L7:P7)</f>
        <v>5.1115017534154408</v>
      </c>
    </row>
    <row r="17" spans="6:18" x14ac:dyDescent="0.25">
      <c r="F17" t="s">
        <v>7</v>
      </c>
      <c r="G17">
        <v>0.9</v>
      </c>
      <c r="Q17" t="s">
        <v>6</v>
      </c>
      <c r="R17">
        <f>(R16-R15)/(R15-1)</f>
        <v>2.7875438353860194E-2</v>
      </c>
    </row>
    <row r="18" spans="6:18" x14ac:dyDescent="0.25">
      <c r="F18" t="s">
        <v>8</v>
      </c>
      <c r="G18">
        <f>G16/G17</f>
        <v>4.0396331068102143E-2</v>
      </c>
      <c r="Q18" t="s">
        <v>7</v>
      </c>
      <c r="R18">
        <v>1.1200000000000001</v>
      </c>
    </row>
    <row r="19" spans="6:18" x14ac:dyDescent="0.25">
      <c r="Q19" t="s">
        <v>8</v>
      </c>
      <c r="R19">
        <f>R17/R18</f>
        <v>2.4888784244518028E-2</v>
      </c>
    </row>
  </sheetData>
  <conditionalFormatting sqref="F9:F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{274D219C-75D2-423F-B5C6-8B37BBD34A8B}</x14:id>
        </ext>
      </extLst>
    </cfRule>
  </conditionalFormatting>
  <conditionalFormatting sqref="Q10:Q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{5BFC8A89-AF4C-4F35-ACC6-0197C9BB5ACD}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4D219C-75D2-423F-B5C6-8B37BBD34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5BFC8A89-AF4C-4F35-ACC6-0197C9BB5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Q10:Q14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6864-C682-4FDD-9696-69C69AE3DB1B}">
  <dimension ref="A1:R19"/>
  <sheetViews>
    <sheetView workbookViewId="0">
      <selection activeCell="B4" sqref="B4"/>
    </sheetView>
  </sheetViews>
  <sheetFormatPr defaultRowHeight="15" x14ac:dyDescent="0.25"/>
  <cols>
    <col min="1" max="1" width="10.28515625" customWidth="1"/>
    <col min="6" max="6" width="10.5703125" customWidth="1"/>
    <col min="11" max="11" width="10.28515625" customWidth="1"/>
    <col min="17" max="17" width="11.42578125" customWidth="1"/>
  </cols>
  <sheetData>
    <row r="1" spans="1:18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K1" s="3"/>
      <c r="L1" s="3" t="s">
        <v>0</v>
      </c>
      <c r="M1" s="3" t="s">
        <v>1</v>
      </c>
      <c r="N1" s="3" t="s">
        <v>2</v>
      </c>
      <c r="O1" s="3" t="s">
        <v>3</v>
      </c>
      <c r="P1" s="3" t="s">
        <v>18</v>
      </c>
    </row>
    <row r="2" spans="1:18" x14ac:dyDescent="0.25">
      <c r="A2" s="3" t="s">
        <v>0</v>
      </c>
      <c r="B2" s="4">
        <v>1</v>
      </c>
      <c r="C2" s="9">
        <v>4</v>
      </c>
      <c r="D2" s="10">
        <f>1/3</f>
        <v>0.33333333333333331</v>
      </c>
      <c r="E2" s="12">
        <f>1/4</f>
        <v>0.25</v>
      </c>
      <c r="K2" s="3" t="s">
        <v>0</v>
      </c>
      <c r="L2" s="4">
        <v>1</v>
      </c>
      <c r="M2" s="9">
        <v>3</v>
      </c>
      <c r="N2" s="10">
        <f>1/3</f>
        <v>0.33333333333333331</v>
      </c>
      <c r="O2" s="12">
        <f>1/4</f>
        <v>0.25</v>
      </c>
      <c r="P2" s="19">
        <f>1/3</f>
        <v>0.33333333333333331</v>
      </c>
    </row>
    <row r="3" spans="1:18" x14ac:dyDescent="0.25">
      <c r="A3" s="3" t="s">
        <v>1</v>
      </c>
      <c r="B3" s="9">
        <f>1/4</f>
        <v>0.25</v>
      </c>
      <c r="C3" s="4">
        <v>1</v>
      </c>
      <c r="D3" s="11">
        <f>1/6</f>
        <v>0.16666666666666666</v>
      </c>
      <c r="E3" s="13">
        <f>1/7</f>
        <v>0.14285714285714285</v>
      </c>
      <c r="K3" s="3" t="s">
        <v>1</v>
      </c>
      <c r="L3" s="9">
        <f>1/3</f>
        <v>0.33333333333333331</v>
      </c>
      <c r="M3" s="4">
        <v>1</v>
      </c>
      <c r="N3" s="11">
        <f>1/5</f>
        <v>0.2</v>
      </c>
      <c r="O3" s="13">
        <f>1/6</f>
        <v>0.16666666666666666</v>
      </c>
      <c r="P3" s="20">
        <f>1/4</f>
        <v>0.25</v>
      </c>
    </row>
    <row r="4" spans="1:18" x14ac:dyDescent="0.25">
      <c r="A4" s="3" t="s">
        <v>2</v>
      </c>
      <c r="B4" s="10">
        <v>3</v>
      </c>
      <c r="C4" s="11">
        <v>6</v>
      </c>
      <c r="D4" s="4">
        <v>1</v>
      </c>
      <c r="E4" s="14">
        <f>1/2</f>
        <v>0.5</v>
      </c>
      <c r="K4" s="3" t="s">
        <v>2</v>
      </c>
      <c r="L4" s="10">
        <v>3</v>
      </c>
      <c r="M4" s="11">
        <v>5</v>
      </c>
      <c r="N4" s="4">
        <v>1</v>
      </c>
      <c r="O4" s="14">
        <f>1/2</f>
        <v>0.5</v>
      </c>
      <c r="P4" s="21">
        <v>1</v>
      </c>
    </row>
    <row r="5" spans="1:18" x14ac:dyDescent="0.25">
      <c r="A5" s="3" t="s">
        <v>3</v>
      </c>
      <c r="B5" s="12">
        <v>4</v>
      </c>
      <c r="C5" s="13">
        <v>7</v>
      </c>
      <c r="D5" s="14">
        <v>2</v>
      </c>
      <c r="E5" s="4">
        <v>1</v>
      </c>
      <c r="K5" s="3" t="s">
        <v>3</v>
      </c>
      <c r="L5" s="12">
        <v>4</v>
      </c>
      <c r="M5" s="13">
        <v>6</v>
      </c>
      <c r="N5" s="14">
        <v>2</v>
      </c>
      <c r="O5" s="4">
        <v>1</v>
      </c>
      <c r="P5" s="22">
        <v>2</v>
      </c>
    </row>
    <row r="6" spans="1:18" x14ac:dyDescent="0.25">
      <c r="A6" s="1" t="s">
        <v>4</v>
      </c>
      <c r="B6" s="6">
        <f>SUM(B2:B5)</f>
        <v>8.25</v>
      </c>
      <c r="C6" s="6">
        <f>SUM(C2:C5)</f>
        <v>18</v>
      </c>
      <c r="D6" s="6">
        <f>SUM(D2:D5)</f>
        <v>3.5</v>
      </c>
      <c r="E6" s="6">
        <f>SUM(E2:E5)</f>
        <v>1.8928571428571428</v>
      </c>
      <c r="K6" s="3" t="s">
        <v>18</v>
      </c>
      <c r="L6" s="19">
        <v>3</v>
      </c>
      <c r="M6" s="20">
        <v>4</v>
      </c>
      <c r="N6" s="21">
        <v>1</v>
      </c>
      <c r="O6" s="22">
        <f>1/2</f>
        <v>0.5</v>
      </c>
      <c r="P6" s="4">
        <v>1</v>
      </c>
    </row>
    <row r="7" spans="1:18" x14ac:dyDescent="0.25">
      <c r="K7" s="1" t="s">
        <v>4</v>
      </c>
      <c r="L7" s="6">
        <f>SUM(L2:L6)</f>
        <v>11.333333333333332</v>
      </c>
      <c r="M7" s="6">
        <f>SUM(M2:M6)</f>
        <v>19</v>
      </c>
      <c r="N7" s="6">
        <f>SUM(N2:N6)</f>
        <v>4.5333333333333332</v>
      </c>
      <c r="O7" s="6">
        <f>SUM(O2:O6)</f>
        <v>2.4166666666666665</v>
      </c>
      <c r="P7" s="6">
        <f>SUM(P2:P6)</f>
        <v>4.583333333333333</v>
      </c>
    </row>
    <row r="8" spans="1:18" x14ac:dyDescent="0.25">
      <c r="B8" t="s">
        <v>0</v>
      </c>
      <c r="C8" t="s">
        <v>1</v>
      </c>
      <c r="D8" t="s">
        <v>2</v>
      </c>
      <c r="E8" t="s">
        <v>3</v>
      </c>
    </row>
    <row r="9" spans="1:18" x14ac:dyDescent="0.25">
      <c r="A9" t="s">
        <v>0</v>
      </c>
      <c r="B9" s="7">
        <f>B2/B$6</f>
        <v>0.12121212121212122</v>
      </c>
      <c r="C9" s="7">
        <f t="shared" ref="C9:E12" si="0">C2/C$6</f>
        <v>0.22222222222222221</v>
      </c>
      <c r="D9" s="7">
        <f t="shared" si="0"/>
        <v>9.5238095238095233E-2</v>
      </c>
      <c r="E9" s="7">
        <f t="shared" si="0"/>
        <v>0.13207547169811321</v>
      </c>
      <c r="F9" s="23">
        <f>AVERAGE(B9:E9)</f>
        <v>0.14268697759263796</v>
      </c>
      <c r="L9" t="s">
        <v>0</v>
      </c>
      <c r="M9" t="s">
        <v>1</v>
      </c>
      <c r="N9" t="s">
        <v>2</v>
      </c>
      <c r="O9" t="s">
        <v>3</v>
      </c>
      <c r="Q9" t="s">
        <v>18</v>
      </c>
    </row>
    <row r="10" spans="1:18" x14ac:dyDescent="0.25">
      <c r="A10" t="s">
        <v>1</v>
      </c>
      <c r="B10" s="7">
        <f>B3/B$6</f>
        <v>3.0303030303030304E-2</v>
      </c>
      <c r="C10" s="7">
        <f t="shared" si="0"/>
        <v>5.5555555555555552E-2</v>
      </c>
      <c r="D10" s="7">
        <f t="shared" si="0"/>
        <v>4.7619047619047616E-2</v>
      </c>
      <c r="E10" s="7">
        <f t="shared" si="0"/>
        <v>7.5471698113207544E-2</v>
      </c>
      <c r="F10" s="23">
        <f>AVERAGE(B10:E10)</f>
        <v>5.2237332897710251E-2</v>
      </c>
      <c r="K10" t="s">
        <v>0</v>
      </c>
      <c r="L10" s="7">
        <f>L2/L$7</f>
        <v>8.8235294117647065E-2</v>
      </c>
      <c r="M10" s="7">
        <f>M2/M$7</f>
        <v>0.15789473684210525</v>
      </c>
      <c r="N10" s="7">
        <f>N2/N$7</f>
        <v>7.3529411764705885E-2</v>
      </c>
      <c r="O10" s="7">
        <f>O2/O$7</f>
        <v>0.10344827586206898</v>
      </c>
      <c r="P10" s="7">
        <f>P2/P$7</f>
        <v>7.2727272727272724E-2</v>
      </c>
      <c r="Q10" s="23">
        <f>AVERAGE(L10:P10)</f>
        <v>9.9166998262759987E-2</v>
      </c>
    </row>
    <row r="11" spans="1:18" x14ac:dyDescent="0.25">
      <c r="A11" t="s">
        <v>2</v>
      </c>
      <c r="B11" s="7">
        <f>B4/B$6</f>
        <v>0.36363636363636365</v>
      </c>
      <c r="C11" s="7">
        <f t="shared" si="0"/>
        <v>0.33333333333333331</v>
      </c>
      <c r="D11" s="7">
        <f t="shared" si="0"/>
        <v>0.2857142857142857</v>
      </c>
      <c r="E11" s="7">
        <f t="shared" si="0"/>
        <v>0.26415094339622641</v>
      </c>
      <c r="F11" s="23">
        <f>AVERAGE(B11:E11)</f>
        <v>0.3117087315200523</v>
      </c>
      <c r="K11" t="s">
        <v>1</v>
      </c>
      <c r="L11" s="7">
        <f t="shared" ref="L11:O14" si="1">L3/L$7</f>
        <v>2.9411764705882356E-2</v>
      </c>
      <c r="M11" s="7">
        <f t="shared" si="1"/>
        <v>5.2631578947368418E-2</v>
      </c>
      <c r="N11" s="7">
        <f t="shared" si="1"/>
        <v>4.4117647058823532E-2</v>
      </c>
      <c r="O11" s="7">
        <f t="shared" si="1"/>
        <v>6.8965517241379309E-2</v>
      </c>
      <c r="P11" s="7">
        <f>P3/P$7</f>
        <v>5.454545454545455E-2</v>
      </c>
      <c r="Q11" s="23">
        <f t="shared" ref="Q11:Q14" si="2">AVERAGE(L11:P11)</f>
        <v>4.9934392499781634E-2</v>
      </c>
    </row>
    <row r="12" spans="1:18" x14ac:dyDescent="0.25">
      <c r="A12" t="s">
        <v>3</v>
      </c>
      <c r="B12" s="7">
        <f>B5/B$6</f>
        <v>0.48484848484848486</v>
      </c>
      <c r="C12" s="7">
        <f t="shared" si="0"/>
        <v>0.3888888888888889</v>
      </c>
      <c r="D12" s="7">
        <f t="shared" si="0"/>
        <v>0.5714285714285714</v>
      </c>
      <c r="E12" s="7">
        <f t="shared" si="0"/>
        <v>0.52830188679245282</v>
      </c>
      <c r="F12" s="23">
        <f>AVERAGE(B12:E12)</f>
        <v>0.49336695798959951</v>
      </c>
      <c r="K12" t="s">
        <v>2</v>
      </c>
      <c r="L12" s="7">
        <f t="shared" si="1"/>
        <v>0.26470588235294118</v>
      </c>
      <c r="M12" s="7">
        <f t="shared" si="1"/>
        <v>0.26315789473684209</v>
      </c>
      <c r="N12" s="7">
        <f t="shared" si="1"/>
        <v>0.22058823529411764</v>
      </c>
      <c r="O12" s="7">
        <f t="shared" si="1"/>
        <v>0.20689655172413796</v>
      </c>
      <c r="P12" s="7">
        <f>P4/P$7</f>
        <v>0.2181818181818182</v>
      </c>
      <c r="Q12" s="23">
        <f t="shared" si="2"/>
        <v>0.23470607645797142</v>
      </c>
    </row>
    <row r="13" spans="1:18" x14ac:dyDescent="0.25">
      <c r="K13" t="s">
        <v>3</v>
      </c>
      <c r="L13" s="7">
        <f t="shared" si="1"/>
        <v>0.35294117647058826</v>
      </c>
      <c r="M13" s="7">
        <f t="shared" si="1"/>
        <v>0.31578947368421051</v>
      </c>
      <c r="N13" s="7">
        <f t="shared" si="1"/>
        <v>0.44117647058823528</v>
      </c>
      <c r="O13" s="7">
        <f t="shared" si="1"/>
        <v>0.41379310344827591</v>
      </c>
      <c r="P13" s="7">
        <f>P5/P$7</f>
        <v>0.4363636363636364</v>
      </c>
      <c r="Q13" s="23">
        <f t="shared" si="2"/>
        <v>0.39201277211098928</v>
      </c>
    </row>
    <row r="14" spans="1:18" x14ac:dyDescent="0.25">
      <c r="F14" t="s">
        <v>19</v>
      </c>
      <c r="G14">
        <f>COUNTA(B1:H1)</f>
        <v>4</v>
      </c>
      <c r="K14" t="s">
        <v>18</v>
      </c>
      <c r="L14" s="7">
        <f t="shared" si="1"/>
        <v>0.26470588235294118</v>
      </c>
      <c r="M14" s="7">
        <f t="shared" si="1"/>
        <v>0.21052631578947367</v>
      </c>
      <c r="N14" s="7">
        <f t="shared" si="1"/>
        <v>0.22058823529411764</v>
      </c>
      <c r="O14" s="7">
        <f t="shared" si="1"/>
        <v>0.20689655172413796</v>
      </c>
      <c r="P14" s="7">
        <f>P6/P$7</f>
        <v>0.2181818181818182</v>
      </c>
      <c r="Q14" s="23">
        <f t="shared" si="2"/>
        <v>0.22417976066849774</v>
      </c>
    </row>
    <row r="15" spans="1:18" x14ac:dyDescent="0.25">
      <c r="B15">
        <f>F9</f>
        <v>0.14268697759263796</v>
      </c>
      <c r="C15">
        <f>F10</f>
        <v>5.2237332897710251E-2</v>
      </c>
      <c r="D15">
        <f>F11</f>
        <v>0.3117087315200523</v>
      </c>
      <c r="E15">
        <f>F12</f>
        <v>0.49336695798959951</v>
      </c>
      <c r="F15" t="s">
        <v>5</v>
      </c>
      <c r="G15">
        <f>SUMPRODUCT(B15:E15,B6:E6)</f>
        <v>4.1422932880985446</v>
      </c>
      <c r="Q15" t="s">
        <v>19</v>
      </c>
      <c r="R15">
        <f>COUNTA(L1:R1)</f>
        <v>5</v>
      </c>
    </row>
    <row r="16" spans="1:18" x14ac:dyDescent="0.25">
      <c r="F16" t="s">
        <v>6</v>
      </c>
      <c r="G16">
        <f>(G15-G14)/(G14-1)</f>
        <v>4.7431096032848195E-2</v>
      </c>
      <c r="L16">
        <f>Q10</f>
        <v>9.9166998262759987E-2</v>
      </c>
      <c r="M16">
        <f>Q11</f>
        <v>4.9934392499781634E-2</v>
      </c>
      <c r="N16">
        <f>Q12</f>
        <v>0.23470607645797142</v>
      </c>
      <c r="O16">
        <f>Q13</f>
        <v>0.39201277211098928</v>
      </c>
      <c r="P16">
        <f>Q14</f>
        <v>0.22417976066849774</v>
      </c>
      <c r="Q16" t="s">
        <v>5</v>
      </c>
      <c r="R16">
        <f>SUMPRODUCT(L16:P16,L7:P7)</f>
        <v>5.1115017534154408</v>
      </c>
    </row>
    <row r="17" spans="6:18" x14ac:dyDescent="0.25">
      <c r="F17" t="s">
        <v>7</v>
      </c>
      <c r="G17">
        <v>0.9</v>
      </c>
      <c r="Q17" t="s">
        <v>6</v>
      </c>
      <c r="R17">
        <f>(R16-R15)/(R15-1)</f>
        <v>2.7875438353860194E-2</v>
      </c>
    </row>
    <row r="18" spans="6:18" x14ac:dyDescent="0.25">
      <c r="F18" t="s">
        <v>8</v>
      </c>
      <c r="G18">
        <f>G16/G17</f>
        <v>5.2701217814275773E-2</v>
      </c>
      <c r="Q18" t="s">
        <v>7</v>
      </c>
      <c r="R18">
        <v>1.1200000000000001</v>
      </c>
    </row>
    <row r="19" spans="6:18" x14ac:dyDescent="0.25">
      <c r="Q19" t="s">
        <v>8</v>
      </c>
      <c r="R19">
        <f>R17/R18</f>
        <v>2.4888784244518028E-2</v>
      </c>
    </row>
  </sheetData>
  <conditionalFormatting sqref="F9:F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{19A1F033-1464-4FC5-BEF1-3639AB767241}</x14:id>
        </ext>
      </extLst>
    </cfRule>
  </conditionalFormatting>
  <conditionalFormatting sqref="Q10:Q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{047550A4-EB46-4D7C-89E8-19567B3AEA89}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A1F033-1464-4FC5-BEF1-3639AB767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047550A4-EB46-4D7C-89E8-19567B3AE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Q10:Q14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300B-C370-47D1-BDBF-2DB0E27F6A74}">
  <dimension ref="A1:T25"/>
  <sheetViews>
    <sheetView workbookViewId="0">
      <selection activeCell="S2" sqref="S2"/>
    </sheetView>
  </sheetViews>
  <sheetFormatPr defaultRowHeight="15" x14ac:dyDescent="0.25"/>
  <cols>
    <col min="1" max="1" width="11.140625" customWidth="1"/>
    <col min="8" max="8" width="11.140625" customWidth="1"/>
  </cols>
  <sheetData>
    <row r="1" spans="1:20" x14ac:dyDescent="0.25">
      <c r="A1" s="2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H1" s="2" t="s">
        <v>12</v>
      </c>
      <c r="I1" s="3" t="s">
        <v>14</v>
      </c>
      <c r="J1" s="3" t="s">
        <v>15</v>
      </c>
      <c r="K1" s="3" t="s">
        <v>16</v>
      </c>
      <c r="L1" s="3" t="s">
        <v>17</v>
      </c>
      <c r="O1" s="2"/>
      <c r="P1" s="3" t="s">
        <v>9</v>
      </c>
      <c r="Q1" s="3" t="s">
        <v>10</v>
      </c>
      <c r="R1" s="3" t="s">
        <v>11</v>
      </c>
      <c r="S1" s="3" t="s">
        <v>26</v>
      </c>
      <c r="T1" s="4" t="s">
        <v>13</v>
      </c>
    </row>
    <row r="2" spans="1:20" x14ac:dyDescent="0.25">
      <c r="A2" s="3" t="s">
        <v>14</v>
      </c>
      <c r="B2" s="4">
        <v>1</v>
      </c>
      <c r="C2" s="9">
        <v>4</v>
      </c>
      <c r="D2" s="10">
        <v>5</v>
      </c>
      <c r="E2" s="12">
        <v>2</v>
      </c>
      <c r="H2" s="3" t="s">
        <v>14</v>
      </c>
      <c r="I2" s="4">
        <v>1</v>
      </c>
      <c r="J2" s="9">
        <f>1/7</f>
        <v>0.14285714285714285</v>
      </c>
      <c r="K2" s="10">
        <v>3</v>
      </c>
      <c r="L2" s="12">
        <v>1.5</v>
      </c>
      <c r="O2" s="3" t="s">
        <v>14</v>
      </c>
      <c r="P2" s="4">
        <v>82</v>
      </c>
      <c r="Q2" s="4">
        <v>135.30000000000001</v>
      </c>
      <c r="R2" s="18">
        <v>8.0239999999999991</v>
      </c>
      <c r="S2" s="18">
        <v>15.16</v>
      </c>
      <c r="T2" s="18">
        <v>13.317</v>
      </c>
    </row>
    <row r="3" spans="1:20" x14ac:dyDescent="0.25">
      <c r="A3" s="3" t="s">
        <v>15</v>
      </c>
      <c r="B3" s="9">
        <f>1/4</f>
        <v>0.25</v>
      </c>
      <c r="C3" s="4">
        <v>1</v>
      </c>
      <c r="D3" s="11">
        <v>2</v>
      </c>
      <c r="E3" s="13">
        <f>1/2</f>
        <v>0.5</v>
      </c>
      <c r="H3" s="3" t="s">
        <v>15</v>
      </c>
      <c r="I3" s="9">
        <v>7</v>
      </c>
      <c r="J3" s="4">
        <v>1</v>
      </c>
      <c r="K3" s="11">
        <v>9</v>
      </c>
      <c r="L3" s="13">
        <v>8</v>
      </c>
      <c r="O3" s="3" t="s">
        <v>15</v>
      </c>
      <c r="P3" s="4">
        <v>104</v>
      </c>
      <c r="Q3" s="4">
        <v>68.849999999999994</v>
      </c>
      <c r="R3" s="18">
        <v>1.9E-2</v>
      </c>
      <c r="S3" s="18">
        <v>8.2170000000000005</v>
      </c>
      <c r="T3" s="18">
        <v>10.5</v>
      </c>
    </row>
    <row r="4" spans="1:20" x14ac:dyDescent="0.25">
      <c r="A4" s="3" t="s">
        <v>16</v>
      </c>
      <c r="B4" s="10">
        <f>1/5</f>
        <v>0.2</v>
      </c>
      <c r="C4" s="11">
        <f>1/2</f>
        <v>0.5</v>
      </c>
      <c r="D4" s="4">
        <v>1</v>
      </c>
      <c r="E4" s="14">
        <f>1/3</f>
        <v>0.33333333333333331</v>
      </c>
      <c r="H4" s="3" t="s">
        <v>16</v>
      </c>
      <c r="I4" s="10">
        <f>1/3</f>
        <v>0.33333333333333331</v>
      </c>
      <c r="J4" s="11">
        <f>1/9</f>
        <v>0.1111111111111111</v>
      </c>
      <c r="K4" s="4">
        <v>1</v>
      </c>
      <c r="L4" s="14">
        <f>1/3</f>
        <v>0.33333333333333331</v>
      </c>
      <c r="O4" s="3" t="s">
        <v>16</v>
      </c>
      <c r="P4" s="4">
        <v>117</v>
      </c>
      <c r="Q4" s="4">
        <v>193.05</v>
      </c>
      <c r="R4" s="18">
        <v>13.401999999999999</v>
      </c>
      <c r="S4" s="18">
        <v>9.673</v>
      </c>
      <c r="T4" s="18">
        <v>9.3330000000000002</v>
      </c>
    </row>
    <row r="5" spans="1:20" x14ac:dyDescent="0.25">
      <c r="A5" s="3" t="s">
        <v>17</v>
      </c>
      <c r="B5" s="12">
        <f>1/2</f>
        <v>0.5</v>
      </c>
      <c r="C5" s="13">
        <v>2</v>
      </c>
      <c r="D5" s="14">
        <v>3</v>
      </c>
      <c r="E5" s="4">
        <v>1</v>
      </c>
      <c r="H5" s="3" t="s">
        <v>17</v>
      </c>
      <c r="I5" s="12">
        <f>1/1.5</f>
        <v>0.66666666666666663</v>
      </c>
      <c r="J5" s="13">
        <f>1/8</f>
        <v>0.125</v>
      </c>
      <c r="K5" s="14">
        <v>3</v>
      </c>
      <c r="L5" s="4">
        <v>1</v>
      </c>
      <c r="O5" s="3" t="s">
        <v>17</v>
      </c>
      <c r="P5" s="4">
        <v>96</v>
      </c>
      <c r="Q5" s="4">
        <v>141.55000000000001</v>
      </c>
      <c r="R5" s="18">
        <v>9.5310000000000006</v>
      </c>
      <c r="S5" s="18">
        <v>5.4870000000000001</v>
      </c>
      <c r="T5" s="18">
        <v>11.375</v>
      </c>
    </row>
    <row r="6" spans="1:20" x14ac:dyDescent="0.25">
      <c r="B6" s="6">
        <f>SUM(B2:B5)</f>
        <v>1.95</v>
      </c>
      <c r="C6" s="6">
        <f>SUM(C2:C5)</f>
        <v>7.5</v>
      </c>
      <c r="D6" s="6">
        <f>SUM(D2:D5)</f>
        <v>11</v>
      </c>
      <c r="E6" s="6">
        <f>SUM(E2:E5)</f>
        <v>3.8333333333333335</v>
      </c>
      <c r="I6" s="6">
        <f>SUM(I2:I5)</f>
        <v>9</v>
      </c>
      <c r="J6" s="6">
        <f>SUM(J2:J5)</f>
        <v>1.378968253968254</v>
      </c>
      <c r="K6" s="6">
        <f>SUM(K2:K5)</f>
        <v>16</v>
      </c>
      <c r="L6" s="6">
        <f>SUM(L2:L5)</f>
        <v>10.833333333333334</v>
      </c>
    </row>
    <row r="7" spans="1:20" x14ac:dyDescent="0.25">
      <c r="B7" s="5"/>
      <c r="C7" s="5"/>
      <c r="D7" s="5"/>
      <c r="E7" s="5"/>
      <c r="G7" s="8">
        <f>Principal!F9</f>
        <v>0.13619360131255129</v>
      </c>
      <c r="I7" s="5"/>
      <c r="J7" s="5"/>
      <c r="K7" s="5"/>
      <c r="L7" s="5"/>
      <c r="N7" s="8">
        <f>Principal!F10</f>
        <v>6.2556740497675692E-2</v>
      </c>
    </row>
    <row r="8" spans="1:20" x14ac:dyDescent="0.25">
      <c r="B8" s="7">
        <f t="shared" ref="B8:E11" si="0">B2/B$6</f>
        <v>0.51282051282051289</v>
      </c>
      <c r="C8" s="7">
        <f t="shared" si="0"/>
        <v>0.53333333333333333</v>
      </c>
      <c r="D8" s="7">
        <f t="shared" si="0"/>
        <v>0.45454545454545453</v>
      </c>
      <c r="E8" s="7">
        <f t="shared" si="0"/>
        <v>0.52173913043478259</v>
      </c>
      <c r="F8" s="8">
        <f>AVERAGE(B8:E8)</f>
        <v>0.50560960778352082</v>
      </c>
      <c r="G8" s="7">
        <f>F8*G$7</f>
        <v>6.8860793342264262E-2</v>
      </c>
      <c r="H8" s="5"/>
      <c r="I8" s="7">
        <f t="shared" ref="I8:L8" si="1">I2/I$6</f>
        <v>0.1111111111111111</v>
      </c>
      <c r="J8" s="7">
        <f t="shared" si="1"/>
        <v>0.10359712230215827</v>
      </c>
      <c r="K8" s="7">
        <f t="shared" si="1"/>
        <v>0.1875</v>
      </c>
      <c r="L8" s="7">
        <f t="shared" si="1"/>
        <v>0.13846153846153844</v>
      </c>
      <c r="M8" s="8">
        <f>AVERAGE(I8:L8)</f>
        <v>0.13516744296870195</v>
      </c>
      <c r="N8" s="7">
        <f>M8*N$7</f>
        <v>8.4556346535274666E-3</v>
      </c>
      <c r="P8" t="s">
        <v>14</v>
      </c>
      <c r="Q8" s="16">
        <f>G8+N8+G22+N22</f>
        <v>0.16149415506149131</v>
      </c>
    </row>
    <row r="9" spans="1:20" x14ac:dyDescent="0.25">
      <c r="B9" s="7">
        <f t="shared" si="0"/>
        <v>0.12820512820512822</v>
      </c>
      <c r="C9" s="7">
        <f t="shared" si="0"/>
        <v>0.13333333333333333</v>
      </c>
      <c r="D9" s="7">
        <f t="shared" si="0"/>
        <v>0.18181818181818182</v>
      </c>
      <c r="E9" s="7">
        <f t="shared" si="0"/>
        <v>0.13043478260869565</v>
      </c>
      <c r="F9" s="8">
        <f t="shared" ref="F9:F11" si="2">AVERAGE(B9:E9)</f>
        <v>0.14344785649133476</v>
      </c>
      <c r="G9" s="7">
        <f>F9*G$7</f>
        <v>1.9536680176120921E-2</v>
      </c>
      <c r="H9" s="5"/>
      <c r="I9" s="7">
        <f t="shared" ref="I9:L9" si="3">I3/I$6</f>
        <v>0.77777777777777779</v>
      </c>
      <c r="J9" s="7">
        <f t="shared" si="3"/>
        <v>0.72517985611510793</v>
      </c>
      <c r="K9" s="7">
        <f t="shared" si="3"/>
        <v>0.5625</v>
      </c>
      <c r="L9" s="7">
        <f t="shared" si="3"/>
        <v>0.73846153846153839</v>
      </c>
      <c r="M9" s="8">
        <f t="shared" ref="M9:M11" si="4">AVERAGE(I9:L9)</f>
        <v>0.70097979308860603</v>
      </c>
      <c r="N9" s="7">
        <f>M9*N$7</f>
        <v>4.3851011010358328E-2</v>
      </c>
      <c r="P9" t="s">
        <v>15</v>
      </c>
      <c r="Q9" s="16">
        <f>G9+N9+G23+N23</f>
        <v>0.19462575047624631</v>
      </c>
    </row>
    <row r="10" spans="1:20" x14ac:dyDescent="0.25">
      <c r="B10" s="7">
        <f t="shared" si="0"/>
        <v>0.10256410256410257</v>
      </c>
      <c r="C10" s="7">
        <f t="shared" si="0"/>
        <v>6.6666666666666666E-2</v>
      </c>
      <c r="D10" s="7">
        <f t="shared" si="0"/>
        <v>9.0909090909090912E-2</v>
      </c>
      <c r="E10" s="7">
        <f t="shared" si="0"/>
        <v>8.6956521739130432E-2</v>
      </c>
      <c r="F10" s="8">
        <f t="shared" si="2"/>
        <v>8.6774095469747639E-2</v>
      </c>
      <c r="G10" s="7">
        <f>F10*G$7</f>
        <v>1.1818076562664074E-2</v>
      </c>
      <c r="H10" s="5"/>
      <c r="I10" s="7">
        <f t="shared" ref="I10:L10" si="5">I4/I$6</f>
        <v>3.7037037037037035E-2</v>
      </c>
      <c r="J10" s="7">
        <f t="shared" si="5"/>
        <v>8.0575539568345317E-2</v>
      </c>
      <c r="K10" s="7">
        <f t="shared" si="5"/>
        <v>6.25E-2</v>
      </c>
      <c r="L10" s="7">
        <f t="shared" si="5"/>
        <v>3.0769230769230767E-2</v>
      </c>
      <c r="M10" s="8">
        <f t="shared" si="4"/>
        <v>5.2720451843653281E-2</v>
      </c>
      <c r="N10" s="7">
        <f>M10*N$7</f>
        <v>3.2980196249036264E-3</v>
      </c>
      <c r="P10" t="s">
        <v>16</v>
      </c>
      <c r="Q10" s="16">
        <f>G10+N10+G24+N24</f>
        <v>0.25988902743523679</v>
      </c>
    </row>
    <row r="11" spans="1:20" x14ac:dyDescent="0.25">
      <c r="B11" s="7">
        <f t="shared" si="0"/>
        <v>0.25641025641025644</v>
      </c>
      <c r="C11" s="7">
        <f t="shared" si="0"/>
        <v>0.26666666666666666</v>
      </c>
      <c r="D11" s="7">
        <f t="shared" si="0"/>
        <v>0.27272727272727271</v>
      </c>
      <c r="E11" s="7">
        <f t="shared" si="0"/>
        <v>0.2608695652173913</v>
      </c>
      <c r="F11" s="8">
        <f t="shared" si="2"/>
        <v>0.26416844025539676</v>
      </c>
      <c r="G11" s="7">
        <f>F11*G$7</f>
        <v>3.597805123150203E-2</v>
      </c>
      <c r="H11" s="5"/>
      <c r="I11" s="7">
        <f t="shared" ref="I11:L11" si="6">I5/I$6</f>
        <v>7.407407407407407E-2</v>
      </c>
      <c r="J11" s="7">
        <f t="shared" si="6"/>
        <v>9.0647482014388492E-2</v>
      </c>
      <c r="K11" s="7">
        <f t="shared" si="6"/>
        <v>0.1875</v>
      </c>
      <c r="L11" s="7">
        <f t="shared" si="6"/>
        <v>9.2307692307692299E-2</v>
      </c>
      <c r="M11" s="8">
        <f t="shared" si="4"/>
        <v>0.11113231209903872</v>
      </c>
      <c r="N11" s="7">
        <f>M11*N$7</f>
        <v>6.9520752088862697E-3</v>
      </c>
      <c r="P11" t="s">
        <v>17</v>
      </c>
      <c r="Q11" s="16">
        <f>G11+N11+G25+N25</f>
        <v>0.38399106702702579</v>
      </c>
    </row>
    <row r="12" spans="1:20" x14ac:dyDescent="0.25">
      <c r="B12" s="5"/>
      <c r="C12" s="5"/>
      <c r="D12" s="5"/>
      <c r="E12" s="5"/>
      <c r="I12" s="5"/>
      <c r="J12" s="5"/>
      <c r="K12" s="5"/>
      <c r="L12" s="5"/>
    </row>
    <row r="15" spans="1:20" x14ac:dyDescent="0.25">
      <c r="A15" s="2" t="s">
        <v>11</v>
      </c>
      <c r="B15" s="3" t="s">
        <v>14</v>
      </c>
      <c r="C15" s="3" t="s">
        <v>15</v>
      </c>
      <c r="D15" s="3" t="s">
        <v>16</v>
      </c>
      <c r="E15" s="3" t="s">
        <v>17</v>
      </c>
      <c r="H15" s="2" t="s">
        <v>3</v>
      </c>
      <c r="I15" s="3" t="s">
        <v>14</v>
      </c>
      <c r="J15" s="3" t="s">
        <v>15</v>
      </c>
      <c r="K15" s="3" t="s">
        <v>16</v>
      </c>
      <c r="L15" s="3" t="s">
        <v>17</v>
      </c>
    </row>
    <row r="16" spans="1:20" x14ac:dyDescent="0.25">
      <c r="A16" s="3" t="s">
        <v>14</v>
      </c>
      <c r="B16" s="4">
        <v>1</v>
      </c>
      <c r="C16" s="9">
        <v>6</v>
      </c>
      <c r="D16" s="10">
        <f>1/4</f>
        <v>0.25</v>
      </c>
      <c r="E16" s="12">
        <f>1/2</f>
        <v>0.5</v>
      </c>
      <c r="H16" s="3" t="s">
        <v>14</v>
      </c>
      <c r="I16" s="4">
        <v>1</v>
      </c>
      <c r="J16" s="9">
        <f>1/5</f>
        <v>0.2</v>
      </c>
      <c r="K16" s="10">
        <f>1/4</f>
        <v>0.25</v>
      </c>
      <c r="L16" s="12">
        <f>1/4</f>
        <v>0.25</v>
      </c>
    </row>
    <row r="17" spans="1:14" x14ac:dyDescent="0.25">
      <c r="A17" s="3" t="s">
        <v>15</v>
      </c>
      <c r="B17" s="9">
        <f>1/6</f>
        <v>0.16666666666666666</v>
      </c>
      <c r="C17" s="4">
        <v>1</v>
      </c>
      <c r="D17" s="11">
        <f>1/9</f>
        <v>0.1111111111111111</v>
      </c>
      <c r="E17" s="13">
        <f>1/7</f>
        <v>0.14285714285714285</v>
      </c>
      <c r="H17" s="3" t="s">
        <v>15</v>
      </c>
      <c r="I17" s="9">
        <v>5</v>
      </c>
      <c r="J17" s="4">
        <v>1</v>
      </c>
      <c r="K17" s="11">
        <v>2</v>
      </c>
      <c r="L17" s="13">
        <f>1/3</f>
        <v>0.33333333333333331</v>
      </c>
    </row>
    <row r="18" spans="1:14" x14ac:dyDescent="0.25">
      <c r="A18" s="3" t="s">
        <v>16</v>
      </c>
      <c r="B18" s="10">
        <v>4</v>
      </c>
      <c r="C18" s="11">
        <v>9</v>
      </c>
      <c r="D18" s="4">
        <v>1</v>
      </c>
      <c r="E18" s="14">
        <v>3</v>
      </c>
      <c r="H18" s="3" t="s">
        <v>16</v>
      </c>
      <c r="I18" s="10">
        <v>4</v>
      </c>
      <c r="J18" s="11">
        <f>1/2</f>
        <v>0.5</v>
      </c>
      <c r="K18" s="4">
        <v>1</v>
      </c>
      <c r="L18" s="14">
        <f>1/4</f>
        <v>0.25</v>
      </c>
    </row>
    <row r="19" spans="1:14" x14ac:dyDescent="0.25">
      <c r="A19" s="3" t="s">
        <v>17</v>
      </c>
      <c r="B19" s="12">
        <v>2</v>
      </c>
      <c r="C19" s="13">
        <v>7</v>
      </c>
      <c r="D19" s="14">
        <f>1/3</f>
        <v>0.33333333333333331</v>
      </c>
      <c r="E19" s="4">
        <v>1</v>
      </c>
      <c r="H19" s="3" t="s">
        <v>17</v>
      </c>
      <c r="I19" s="12">
        <v>7</v>
      </c>
      <c r="J19" s="13">
        <v>3</v>
      </c>
      <c r="K19" s="14">
        <v>4</v>
      </c>
      <c r="L19" s="4">
        <v>1</v>
      </c>
    </row>
    <row r="20" spans="1:14" x14ac:dyDescent="0.25">
      <c r="B20" s="6">
        <f>SUM(B16:B19)</f>
        <v>7.166666666666667</v>
      </c>
      <c r="C20" s="6">
        <f>SUM(C16:C19)</f>
        <v>23</v>
      </c>
      <c r="D20" s="6">
        <f>SUM(D16:D19)</f>
        <v>1.6944444444444444</v>
      </c>
      <c r="E20" s="6">
        <f>SUM(E16:E19)</f>
        <v>4.6428571428571423</v>
      </c>
      <c r="I20" s="6">
        <f>SUM(I16:I19)</f>
        <v>17</v>
      </c>
      <c r="J20" s="6">
        <f>SUM(J16:J19)</f>
        <v>4.7</v>
      </c>
      <c r="K20" s="6">
        <f>SUM(K16:K19)</f>
        <v>7.25</v>
      </c>
      <c r="L20" s="6">
        <f>SUM(L16:L19)</f>
        <v>1.8333333333333333</v>
      </c>
    </row>
    <row r="21" spans="1:14" x14ac:dyDescent="0.25">
      <c r="B21" s="5"/>
      <c r="C21" s="5"/>
      <c r="D21" s="5"/>
      <c r="E21" s="5"/>
      <c r="G21" s="8">
        <f>Principal!F11</f>
        <v>0.30930544161881324</v>
      </c>
      <c r="I21" s="5"/>
      <c r="J21" s="5"/>
      <c r="K21" s="5"/>
      <c r="L21" s="5"/>
      <c r="N21" s="8">
        <f>Principal!F12</f>
        <v>0.49194421657095988</v>
      </c>
    </row>
    <row r="22" spans="1:14" x14ac:dyDescent="0.25">
      <c r="B22" s="7">
        <f>B16/B$20</f>
        <v>0.13953488372093023</v>
      </c>
      <c r="C22" s="7">
        <f t="shared" ref="C22:E22" si="7">C16/C$20</f>
        <v>0.2608695652173913</v>
      </c>
      <c r="D22" s="7">
        <f t="shared" si="7"/>
        <v>0.14754098360655737</v>
      </c>
      <c r="E22" s="7">
        <f t="shared" si="7"/>
        <v>0.1076923076923077</v>
      </c>
      <c r="F22" s="8">
        <f t="shared" ref="F22:F25" si="8">AVERAGE(B22:E22)</f>
        <v>0.16390943505929667</v>
      </c>
      <c r="G22" s="7">
        <f>F22*G$21</f>
        <v>5.0698080196505943E-2</v>
      </c>
      <c r="I22" s="7">
        <f>I16/I$20</f>
        <v>5.8823529411764705E-2</v>
      </c>
      <c r="J22" s="7">
        <f t="shared" ref="J22:L22" si="9">J16/J$20</f>
        <v>4.2553191489361701E-2</v>
      </c>
      <c r="K22" s="7">
        <f t="shared" si="9"/>
        <v>3.4482758620689655E-2</v>
      </c>
      <c r="L22" s="7">
        <f t="shared" si="9"/>
        <v>0.13636363636363638</v>
      </c>
      <c r="M22" s="8">
        <f t="shared" ref="M22:M25" si="10">AVERAGE(I22:L22)</f>
        <v>6.8055778971363112E-2</v>
      </c>
      <c r="N22" s="7">
        <f>M22*N$21</f>
        <v>3.3479646869193636E-2</v>
      </c>
    </row>
    <row r="23" spans="1:14" x14ac:dyDescent="0.25">
      <c r="B23" s="7">
        <f t="shared" ref="B23:E23" si="11">B17/B$20</f>
        <v>2.3255813953488368E-2</v>
      </c>
      <c r="C23" s="7">
        <f t="shared" si="11"/>
        <v>4.3478260869565216E-2</v>
      </c>
      <c r="D23" s="7">
        <f t="shared" si="11"/>
        <v>6.5573770491803282E-2</v>
      </c>
      <c r="E23" s="7">
        <f t="shared" si="11"/>
        <v>3.0769230769230771E-2</v>
      </c>
      <c r="F23" s="8">
        <f t="shared" si="8"/>
        <v>4.076926902102191E-2</v>
      </c>
      <c r="G23" s="7">
        <f t="shared" ref="G23:G25" si="12">F23*G$21</f>
        <v>1.2610156759023383E-2</v>
      </c>
      <c r="I23" s="7">
        <f t="shared" ref="I23:L23" si="13">I17/I$20</f>
        <v>0.29411764705882354</v>
      </c>
      <c r="J23" s="7">
        <f t="shared" si="13"/>
        <v>0.21276595744680851</v>
      </c>
      <c r="K23" s="7">
        <f t="shared" si="13"/>
        <v>0.27586206896551724</v>
      </c>
      <c r="L23" s="7">
        <f t="shared" si="13"/>
        <v>0.18181818181818182</v>
      </c>
      <c r="M23" s="8">
        <f t="shared" si="10"/>
        <v>0.2411409638223328</v>
      </c>
      <c r="N23" s="7">
        <f t="shared" ref="N23:N25" si="14">M23*N$21</f>
        <v>0.11862790253074369</v>
      </c>
    </row>
    <row r="24" spans="1:14" x14ac:dyDescent="0.25">
      <c r="B24" s="7">
        <f t="shared" ref="B24:E24" si="15">B18/B$20</f>
        <v>0.55813953488372092</v>
      </c>
      <c r="C24" s="7">
        <f t="shared" si="15"/>
        <v>0.39130434782608697</v>
      </c>
      <c r="D24" s="7">
        <f t="shared" si="15"/>
        <v>0.5901639344262295</v>
      </c>
      <c r="E24" s="7">
        <f t="shared" si="15"/>
        <v>0.64615384615384619</v>
      </c>
      <c r="F24" s="8">
        <f t="shared" si="8"/>
        <v>0.54644041582247094</v>
      </c>
      <c r="G24" s="7">
        <f t="shared" si="12"/>
        <v>0.16901699413433732</v>
      </c>
      <c r="I24" s="7">
        <f t="shared" ref="I24:L24" si="16">I18/I$20</f>
        <v>0.23529411764705882</v>
      </c>
      <c r="J24" s="7">
        <f t="shared" si="16"/>
        <v>0.10638297872340426</v>
      </c>
      <c r="K24" s="7">
        <f t="shared" si="16"/>
        <v>0.13793103448275862</v>
      </c>
      <c r="L24" s="7">
        <f t="shared" si="16"/>
        <v>0.13636363636363638</v>
      </c>
      <c r="M24" s="8">
        <f t="shared" si="10"/>
        <v>0.15399294180421452</v>
      </c>
      <c r="N24" s="7">
        <f t="shared" si="14"/>
        <v>7.5755937113331728E-2</v>
      </c>
    </row>
    <row r="25" spans="1:14" x14ac:dyDescent="0.25">
      <c r="B25" s="7">
        <f t="shared" ref="B25:E25" si="17">B19/B$20</f>
        <v>0.27906976744186046</v>
      </c>
      <c r="C25" s="7">
        <f t="shared" si="17"/>
        <v>0.30434782608695654</v>
      </c>
      <c r="D25" s="7">
        <f t="shared" si="17"/>
        <v>0.19672131147540983</v>
      </c>
      <c r="E25" s="7">
        <f t="shared" si="17"/>
        <v>0.2153846153846154</v>
      </c>
      <c r="F25" s="8">
        <f t="shared" si="8"/>
        <v>0.24888088009721057</v>
      </c>
      <c r="G25" s="7">
        <f t="shared" si="12"/>
        <v>7.6980210528946616E-2</v>
      </c>
      <c r="I25" s="7">
        <f t="shared" ref="I25:L25" si="18">I19/I$20</f>
        <v>0.41176470588235292</v>
      </c>
      <c r="J25" s="7">
        <f t="shared" si="18"/>
        <v>0.63829787234042545</v>
      </c>
      <c r="K25" s="7">
        <f t="shared" si="18"/>
        <v>0.55172413793103448</v>
      </c>
      <c r="L25" s="7">
        <f t="shared" si="18"/>
        <v>0.54545454545454553</v>
      </c>
      <c r="M25" s="8">
        <f t="shared" si="10"/>
        <v>0.53681031540208957</v>
      </c>
      <c r="N25" s="7">
        <f t="shared" si="14"/>
        <v>0.26408073005769084</v>
      </c>
    </row>
  </sheetData>
  <conditionalFormatting sqref="Q8:Q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{F0D1FE07-8087-4063-8832-BFCC1C9332C6}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1FE07-8087-4063-8832-BFCC1C9332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Q8:Q11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69D3-B458-4653-954D-96BE2793C0C9}">
  <dimension ref="A1:V25"/>
  <sheetViews>
    <sheetView workbookViewId="0">
      <selection activeCell="T5" sqref="T5"/>
    </sheetView>
  </sheetViews>
  <sheetFormatPr defaultRowHeight="15" x14ac:dyDescent="0.25"/>
  <cols>
    <col min="1" max="1" width="11.140625" customWidth="1"/>
    <col min="8" max="8" width="11.140625" customWidth="1"/>
  </cols>
  <sheetData>
    <row r="1" spans="1:21" x14ac:dyDescent="0.25">
      <c r="A1" s="2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H1" s="2" t="s">
        <v>12</v>
      </c>
      <c r="I1" s="3" t="s">
        <v>14</v>
      </c>
      <c r="J1" s="3" t="s">
        <v>15</v>
      </c>
      <c r="K1" s="3" t="s">
        <v>16</v>
      </c>
      <c r="L1" s="3" t="s">
        <v>17</v>
      </c>
      <c r="O1" s="2"/>
      <c r="P1" s="3" t="s">
        <v>9</v>
      </c>
      <c r="Q1" s="3" t="s">
        <v>10</v>
      </c>
      <c r="R1" s="3" t="s">
        <v>11</v>
      </c>
      <c r="S1" s="3" t="s">
        <v>26</v>
      </c>
      <c r="T1" s="4" t="s">
        <v>13</v>
      </c>
    </row>
    <row r="2" spans="1:21" x14ac:dyDescent="0.25">
      <c r="A2" s="3" t="s">
        <v>14</v>
      </c>
      <c r="B2" s="4">
        <v>1</v>
      </c>
      <c r="C2" s="9">
        <v>4</v>
      </c>
      <c r="D2" s="10">
        <v>5</v>
      </c>
      <c r="E2" s="12">
        <v>2</v>
      </c>
      <c r="H2" s="3" t="s">
        <v>14</v>
      </c>
      <c r="I2" s="4">
        <v>1</v>
      </c>
      <c r="J2" s="9">
        <f>1/7</f>
        <v>0.14285714285714285</v>
      </c>
      <c r="K2" s="10">
        <v>3</v>
      </c>
      <c r="L2" s="12">
        <v>1.5</v>
      </c>
      <c r="O2" s="3" t="s">
        <v>14</v>
      </c>
      <c r="P2" s="4">
        <v>82</v>
      </c>
      <c r="Q2" s="4">
        <v>135.30000000000001</v>
      </c>
      <c r="R2" s="18">
        <v>8.0239999999999991</v>
      </c>
      <c r="S2" s="18">
        <v>15.16</v>
      </c>
      <c r="T2" s="18">
        <v>13.317</v>
      </c>
    </row>
    <row r="3" spans="1:21" x14ac:dyDescent="0.25">
      <c r="A3" s="3" t="s">
        <v>15</v>
      </c>
      <c r="B3" s="9">
        <f>1/4</f>
        <v>0.25</v>
      </c>
      <c r="C3" s="4">
        <v>1</v>
      </c>
      <c r="D3" s="11">
        <v>2</v>
      </c>
      <c r="E3" s="13">
        <f>1/2</f>
        <v>0.5</v>
      </c>
      <c r="H3" s="3" t="s">
        <v>15</v>
      </c>
      <c r="I3" s="9">
        <v>7</v>
      </c>
      <c r="J3" s="4">
        <v>1</v>
      </c>
      <c r="K3" s="11">
        <v>9</v>
      </c>
      <c r="L3" s="13">
        <v>8</v>
      </c>
      <c r="O3" s="3" t="s">
        <v>15</v>
      </c>
      <c r="P3" s="4">
        <v>104</v>
      </c>
      <c r="Q3" s="4">
        <v>68.849999999999994</v>
      </c>
      <c r="R3" s="18">
        <v>1.9E-2</v>
      </c>
      <c r="S3" s="18">
        <v>8.2170000000000005</v>
      </c>
      <c r="T3" s="18">
        <v>10.5</v>
      </c>
    </row>
    <row r="4" spans="1:21" x14ac:dyDescent="0.25">
      <c r="A4" s="3" t="s">
        <v>16</v>
      </c>
      <c r="B4" s="10">
        <f>1/5</f>
        <v>0.2</v>
      </c>
      <c r="C4" s="11">
        <f>1/2</f>
        <v>0.5</v>
      </c>
      <c r="D4" s="4">
        <v>1</v>
      </c>
      <c r="E4" s="14">
        <f>1/3</f>
        <v>0.33333333333333331</v>
      </c>
      <c r="H4" s="3" t="s">
        <v>16</v>
      </c>
      <c r="I4" s="10">
        <f>1/3</f>
        <v>0.33333333333333331</v>
      </c>
      <c r="J4" s="11">
        <f>1/9</f>
        <v>0.1111111111111111</v>
      </c>
      <c r="K4" s="4">
        <v>1</v>
      </c>
      <c r="L4" s="14">
        <f>1/3</f>
        <v>0.33333333333333331</v>
      </c>
      <c r="O4" s="3" t="s">
        <v>16</v>
      </c>
      <c r="P4" s="4">
        <v>117</v>
      </c>
      <c r="Q4" s="4">
        <v>193.05</v>
      </c>
      <c r="R4" s="18">
        <v>13.401999999999999</v>
      </c>
      <c r="S4" s="18">
        <v>9.673</v>
      </c>
      <c r="T4" s="24">
        <v>9.3330000000000002</v>
      </c>
      <c r="U4" s="25" t="s">
        <v>20</v>
      </c>
    </row>
    <row r="5" spans="1:21" x14ac:dyDescent="0.25">
      <c r="A5" s="3" t="s">
        <v>17</v>
      </c>
      <c r="B5" s="12">
        <f>1/2</f>
        <v>0.5</v>
      </c>
      <c r="C5" s="13">
        <v>2</v>
      </c>
      <c r="D5" s="14">
        <v>3</v>
      </c>
      <c r="E5" s="4">
        <v>1</v>
      </c>
      <c r="H5" s="3" t="s">
        <v>17</v>
      </c>
      <c r="I5" s="12">
        <f>1/1.5</f>
        <v>0.66666666666666663</v>
      </c>
      <c r="J5" s="13">
        <f>1/8</f>
        <v>0.125</v>
      </c>
      <c r="K5" s="14">
        <v>3</v>
      </c>
      <c r="L5" s="4">
        <v>1</v>
      </c>
      <c r="O5" s="3" t="s">
        <v>17</v>
      </c>
      <c r="P5" s="4">
        <v>96</v>
      </c>
      <c r="Q5" s="4">
        <v>141.55000000000001</v>
      </c>
      <c r="R5" s="18">
        <v>9.5310000000000006</v>
      </c>
      <c r="S5" s="18">
        <v>5.4870000000000001</v>
      </c>
      <c r="T5" s="18">
        <v>11.375</v>
      </c>
    </row>
    <row r="6" spans="1:21" x14ac:dyDescent="0.25">
      <c r="B6" s="6">
        <f>SUM(B2:B5)</f>
        <v>1.95</v>
      </c>
      <c r="C6" s="6">
        <f>SUM(C2:C5)</f>
        <v>7.5</v>
      </c>
      <c r="D6" s="6">
        <f>SUM(D2:D5)</f>
        <v>11</v>
      </c>
      <c r="E6" s="6">
        <f>SUM(E2:E5)</f>
        <v>3.8333333333333335</v>
      </c>
      <c r="I6" s="6">
        <f>SUM(I2:I5)</f>
        <v>9</v>
      </c>
      <c r="J6" s="6">
        <f>SUM(J2:J5)</f>
        <v>1.378968253968254</v>
      </c>
      <c r="K6" s="6">
        <f>SUM(K2:K5)</f>
        <v>16</v>
      </c>
      <c r="L6" s="6">
        <f>SUM(L2:L5)</f>
        <v>10.833333333333334</v>
      </c>
      <c r="P6" s="5"/>
      <c r="Q6" s="5"/>
      <c r="R6" s="5"/>
      <c r="S6" s="5"/>
      <c r="T6" s="5"/>
    </row>
    <row r="7" spans="1:21" x14ac:dyDescent="0.25">
      <c r="B7" s="5"/>
      <c r="C7" s="5"/>
      <c r="D7" s="5"/>
      <c r="E7" s="5"/>
      <c r="G7" s="8">
        <f>Principal!Q10</f>
        <v>9.9166998262759987E-2</v>
      </c>
      <c r="I7" s="5"/>
      <c r="J7" s="5"/>
      <c r="K7" s="5"/>
      <c r="L7" s="5"/>
      <c r="N7" s="8">
        <f>Principal!Q11</f>
        <v>4.9934392499781634E-2</v>
      </c>
      <c r="P7" s="5"/>
      <c r="Q7" s="5"/>
      <c r="R7" s="5"/>
      <c r="S7" s="5"/>
      <c r="T7" s="5"/>
    </row>
    <row r="8" spans="1:21" x14ac:dyDescent="0.25">
      <c r="B8" s="7">
        <f t="shared" ref="B8:E11" si="0">B2/B$6</f>
        <v>0.51282051282051289</v>
      </c>
      <c r="C8" s="7">
        <f t="shared" si="0"/>
        <v>0.53333333333333333</v>
      </c>
      <c r="D8" s="7">
        <f t="shared" si="0"/>
        <v>0.45454545454545453</v>
      </c>
      <c r="E8" s="7">
        <f t="shared" si="0"/>
        <v>0.52173913043478259</v>
      </c>
      <c r="F8" s="8">
        <f>AVERAGE(B8:E8)</f>
        <v>0.50560960778352082</v>
      </c>
      <c r="G8" s="7">
        <f>F8*G$7</f>
        <v>5.0139787096703164E-2</v>
      </c>
      <c r="H8" s="5"/>
      <c r="I8" s="7">
        <f t="shared" ref="I8:L11" si="1">I2/I$6</f>
        <v>0.1111111111111111</v>
      </c>
      <c r="J8" s="7">
        <f t="shared" si="1"/>
        <v>0.10359712230215827</v>
      </c>
      <c r="K8" s="7">
        <f t="shared" si="1"/>
        <v>0.1875</v>
      </c>
      <c r="L8" s="7">
        <f t="shared" si="1"/>
        <v>0.13846153846153844</v>
      </c>
      <c r="M8" s="8">
        <f>AVERAGE(I8:L8)</f>
        <v>0.13516744296870195</v>
      </c>
      <c r="N8" s="7">
        <f>M8*N$7</f>
        <v>6.7495041503910121E-3</v>
      </c>
      <c r="P8" t="s">
        <v>14</v>
      </c>
      <c r="Q8" s="16">
        <f>G8+N8+G22+N22+V22</f>
        <v>0.14753579955089269</v>
      </c>
    </row>
    <row r="9" spans="1:21" x14ac:dyDescent="0.25">
      <c r="B9" s="7">
        <f t="shared" si="0"/>
        <v>0.12820512820512822</v>
      </c>
      <c r="C9" s="7">
        <f t="shared" si="0"/>
        <v>0.13333333333333333</v>
      </c>
      <c r="D9" s="7">
        <f t="shared" si="0"/>
        <v>0.18181818181818182</v>
      </c>
      <c r="E9" s="7">
        <f t="shared" si="0"/>
        <v>0.13043478260869565</v>
      </c>
      <c r="F9" s="8">
        <f t="shared" ref="F9:F11" si="2">AVERAGE(B9:E9)</f>
        <v>0.14344785649133476</v>
      </c>
      <c r="G9" s="7">
        <f>F9*G$7</f>
        <v>1.4225293335472839E-2</v>
      </c>
      <c r="H9" s="5"/>
      <c r="I9" s="7">
        <f t="shared" si="1"/>
        <v>0.77777777777777779</v>
      </c>
      <c r="J9" s="7">
        <f t="shared" si="1"/>
        <v>0.72517985611510793</v>
      </c>
      <c r="K9" s="7">
        <f t="shared" si="1"/>
        <v>0.5625</v>
      </c>
      <c r="L9" s="7">
        <f t="shared" si="1"/>
        <v>0.73846153846153839</v>
      </c>
      <c r="M9" s="8">
        <f t="shared" ref="M9:M11" si="3">AVERAGE(I9:L9)</f>
        <v>0.70097979308860603</v>
      </c>
      <c r="N9" s="7">
        <f>M9*N$7</f>
        <v>3.5003000122502168E-2</v>
      </c>
      <c r="P9" t="s">
        <v>15</v>
      </c>
      <c r="Q9" s="16">
        <f t="shared" ref="Q9:Q11" si="4">G9+N9+G23+N23+V23</f>
        <v>0.26674205134787699</v>
      </c>
    </row>
    <row r="10" spans="1:21" x14ac:dyDescent="0.25">
      <c r="B10" s="7">
        <f t="shared" si="0"/>
        <v>0.10256410256410257</v>
      </c>
      <c r="C10" s="7">
        <f t="shared" si="0"/>
        <v>6.6666666666666666E-2</v>
      </c>
      <c r="D10" s="7">
        <f t="shared" si="0"/>
        <v>9.0909090909090912E-2</v>
      </c>
      <c r="E10" s="7">
        <f t="shared" si="0"/>
        <v>8.6956521739130432E-2</v>
      </c>
      <c r="F10" s="8">
        <f t="shared" si="2"/>
        <v>8.6774095469747639E-2</v>
      </c>
      <c r="G10" s="7">
        <f>F10*G$7</f>
        <v>8.6051265747010327E-3</v>
      </c>
      <c r="H10" s="5"/>
      <c r="I10" s="7">
        <f t="shared" si="1"/>
        <v>3.7037037037037035E-2</v>
      </c>
      <c r="J10" s="7">
        <f t="shared" si="1"/>
        <v>8.0575539568345317E-2</v>
      </c>
      <c r="K10" s="7">
        <f t="shared" si="1"/>
        <v>6.25E-2</v>
      </c>
      <c r="L10" s="7">
        <f t="shared" si="1"/>
        <v>3.0769230769230767E-2</v>
      </c>
      <c r="M10" s="8">
        <f t="shared" si="3"/>
        <v>5.2720451843653281E-2</v>
      </c>
      <c r="N10" s="7">
        <f>M10*N$7</f>
        <v>2.6325637351268193E-3</v>
      </c>
      <c r="P10" t="s">
        <v>16</v>
      </c>
      <c r="Q10" s="16">
        <f t="shared" si="4"/>
        <v>0.21204090733534492</v>
      </c>
    </row>
    <row r="11" spans="1:21" x14ac:dyDescent="0.25">
      <c r="B11" s="7">
        <f t="shared" si="0"/>
        <v>0.25641025641025644</v>
      </c>
      <c r="C11" s="7">
        <f t="shared" si="0"/>
        <v>0.26666666666666666</v>
      </c>
      <c r="D11" s="7">
        <f t="shared" si="0"/>
        <v>0.27272727272727271</v>
      </c>
      <c r="E11" s="7">
        <f t="shared" si="0"/>
        <v>0.2608695652173913</v>
      </c>
      <c r="F11" s="8">
        <f t="shared" si="2"/>
        <v>0.26416844025539676</v>
      </c>
      <c r="G11" s="7">
        <f>F11*G$7</f>
        <v>2.6196791255882947E-2</v>
      </c>
      <c r="H11" s="5"/>
      <c r="I11" s="7">
        <f t="shared" si="1"/>
        <v>7.407407407407407E-2</v>
      </c>
      <c r="J11" s="7">
        <f t="shared" si="1"/>
        <v>9.0647482014388492E-2</v>
      </c>
      <c r="K11" s="7">
        <f t="shared" si="1"/>
        <v>0.1875</v>
      </c>
      <c r="L11" s="7">
        <f t="shared" si="1"/>
        <v>9.2307692307692299E-2</v>
      </c>
      <c r="M11" s="8">
        <f t="shared" si="3"/>
        <v>0.11113231209903872</v>
      </c>
      <c r="N11" s="7">
        <f>M11*N$7</f>
        <v>5.549324491761631E-3</v>
      </c>
      <c r="P11" t="s">
        <v>17</v>
      </c>
      <c r="Q11" s="16">
        <f t="shared" si="4"/>
        <v>0.37368124176588552</v>
      </c>
    </row>
    <row r="12" spans="1:21" x14ac:dyDescent="0.25">
      <c r="B12" s="5"/>
      <c r="C12" s="5"/>
      <c r="D12" s="5"/>
      <c r="E12" s="5"/>
      <c r="I12" s="5"/>
      <c r="J12" s="5"/>
      <c r="K12" s="5"/>
      <c r="L12" s="5"/>
    </row>
    <row r="15" spans="1:21" x14ac:dyDescent="0.25">
      <c r="A15" s="2" t="s">
        <v>11</v>
      </c>
      <c r="B15" s="3" t="s">
        <v>14</v>
      </c>
      <c r="C15" s="3" t="s">
        <v>15</v>
      </c>
      <c r="D15" s="3" t="s">
        <v>16</v>
      </c>
      <c r="E15" s="3" t="s">
        <v>17</v>
      </c>
      <c r="H15" s="2" t="s">
        <v>3</v>
      </c>
      <c r="I15" s="3" t="s">
        <v>14</v>
      </c>
      <c r="J15" s="3" t="s">
        <v>15</v>
      </c>
      <c r="K15" s="3" t="s">
        <v>16</v>
      </c>
      <c r="L15" s="3" t="s">
        <v>17</v>
      </c>
      <c r="P15" s="2" t="s">
        <v>18</v>
      </c>
      <c r="Q15" s="3" t="s">
        <v>14</v>
      </c>
      <c r="R15" s="3" t="s">
        <v>15</v>
      </c>
      <c r="S15" s="3" t="s">
        <v>16</v>
      </c>
      <c r="T15" s="3" t="s">
        <v>17</v>
      </c>
    </row>
    <row r="16" spans="1:21" x14ac:dyDescent="0.25">
      <c r="A16" s="3" t="s">
        <v>14</v>
      </c>
      <c r="B16" s="4">
        <v>1</v>
      </c>
      <c r="C16" s="9">
        <v>6</v>
      </c>
      <c r="D16" s="10">
        <f>1/4</f>
        <v>0.25</v>
      </c>
      <c r="E16" s="12">
        <f>1/2</f>
        <v>0.5</v>
      </c>
      <c r="H16" s="3" t="s">
        <v>14</v>
      </c>
      <c r="I16" s="4">
        <v>1</v>
      </c>
      <c r="J16" s="9">
        <f>1/5</f>
        <v>0.2</v>
      </c>
      <c r="K16" s="10">
        <f>1/4</f>
        <v>0.25</v>
      </c>
      <c r="L16" s="12">
        <f>1/4</f>
        <v>0.25</v>
      </c>
      <c r="P16" s="3" t="s">
        <v>14</v>
      </c>
      <c r="Q16" s="4">
        <v>1</v>
      </c>
      <c r="R16" s="9">
        <f>1/5</f>
        <v>0.2</v>
      </c>
      <c r="S16" s="10">
        <v>3</v>
      </c>
      <c r="T16" s="12">
        <f>1/4</f>
        <v>0.25</v>
      </c>
    </row>
    <row r="17" spans="1:22" x14ac:dyDescent="0.25">
      <c r="A17" s="3" t="s">
        <v>15</v>
      </c>
      <c r="B17" s="9">
        <f>1/6</f>
        <v>0.16666666666666666</v>
      </c>
      <c r="C17" s="4">
        <v>1</v>
      </c>
      <c r="D17" s="11">
        <f>1/9</f>
        <v>0.1111111111111111</v>
      </c>
      <c r="E17" s="13">
        <f>1/7</f>
        <v>0.14285714285714285</v>
      </c>
      <c r="H17" s="3" t="s">
        <v>15</v>
      </c>
      <c r="I17" s="9">
        <v>5</v>
      </c>
      <c r="J17" s="4">
        <v>1</v>
      </c>
      <c r="K17" s="11">
        <v>2</v>
      </c>
      <c r="L17" s="13">
        <f>1/3</f>
        <v>0.33333333333333331</v>
      </c>
      <c r="P17" s="3" t="s">
        <v>15</v>
      </c>
      <c r="Q17" s="9">
        <v>5</v>
      </c>
      <c r="R17" s="4">
        <v>1</v>
      </c>
      <c r="S17" s="11">
        <v>7</v>
      </c>
      <c r="T17" s="13">
        <v>2</v>
      </c>
    </row>
    <row r="18" spans="1:22" x14ac:dyDescent="0.25">
      <c r="A18" s="3" t="s">
        <v>16</v>
      </c>
      <c r="B18" s="10">
        <v>4</v>
      </c>
      <c r="C18" s="11">
        <v>9</v>
      </c>
      <c r="D18" s="4">
        <v>1</v>
      </c>
      <c r="E18" s="14">
        <v>3</v>
      </c>
      <c r="H18" s="3" t="s">
        <v>16</v>
      </c>
      <c r="I18" s="10">
        <v>4</v>
      </c>
      <c r="J18" s="11">
        <f>1/2</f>
        <v>0.5</v>
      </c>
      <c r="K18" s="4">
        <v>1</v>
      </c>
      <c r="L18" s="14">
        <f>1/4</f>
        <v>0.25</v>
      </c>
      <c r="P18" s="3" t="s">
        <v>16</v>
      </c>
      <c r="Q18" s="10">
        <f>1/3</f>
        <v>0.33333333333333331</v>
      </c>
      <c r="R18" s="11">
        <f>1/7</f>
        <v>0.14285714285714285</v>
      </c>
      <c r="S18" s="4">
        <v>1</v>
      </c>
      <c r="T18" s="14">
        <f>1/6</f>
        <v>0.16666666666666666</v>
      </c>
    </row>
    <row r="19" spans="1:22" x14ac:dyDescent="0.25">
      <c r="A19" s="3" t="s">
        <v>17</v>
      </c>
      <c r="B19" s="12">
        <v>2</v>
      </c>
      <c r="C19" s="13">
        <v>7</v>
      </c>
      <c r="D19" s="14">
        <f>1/3</f>
        <v>0.33333333333333331</v>
      </c>
      <c r="E19" s="4">
        <v>1</v>
      </c>
      <c r="H19" s="3" t="s">
        <v>17</v>
      </c>
      <c r="I19" s="12">
        <v>7</v>
      </c>
      <c r="J19" s="13">
        <v>3</v>
      </c>
      <c r="K19" s="14">
        <v>4</v>
      </c>
      <c r="L19" s="4">
        <v>1</v>
      </c>
      <c r="P19" s="3" t="s">
        <v>17</v>
      </c>
      <c r="Q19" s="12">
        <v>4</v>
      </c>
      <c r="R19" s="13">
        <f>1/2</f>
        <v>0.5</v>
      </c>
      <c r="S19" s="14">
        <v>6</v>
      </c>
      <c r="T19" s="4">
        <v>1</v>
      </c>
    </row>
    <row r="20" spans="1:22" x14ac:dyDescent="0.25">
      <c r="B20" s="6">
        <f>SUM(B16:B19)</f>
        <v>7.166666666666667</v>
      </c>
      <c r="C20" s="6">
        <f>SUM(C16:C19)</f>
        <v>23</v>
      </c>
      <c r="D20" s="6">
        <f>SUM(D16:D19)</f>
        <v>1.6944444444444444</v>
      </c>
      <c r="E20" s="6">
        <f>SUM(E16:E19)</f>
        <v>4.6428571428571423</v>
      </c>
      <c r="I20" s="6">
        <f>SUM(I16:I19)</f>
        <v>17</v>
      </c>
      <c r="J20" s="6">
        <f>SUM(J16:J19)</f>
        <v>4.7</v>
      </c>
      <c r="K20" s="6">
        <f>SUM(K16:K19)</f>
        <v>7.25</v>
      </c>
      <c r="L20" s="6">
        <f>SUM(L16:L19)</f>
        <v>1.8333333333333333</v>
      </c>
      <c r="Q20" s="6">
        <f>SUM(Q16:Q19)</f>
        <v>10.333333333333332</v>
      </c>
      <c r="R20" s="6">
        <f>SUM(R16:R19)</f>
        <v>1.8428571428571427</v>
      </c>
      <c r="S20" s="6">
        <f>SUM(S16:S19)</f>
        <v>17</v>
      </c>
      <c r="T20" s="6">
        <f>SUM(T16:T19)</f>
        <v>3.4166666666666665</v>
      </c>
    </row>
    <row r="21" spans="1:22" x14ac:dyDescent="0.25">
      <c r="B21" s="5"/>
      <c r="C21" s="5"/>
      <c r="D21" s="5"/>
      <c r="E21" s="5"/>
      <c r="G21" s="8">
        <f>Principal!Q12</f>
        <v>0.23470607645797142</v>
      </c>
      <c r="I21" s="5"/>
      <c r="J21" s="5"/>
      <c r="K21" s="5"/>
      <c r="L21" s="5"/>
      <c r="N21" s="8">
        <f>Principal!Q13</f>
        <v>0.39201277211098928</v>
      </c>
      <c r="Q21" s="5"/>
      <c r="R21" s="5"/>
      <c r="S21" s="5"/>
      <c r="T21" s="5"/>
      <c r="V21" s="8">
        <f>Principal!Q14</f>
        <v>0.22417976066849774</v>
      </c>
    </row>
    <row r="22" spans="1:22" x14ac:dyDescent="0.25">
      <c r="B22" s="7">
        <f>B16/B$20</f>
        <v>0.13953488372093023</v>
      </c>
      <c r="C22" s="7">
        <f t="shared" ref="C22:E22" si="5">C16/C$20</f>
        <v>0.2608695652173913</v>
      </c>
      <c r="D22" s="7">
        <f t="shared" si="5"/>
        <v>0.14754098360655737</v>
      </c>
      <c r="E22" s="7">
        <f t="shared" si="5"/>
        <v>0.1076923076923077</v>
      </c>
      <c r="F22" s="8">
        <f t="shared" ref="F22:F25" si="6">AVERAGE(B22:E22)</f>
        <v>0.16390943505929667</v>
      </c>
      <c r="G22" s="7">
        <f>F22*G$21</f>
        <v>3.8470540397210186E-2</v>
      </c>
      <c r="I22" s="7">
        <f>I16/I$20</f>
        <v>5.8823529411764705E-2</v>
      </c>
      <c r="J22" s="7">
        <f t="shared" ref="J22:L22" si="7">J16/J$20</f>
        <v>4.2553191489361701E-2</v>
      </c>
      <c r="K22" s="7">
        <f t="shared" si="7"/>
        <v>3.4482758620689655E-2</v>
      </c>
      <c r="L22" s="7">
        <f t="shared" si="7"/>
        <v>0.13636363636363638</v>
      </c>
      <c r="M22" s="8">
        <f t="shared" ref="M22:M25" si="8">AVERAGE(I22:L22)</f>
        <v>6.8055778971363112E-2</v>
      </c>
      <c r="N22" s="7">
        <f>M22*N$21</f>
        <v>2.6678734572736826E-2</v>
      </c>
      <c r="Q22" s="7">
        <f>Q16/Q$20</f>
        <v>9.6774193548387108E-2</v>
      </c>
      <c r="R22" s="7">
        <f t="shared" ref="R22:T22" si="9">R16/R$20</f>
        <v>0.10852713178294575</v>
      </c>
      <c r="S22" s="7">
        <f t="shared" si="9"/>
        <v>0.17647058823529413</v>
      </c>
      <c r="T22" s="7">
        <f t="shared" si="9"/>
        <v>7.3170731707317083E-2</v>
      </c>
      <c r="U22" s="8">
        <f t="shared" ref="U22:U25" si="10">AVERAGE(Q22:T22)</f>
        <v>0.11373566131848602</v>
      </c>
      <c r="V22" s="7">
        <f>U22*V$21</f>
        <v>2.549723333385151E-2</v>
      </c>
    </row>
    <row r="23" spans="1:22" x14ac:dyDescent="0.25">
      <c r="B23" s="7">
        <f t="shared" ref="B23:E25" si="11">B17/B$20</f>
        <v>2.3255813953488368E-2</v>
      </c>
      <c r="C23" s="7">
        <f t="shared" si="11"/>
        <v>4.3478260869565216E-2</v>
      </c>
      <c r="D23" s="7">
        <f t="shared" si="11"/>
        <v>6.5573770491803282E-2</v>
      </c>
      <c r="E23" s="7">
        <f t="shared" si="11"/>
        <v>3.0769230769230771E-2</v>
      </c>
      <c r="F23" s="8">
        <f t="shared" si="6"/>
        <v>4.076926902102191E-2</v>
      </c>
      <c r="G23" s="7">
        <f t="shared" ref="G23:G25" si="12">F23*G$21</f>
        <v>9.5687951719835747E-3</v>
      </c>
      <c r="I23" s="7">
        <f t="shared" ref="I23:L25" si="13">I17/I$20</f>
        <v>0.29411764705882354</v>
      </c>
      <c r="J23" s="7">
        <f t="shared" si="13"/>
        <v>0.21276595744680851</v>
      </c>
      <c r="K23" s="7">
        <f t="shared" si="13"/>
        <v>0.27586206896551724</v>
      </c>
      <c r="L23" s="7">
        <f t="shared" si="13"/>
        <v>0.18181818181818182</v>
      </c>
      <c r="M23" s="8">
        <f t="shared" si="8"/>
        <v>0.2411409638223328</v>
      </c>
      <c r="N23" s="7">
        <f t="shared" ref="N23:N25" si="14">M23*N$21</f>
        <v>9.453033769750846E-2</v>
      </c>
      <c r="Q23" s="7">
        <f t="shared" ref="Q23:T23" si="15">Q17/Q$20</f>
        <v>0.48387096774193555</v>
      </c>
      <c r="R23" s="7">
        <f t="shared" si="15"/>
        <v>0.54263565891472876</v>
      </c>
      <c r="S23" s="7">
        <f t="shared" si="15"/>
        <v>0.41176470588235292</v>
      </c>
      <c r="T23" s="7">
        <f t="shared" si="15"/>
        <v>0.58536585365853666</v>
      </c>
      <c r="U23" s="8">
        <f t="shared" si="10"/>
        <v>0.50590929654938843</v>
      </c>
      <c r="V23" s="7">
        <f t="shared" ref="V23:V25" si="16">U23*V$21</f>
        <v>0.11341462502040994</v>
      </c>
    </row>
    <row r="24" spans="1:22" x14ac:dyDescent="0.25">
      <c r="B24" s="7">
        <f t="shared" si="11"/>
        <v>0.55813953488372092</v>
      </c>
      <c r="C24" s="7">
        <f t="shared" si="11"/>
        <v>0.39130434782608697</v>
      </c>
      <c r="D24" s="7">
        <f t="shared" si="11"/>
        <v>0.5901639344262295</v>
      </c>
      <c r="E24" s="7">
        <f t="shared" si="11"/>
        <v>0.64615384615384619</v>
      </c>
      <c r="F24" s="8">
        <f t="shared" si="6"/>
        <v>0.54644041582247094</v>
      </c>
      <c r="G24" s="7">
        <f t="shared" si="12"/>
        <v>0.12825288601575457</v>
      </c>
      <c r="I24" s="7">
        <f t="shared" si="13"/>
        <v>0.23529411764705882</v>
      </c>
      <c r="J24" s="7">
        <f t="shared" si="13"/>
        <v>0.10638297872340426</v>
      </c>
      <c r="K24" s="7">
        <f t="shared" si="13"/>
        <v>0.13793103448275862</v>
      </c>
      <c r="L24" s="7">
        <f t="shared" si="13"/>
        <v>0.13636363636363638</v>
      </c>
      <c r="M24" s="8">
        <f t="shared" si="8"/>
        <v>0.15399294180421452</v>
      </c>
      <c r="N24" s="7">
        <f t="shared" si="14"/>
        <v>6.0367200002196385E-2</v>
      </c>
      <c r="Q24" s="7">
        <f t="shared" ref="Q24:T24" si="17">Q18/Q$20</f>
        <v>3.2258064516129031E-2</v>
      </c>
      <c r="R24" s="7">
        <f t="shared" si="17"/>
        <v>7.7519379844961239E-2</v>
      </c>
      <c r="S24" s="7">
        <f t="shared" si="17"/>
        <v>5.8823529411764705E-2</v>
      </c>
      <c r="T24" s="7">
        <f t="shared" si="17"/>
        <v>4.878048780487805E-2</v>
      </c>
      <c r="U24" s="8">
        <f t="shared" si="10"/>
        <v>5.4345365394433257E-2</v>
      </c>
      <c r="V24" s="7">
        <f t="shared" si="16"/>
        <v>1.2183131007566107E-2</v>
      </c>
    </row>
    <row r="25" spans="1:22" x14ac:dyDescent="0.25">
      <c r="B25" s="7">
        <f t="shared" si="11"/>
        <v>0.27906976744186046</v>
      </c>
      <c r="C25" s="7">
        <f t="shared" si="11"/>
        <v>0.30434782608695654</v>
      </c>
      <c r="D25" s="7">
        <f t="shared" si="11"/>
        <v>0.19672131147540983</v>
      </c>
      <c r="E25" s="7">
        <f t="shared" si="11"/>
        <v>0.2153846153846154</v>
      </c>
      <c r="F25" s="8">
        <f t="shared" si="6"/>
        <v>0.24888088009721057</v>
      </c>
      <c r="G25" s="7">
        <f t="shared" si="12"/>
        <v>5.841385487302312E-2</v>
      </c>
      <c r="I25" s="7">
        <f t="shared" si="13"/>
        <v>0.41176470588235292</v>
      </c>
      <c r="J25" s="7">
        <f t="shared" si="13"/>
        <v>0.63829787234042545</v>
      </c>
      <c r="K25" s="7">
        <f t="shared" si="13"/>
        <v>0.55172413793103448</v>
      </c>
      <c r="L25" s="7">
        <f t="shared" si="13"/>
        <v>0.54545454545454553</v>
      </c>
      <c r="M25" s="8">
        <f t="shared" si="8"/>
        <v>0.53681031540208957</v>
      </c>
      <c r="N25" s="7">
        <f t="shared" si="14"/>
        <v>0.21043649983854762</v>
      </c>
      <c r="Q25" s="7">
        <f t="shared" ref="Q25:T25" si="18">Q19/Q$20</f>
        <v>0.38709677419354843</v>
      </c>
      <c r="R25" s="7">
        <f t="shared" si="18"/>
        <v>0.27131782945736438</v>
      </c>
      <c r="S25" s="7">
        <f t="shared" si="18"/>
        <v>0.35294117647058826</v>
      </c>
      <c r="T25" s="7">
        <f t="shared" si="18"/>
        <v>0.29268292682926833</v>
      </c>
      <c r="U25" s="8">
        <f t="shared" si="10"/>
        <v>0.32600967673769238</v>
      </c>
      <c r="V25" s="7">
        <f t="shared" si="16"/>
        <v>7.3084771306670196E-2</v>
      </c>
    </row>
  </sheetData>
  <conditionalFormatting sqref="Q8:Q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{1241B312-1DE0-4E75-90BE-0CF8AB812EF4}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41B312-1DE0-4E75-90BE-0CF8AB812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Q8:Q11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72CF-0F37-4DC2-8C9D-D5948ED711A5}">
  <dimension ref="A1:W25"/>
  <sheetViews>
    <sheetView workbookViewId="0">
      <selection activeCell="S2" sqref="S2"/>
    </sheetView>
  </sheetViews>
  <sheetFormatPr defaultRowHeight="15" x14ac:dyDescent="0.25"/>
  <cols>
    <col min="1" max="1" width="11.140625" customWidth="1"/>
    <col min="8" max="8" width="11.140625" customWidth="1"/>
  </cols>
  <sheetData>
    <row r="1" spans="1:23" x14ac:dyDescent="0.25">
      <c r="A1" s="2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H1" s="2" t="s">
        <v>12</v>
      </c>
      <c r="I1" s="3" t="s">
        <v>14</v>
      </c>
      <c r="J1" s="3" t="s">
        <v>15</v>
      </c>
      <c r="K1" s="3" t="s">
        <v>16</v>
      </c>
      <c r="L1" s="3" t="s">
        <v>17</v>
      </c>
      <c r="O1" s="2"/>
      <c r="P1" s="3" t="s">
        <v>9</v>
      </c>
      <c r="Q1" s="3" t="s">
        <v>10</v>
      </c>
      <c r="R1" s="3" t="s">
        <v>11</v>
      </c>
      <c r="S1" s="3" t="s">
        <v>26</v>
      </c>
      <c r="T1" s="4" t="s">
        <v>13</v>
      </c>
    </row>
    <row r="2" spans="1:23" x14ac:dyDescent="0.25">
      <c r="A2" s="3" t="s">
        <v>14</v>
      </c>
      <c r="B2" s="4">
        <v>1</v>
      </c>
      <c r="C2" s="9">
        <v>4</v>
      </c>
      <c r="D2" s="10">
        <v>9</v>
      </c>
      <c r="E2" s="12">
        <v>3</v>
      </c>
      <c r="H2" s="3" t="s">
        <v>14</v>
      </c>
      <c r="I2" s="4">
        <v>1</v>
      </c>
      <c r="J2" s="9">
        <f>1/3</f>
        <v>0.33333333333333331</v>
      </c>
      <c r="K2" s="10">
        <v>5</v>
      </c>
      <c r="L2" s="12">
        <v>2</v>
      </c>
      <c r="O2" s="3" t="s">
        <v>14</v>
      </c>
      <c r="P2" s="4">
        <v>82</v>
      </c>
      <c r="Q2" s="4">
        <v>135.30000000000001</v>
      </c>
      <c r="R2" s="18">
        <v>8.0239999999999991</v>
      </c>
      <c r="S2" s="18">
        <v>15.16</v>
      </c>
      <c r="T2" s="18">
        <v>13.317</v>
      </c>
    </row>
    <row r="3" spans="1:23" x14ac:dyDescent="0.25">
      <c r="A3" s="3" t="s">
        <v>15</v>
      </c>
      <c r="B3" s="9">
        <f>1/4</f>
        <v>0.25</v>
      </c>
      <c r="C3" s="4">
        <v>1</v>
      </c>
      <c r="D3" s="11">
        <v>4</v>
      </c>
      <c r="E3" s="13">
        <f>1/2</f>
        <v>0.5</v>
      </c>
      <c r="H3" s="3" t="s">
        <v>15</v>
      </c>
      <c r="I3" s="9">
        <v>3</v>
      </c>
      <c r="J3" s="4">
        <v>1</v>
      </c>
      <c r="K3" s="11">
        <v>9</v>
      </c>
      <c r="L3" s="13">
        <v>4</v>
      </c>
      <c r="O3" s="3" t="s">
        <v>15</v>
      </c>
      <c r="P3" s="4">
        <v>104</v>
      </c>
      <c r="Q3" s="4">
        <v>68.849999999999994</v>
      </c>
      <c r="R3" s="18">
        <v>1.9E-2</v>
      </c>
      <c r="S3" s="18">
        <v>8.2170000000000005</v>
      </c>
      <c r="T3" s="18">
        <v>10.5</v>
      </c>
    </row>
    <row r="4" spans="1:23" x14ac:dyDescent="0.25">
      <c r="A4" s="3" t="s">
        <v>16</v>
      </c>
      <c r="B4" s="10">
        <f>1/9</f>
        <v>0.1111111111111111</v>
      </c>
      <c r="C4" s="11">
        <f>1/4</f>
        <v>0.25</v>
      </c>
      <c r="D4" s="4">
        <v>1</v>
      </c>
      <c r="E4" s="14">
        <f>1/6</f>
        <v>0.16666666666666666</v>
      </c>
      <c r="H4" s="3" t="s">
        <v>16</v>
      </c>
      <c r="I4" s="10">
        <f>1/5</f>
        <v>0.2</v>
      </c>
      <c r="J4" s="11">
        <f>1/9</f>
        <v>0.1111111111111111</v>
      </c>
      <c r="K4" s="4">
        <v>1</v>
      </c>
      <c r="L4" s="14">
        <f>1/4</f>
        <v>0.25</v>
      </c>
      <c r="O4" s="3" t="s">
        <v>16</v>
      </c>
      <c r="P4" s="4">
        <v>117</v>
      </c>
      <c r="Q4" s="4">
        <v>193.05</v>
      </c>
      <c r="R4" s="18">
        <v>13.401999999999999</v>
      </c>
      <c r="S4" s="18">
        <v>9.673</v>
      </c>
      <c r="T4" s="24">
        <v>13.8</v>
      </c>
      <c r="U4" s="25" t="s">
        <v>20</v>
      </c>
      <c r="V4">
        <v>9.3330000000000002</v>
      </c>
    </row>
    <row r="5" spans="1:23" x14ac:dyDescent="0.25">
      <c r="A5" s="3" t="s">
        <v>17</v>
      </c>
      <c r="B5" s="12">
        <f>1/3</f>
        <v>0.33333333333333331</v>
      </c>
      <c r="C5" s="13">
        <v>2</v>
      </c>
      <c r="D5" s="14">
        <v>6</v>
      </c>
      <c r="E5" s="4">
        <v>1</v>
      </c>
      <c r="H5" s="3" t="s">
        <v>17</v>
      </c>
      <c r="I5" s="12">
        <f>1/2</f>
        <v>0.5</v>
      </c>
      <c r="J5" s="13">
        <f>1/4</f>
        <v>0.25</v>
      </c>
      <c r="K5" s="14">
        <v>4</v>
      </c>
      <c r="L5" s="4">
        <v>1</v>
      </c>
      <c r="O5" s="3" t="s">
        <v>17</v>
      </c>
      <c r="P5" s="4">
        <v>96</v>
      </c>
      <c r="Q5" s="4">
        <v>141.55000000000001</v>
      </c>
      <c r="R5" s="18">
        <v>9.5310000000000006</v>
      </c>
      <c r="S5" s="18">
        <v>5.4870000000000001</v>
      </c>
      <c r="T5" s="18">
        <v>11.375</v>
      </c>
    </row>
    <row r="6" spans="1:23" x14ac:dyDescent="0.25">
      <c r="B6" s="6">
        <f>SUM(B2:B5)</f>
        <v>1.6944444444444444</v>
      </c>
      <c r="C6" s="6">
        <f>SUM(C2:C5)</f>
        <v>7.25</v>
      </c>
      <c r="D6" s="6">
        <f>SUM(D2:D5)</f>
        <v>20</v>
      </c>
      <c r="E6" s="6">
        <f>SUM(E2:E5)</f>
        <v>4.6666666666666661</v>
      </c>
      <c r="I6" s="6">
        <f>SUM(I2:I5)</f>
        <v>4.7</v>
      </c>
      <c r="J6" s="6">
        <f>SUM(J2:J5)</f>
        <v>1.6944444444444444</v>
      </c>
      <c r="K6" s="6">
        <f>SUM(K2:K5)</f>
        <v>19</v>
      </c>
      <c r="L6" s="6">
        <f>SUM(L2:L5)</f>
        <v>7.25</v>
      </c>
      <c r="O6" s="17" t="s">
        <v>21</v>
      </c>
      <c r="P6" s="5">
        <f>MIN(P2:P5)</f>
        <v>82</v>
      </c>
      <c r="Q6" s="5">
        <f>MIN(Q2:Q5)</f>
        <v>68.849999999999994</v>
      </c>
      <c r="R6" s="5">
        <f>MIN(R2:R5)</f>
        <v>1.9E-2</v>
      </c>
      <c r="S6" s="5">
        <f>MIN(S2:S5)</f>
        <v>5.4870000000000001</v>
      </c>
      <c r="T6" s="5">
        <f>MIN(T2:T5)</f>
        <v>10.5</v>
      </c>
    </row>
    <row r="7" spans="1:23" x14ac:dyDescent="0.25">
      <c r="B7" s="5"/>
      <c r="C7" s="5"/>
      <c r="D7" s="5"/>
      <c r="E7" s="5"/>
      <c r="G7" s="8">
        <f>Principal!Q10</f>
        <v>9.9166998262759987E-2</v>
      </c>
      <c r="I7" s="5"/>
      <c r="J7" s="5"/>
      <c r="K7" s="5"/>
      <c r="L7" s="5"/>
      <c r="N7" s="8">
        <f>Principal!Q11</f>
        <v>4.9934392499781634E-2</v>
      </c>
      <c r="O7" s="17" t="s">
        <v>22</v>
      </c>
      <c r="P7" s="5">
        <f>MAX(P2:P5)</f>
        <v>117</v>
      </c>
      <c r="Q7" s="5">
        <f>MAX(Q2:Q5)</f>
        <v>193.05</v>
      </c>
      <c r="R7" s="5">
        <f>MAX(R2:R5)</f>
        <v>13.401999999999999</v>
      </c>
      <c r="S7" s="5">
        <f>MAX(S2:S5)</f>
        <v>15.16</v>
      </c>
      <c r="T7" s="5">
        <f>MAX(T2:T5)</f>
        <v>13.8</v>
      </c>
    </row>
    <row r="8" spans="1:23" x14ac:dyDescent="0.25">
      <c r="B8" s="7">
        <f t="shared" ref="B8:E11" si="0">B2/B$6</f>
        <v>0.5901639344262295</v>
      </c>
      <c r="C8" s="7">
        <f t="shared" si="0"/>
        <v>0.55172413793103448</v>
      </c>
      <c r="D8" s="7">
        <f t="shared" si="0"/>
        <v>0.45</v>
      </c>
      <c r="E8" s="7">
        <f t="shared" si="0"/>
        <v>0.6428571428571429</v>
      </c>
      <c r="F8" s="8">
        <f>AVERAGE(B8:E8)</f>
        <v>0.55868630380360174</v>
      </c>
      <c r="G8" s="7">
        <f>F8*G$7</f>
        <v>5.5403243718719575E-2</v>
      </c>
      <c r="H8" s="5"/>
      <c r="I8" s="7">
        <f t="shared" ref="I8:L11" si="1">I2/I$6</f>
        <v>0.21276595744680851</v>
      </c>
      <c r="J8" s="7">
        <f t="shared" si="1"/>
        <v>0.19672131147540983</v>
      </c>
      <c r="K8" s="7">
        <f t="shared" si="1"/>
        <v>0.26315789473684209</v>
      </c>
      <c r="L8" s="7">
        <f t="shared" si="1"/>
        <v>0.27586206896551724</v>
      </c>
      <c r="M8" s="8">
        <f>AVERAGE(I8:L8)</f>
        <v>0.23712680815614443</v>
      </c>
      <c r="N8" s="7">
        <f>M8*N$7</f>
        <v>1.1840783110689337E-2</v>
      </c>
      <c r="O8" s="17" t="s">
        <v>23</v>
      </c>
      <c r="P8" t="s">
        <v>24</v>
      </c>
      <c r="Q8" t="s">
        <v>24</v>
      </c>
      <c r="R8" t="s">
        <v>25</v>
      </c>
      <c r="S8" t="s">
        <v>24</v>
      </c>
      <c r="T8" t="s">
        <v>24</v>
      </c>
      <c r="V8" t="s">
        <v>14</v>
      </c>
      <c r="W8" s="16">
        <f>G8+N8+G22+N22+V22</f>
        <v>0.14645839282167578</v>
      </c>
    </row>
    <row r="9" spans="1:23" x14ac:dyDescent="0.25">
      <c r="B9" s="7">
        <f t="shared" si="0"/>
        <v>0.14754098360655737</v>
      </c>
      <c r="C9" s="7">
        <f t="shared" si="0"/>
        <v>0.13793103448275862</v>
      </c>
      <c r="D9" s="7">
        <f t="shared" si="0"/>
        <v>0.2</v>
      </c>
      <c r="E9" s="7">
        <f t="shared" si="0"/>
        <v>0.10714285714285715</v>
      </c>
      <c r="F9" s="8">
        <f t="shared" ref="F9:F11" si="2">AVERAGE(B9:E9)</f>
        <v>0.14815371880804329</v>
      </c>
      <c r="G9" s="7">
        <f>F9*G$7</f>
        <v>1.4691959575658661E-2</v>
      </c>
      <c r="H9" s="5"/>
      <c r="I9" s="7">
        <f t="shared" si="1"/>
        <v>0.63829787234042545</v>
      </c>
      <c r="J9" s="7">
        <f t="shared" si="1"/>
        <v>0.5901639344262295</v>
      </c>
      <c r="K9" s="7">
        <f t="shared" si="1"/>
        <v>0.47368421052631576</v>
      </c>
      <c r="L9" s="7">
        <f t="shared" si="1"/>
        <v>0.55172413793103448</v>
      </c>
      <c r="M9" s="8">
        <f t="shared" ref="M9:M11" si="3">AVERAGE(I9:L9)</f>
        <v>0.56346753880600131</v>
      </c>
      <c r="N9" s="7">
        <f>M9*N$7</f>
        <v>2.8136409243624809E-2</v>
      </c>
      <c r="O9" s="3" t="s">
        <v>14</v>
      </c>
      <c r="P9" s="15">
        <f>IF(P$8="menor",8*(P2-P$7)/(P$6-P$7)+1,8*(P2-P$6)/(P$7-P$6)+1)</f>
        <v>9</v>
      </c>
      <c r="Q9" s="15">
        <f t="shared" ref="Q9:T9" si="4">IF(Q$8="menor",8*(Q2-Q$7)/(Q$6-Q$7)+1,8*(Q2-Q$6)/(Q$7-Q$6)+1)</f>
        <v>4.7198067632850238</v>
      </c>
      <c r="R9" s="15">
        <f t="shared" si="4"/>
        <v>5.7851752222969433</v>
      </c>
      <c r="S9" s="15">
        <f t="shared" si="4"/>
        <v>1</v>
      </c>
      <c r="T9" s="15">
        <f t="shared" si="4"/>
        <v>2.1709090909090918</v>
      </c>
      <c r="V9" t="s">
        <v>15</v>
      </c>
      <c r="W9" s="16">
        <f>G9+N9+G23+N23+V23</f>
        <v>0.28829635984732938</v>
      </c>
    </row>
    <row r="10" spans="1:23" x14ac:dyDescent="0.25">
      <c r="B10" s="7">
        <f t="shared" si="0"/>
        <v>6.5573770491803282E-2</v>
      </c>
      <c r="C10" s="7">
        <f t="shared" si="0"/>
        <v>3.4482758620689655E-2</v>
      </c>
      <c r="D10" s="7">
        <f t="shared" si="0"/>
        <v>0.05</v>
      </c>
      <c r="E10" s="7">
        <f t="shared" si="0"/>
        <v>3.5714285714285719E-2</v>
      </c>
      <c r="F10" s="8">
        <f t="shared" si="2"/>
        <v>4.644270370669467E-2</v>
      </c>
      <c r="G10" s="7">
        <f>F10*G$7</f>
        <v>4.6055835177996668E-3</v>
      </c>
      <c r="H10" s="5"/>
      <c r="I10" s="7">
        <f t="shared" si="1"/>
        <v>4.2553191489361701E-2</v>
      </c>
      <c r="J10" s="7">
        <f t="shared" si="1"/>
        <v>6.5573770491803282E-2</v>
      </c>
      <c r="K10" s="7">
        <f t="shared" si="1"/>
        <v>5.2631578947368418E-2</v>
      </c>
      <c r="L10" s="7">
        <f t="shared" si="1"/>
        <v>3.4482758620689655E-2</v>
      </c>
      <c r="M10" s="8">
        <f t="shared" si="3"/>
        <v>4.8810324887305759E-2</v>
      </c>
      <c r="N10" s="7">
        <f>M10*N$7</f>
        <v>2.4373139209645854E-3</v>
      </c>
      <c r="O10" s="3" t="s">
        <v>15</v>
      </c>
      <c r="P10" s="15">
        <f>IF(P$8="menor",8*(P3-P$7)/(P$6-P$7)+1,8*(P3-P$6)/(P$7-P$6)+1)</f>
        <v>3.9714285714285715</v>
      </c>
      <c r="Q10" s="15">
        <f t="shared" ref="Q10:T10" si="5">IF(Q$8="menor",8*(Q3-Q$7)/(Q$6-Q$7)+1,8*(Q3-Q$6)/(Q$7-Q$6)+1)</f>
        <v>9</v>
      </c>
      <c r="R10" s="15">
        <f t="shared" si="5"/>
        <v>1</v>
      </c>
      <c r="S10" s="15">
        <f t="shared" si="5"/>
        <v>6.7421689238085385</v>
      </c>
      <c r="T10" s="15">
        <f t="shared" si="5"/>
        <v>9</v>
      </c>
      <c r="V10" t="s">
        <v>16</v>
      </c>
      <c r="W10" s="16">
        <f>G10+N10+G24+N24+V24</f>
        <v>0.20297873917831322</v>
      </c>
    </row>
    <row r="11" spans="1:23" x14ac:dyDescent="0.25">
      <c r="B11" s="7">
        <f t="shared" si="0"/>
        <v>0.19672131147540983</v>
      </c>
      <c r="C11" s="7">
        <f t="shared" si="0"/>
        <v>0.27586206896551724</v>
      </c>
      <c r="D11" s="7">
        <f t="shared" si="0"/>
        <v>0.3</v>
      </c>
      <c r="E11" s="7">
        <f t="shared" si="0"/>
        <v>0.2142857142857143</v>
      </c>
      <c r="F11" s="8">
        <f t="shared" si="2"/>
        <v>0.24671727368166033</v>
      </c>
      <c r="G11" s="7">
        <f>F11*G$7</f>
        <v>2.4466211450582091E-2</v>
      </c>
      <c r="H11" s="5"/>
      <c r="I11" s="7">
        <f t="shared" si="1"/>
        <v>0.10638297872340426</v>
      </c>
      <c r="J11" s="7">
        <f t="shared" si="1"/>
        <v>0.14754098360655737</v>
      </c>
      <c r="K11" s="7">
        <f t="shared" si="1"/>
        <v>0.21052631578947367</v>
      </c>
      <c r="L11" s="7">
        <f t="shared" si="1"/>
        <v>0.13793103448275862</v>
      </c>
      <c r="M11" s="8">
        <f t="shared" si="3"/>
        <v>0.15059532815054849</v>
      </c>
      <c r="N11" s="7">
        <f>M11*N$7</f>
        <v>7.5198862245029023E-3</v>
      </c>
      <c r="O11" s="3" t="s">
        <v>16</v>
      </c>
      <c r="P11" s="15">
        <f>IF(P$8="menor",8*(P4-P$7)/(P$6-P$7)+1,8*(P4-P$6)/(P$7-P$6)+1)</f>
        <v>1</v>
      </c>
      <c r="Q11" s="15">
        <f t="shared" ref="Q11:T11" si="6">IF(Q$8="menor",8*(Q4-Q$7)/(Q$6-Q$7)+1,8*(Q4-Q$6)/(Q$7-Q$6)+1)</f>
        <v>1</v>
      </c>
      <c r="R11" s="15">
        <f t="shared" si="6"/>
        <v>9</v>
      </c>
      <c r="S11" s="15">
        <f t="shared" si="6"/>
        <v>5.5379923498397599</v>
      </c>
      <c r="T11" s="15">
        <f t="shared" si="6"/>
        <v>1</v>
      </c>
      <c r="V11" t="s">
        <v>17</v>
      </c>
      <c r="W11" s="16">
        <f>G11+N11+G25+N25+V25</f>
        <v>0.36226650815268169</v>
      </c>
    </row>
    <row r="12" spans="1:23" x14ac:dyDescent="0.25">
      <c r="B12" s="5"/>
      <c r="C12" s="5"/>
      <c r="D12" s="5"/>
      <c r="E12" s="5"/>
      <c r="I12" s="5"/>
      <c r="J12" s="5"/>
      <c r="K12" s="5"/>
      <c r="L12" s="5"/>
      <c r="O12" s="3" t="s">
        <v>17</v>
      </c>
      <c r="P12" s="15">
        <f>IF(P$8="menor",8*(P5-P$7)/(P$6-P$7)+1,8*(P5-P$6)/(P$7-P$6)+1)</f>
        <v>5.8</v>
      </c>
      <c r="Q12" s="15">
        <f t="shared" ref="Q12:T12" si="7">IF(Q$8="menor",8*(Q5-Q$7)/(Q$6-Q$7)+1,8*(Q5-Q$6)/(Q$7-Q$6)+1)</f>
        <v>4.3172302737520125</v>
      </c>
      <c r="R12" s="15">
        <f t="shared" si="7"/>
        <v>6.6860195770753945</v>
      </c>
      <c r="S12" s="15">
        <f t="shared" si="7"/>
        <v>9</v>
      </c>
      <c r="T12" s="15">
        <f t="shared" si="7"/>
        <v>6.8787878787878789</v>
      </c>
    </row>
    <row r="15" spans="1:23" x14ac:dyDescent="0.25">
      <c r="A15" s="2" t="s">
        <v>11</v>
      </c>
      <c r="B15" s="3" t="s">
        <v>14</v>
      </c>
      <c r="C15" s="3" t="s">
        <v>15</v>
      </c>
      <c r="D15" s="3" t="s">
        <v>16</v>
      </c>
      <c r="E15" s="3" t="s">
        <v>17</v>
      </c>
      <c r="H15" s="2" t="s">
        <v>3</v>
      </c>
      <c r="I15" s="3" t="s">
        <v>14</v>
      </c>
      <c r="J15" s="3" t="s">
        <v>15</v>
      </c>
      <c r="K15" s="3" t="s">
        <v>16</v>
      </c>
      <c r="L15" s="3" t="s">
        <v>17</v>
      </c>
      <c r="P15" s="2" t="s">
        <v>18</v>
      </c>
      <c r="Q15" s="3" t="s">
        <v>14</v>
      </c>
      <c r="R15" s="3" t="s">
        <v>15</v>
      </c>
      <c r="S15" s="3" t="s">
        <v>16</v>
      </c>
      <c r="T15" s="3" t="s">
        <v>17</v>
      </c>
    </row>
    <row r="16" spans="1:23" x14ac:dyDescent="0.25">
      <c r="A16" s="3" t="s">
        <v>14</v>
      </c>
      <c r="B16" s="4">
        <v>1</v>
      </c>
      <c r="C16" s="9">
        <v>6</v>
      </c>
      <c r="D16" s="10">
        <f>1/3</f>
        <v>0.33333333333333331</v>
      </c>
      <c r="E16" s="12">
        <f>1/2</f>
        <v>0.5</v>
      </c>
      <c r="H16" s="3" t="s">
        <v>14</v>
      </c>
      <c r="I16" s="4">
        <v>1</v>
      </c>
      <c r="J16" s="9">
        <f>1/7</f>
        <v>0.14285714285714285</v>
      </c>
      <c r="K16" s="10">
        <f>1/6</f>
        <v>0.16666666666666666</v>
      </c>
      <c r="L16" s="12">
        <f>1/9</f>
        <v>0.1111111111111111</v>
      </c>
      <c r="P16" s="3" t="s">
        <v>14</v>
      </c>
      <c r="Q16" s="4">
        <v>1</v>
      </c>
      <c r="R16" s="9">
        <f>1/6</f>
        <v>0.16666666666666666</v>
      </c>
      <c r="S16" s="10">
        <v>2</v>
      </c>
      <c r="T16" s="12">
        <f>1/4</f>
        <v>0.25</v>
      </c>
    </row>
    <row r="17" spans="1:22" x14ac:dyDescent="0.25">
      <c r="A17" s="3" t="s">
        <v>15</v>
      </c>
      <c r="B17" s="9">
        <f>1/6</f>
        <v>0.16666666666666666</v>
      </c>
      <c r="C17" s="4">
        <v>1</v>
      </c>
      <c r="D17" s="11">
        <f>1/9</f>
        <v>0.1111111111111111</v>
      </c>
      <c r="E17" s="13">
        <f>1/4</f>
        <v>0.25</v>
      </c>
      <c r="H17" s="3" t="s">
        <v>15</v>
      </c>
      <c r="I17" s="9">
        <v>7</v>
      </c>
      <c r="J17" s="4">
        <v>1</v>
      </c>
      <c r="K17" s="11">
        <v>2</v>
      </c>
      <c r="L17" s="13">
        <f>1/2</f>
        <v>0.5</v>
      </c>
      <c r="P17" s="3" t="s">
        <v>15</v>
      </c>
      <c r="Q17" s="9">
        <v>6</v>
      </c>
      <c r="R17" s="4">
        <v>1</v>
      </c>
      <c r="S17" s="11">
        <v>9</v>
      </c>
      <c r="T17" s="13">
        <v>2</v>
      </c>
    </row>
    <row r="18" spans="1:22" x14ac:dyDescent="0.25">
      <c r="A18" s="3" t="s">
        <v>16</v>
      </c>
      <c r="B18" s="10">
        <v>3</v>
      </c>
      <c r="C18" s="11">
        <v>9</v>
      </c>
      <c r="D18" s="4">
        <v>1</v>
      </c>
      <c r="E18" s="14">
        <v>2</v>
      </c>
      <c r="H18" s="3" t="s">
        <v>16</v>
      </c>
      <c r="I18" s="10">
        <v>6</v>
      </c>
      <c r="J18" s="11">
        <f>1/2</f>
        <v>0.5</v>
      </c>
      <c r="K18" s="4">
        <v>1</v>
      </c>
      <c r="L18" s="14">
        <f>1/3</f>
        <v>0.33333333333333331</v>
      </c>
      <c r="P18" s="3" t="s">
        <v>16</v>
      </c>
      <c r="Q18" s="10">
        <f>1/2</f>
        <v>0.5</v>
      </c>
      <c r="R18" s="11">
        <f>1/9</f>
        <v>0.1111111111111111</v>
      </c>
      <c r="S18" s="4">
        <v>1</v>
      </c>
      <c r="T18" s="14">
        <f>1/7</f>
        <v>0.14285714285714285</v>
      </c>
    </row>
    <row r="19" spans="1:22" x14ac:dyDescent="0.25">
      <c r="A19" s="3" t="s">
        <v>17</v>
      </c>
      <c r="B19" s="12">
        <v>2</v>
      </c>
      <c r="C19" s="13">
        <v>7</v>
      </c>
      <c r="D19" s="14">
        <f>1/2</f>
        <v>0.5</v>
      </c>
      <c r="E19" s="4">
        <v>1</v>
      </c>
      <c r="H19" s="3" t="s">
        <v>17</v>
      </c>
      <c r="I19" s="12">
        <v>9</v>
      </c>
      <c r="J19" s="13">
        <v>2</v>
      </c>
      <c r="K19" s="14">
        <v>3</v>
      </c>
      <c r="L19" s="4">
        <v>1</v>
      </c>
      <c r="P19" s="3" t="s">
        <v>17</v>
      </c>
      <c r="Q19" s="12">
        <v>4</v>
      </c>
      <c r="R19" s="13">
        <f>1/2</f>
        <v>0.5</v>
      </c>
      <c r="S19" s="14">
        <v>7</v>
      </c>
      <c r="T19" s="4">
        <v>1</v>
      </c>
    </row>
    <row r="20" spans="1:22" x14ac:dyDescent="0.25">
      <c r="B20" s="6">
        <f>SUM(B16:B19)</f>
        <v>6.166666666666667</v>
      </c>
      <c r="C20" s="6">
        <f>SUM(C16:C19)</f>
        <v>23</v>
      </c>
      <c r="D20" s="6">
        <f>SUM(D16:D19)</f>
        <v>1.9444444444444444</v>
      </c>
      <c r="E20" s="6">
        <f>SUM(E16:E19)</f>
        <v>3.75</v>
      </c>
      <c r="I20" s="6">
        <f>SUM(I16:I19)</f>
        <v>23</v>
      </c>
      <c r="J20" s="6">
        <f>SUM(J16:J19)</f>
        <v>3.6428571428571428</v>
      </c>
      <c r="K20" s="6">
        <f>SUM(K16:K19)</f>
        <v>6.1666666666666661</v>
      </c>
      <c r="L20" s="6">
        <f>SUM(L16:L19)</f>
        <v>1.9444444444444444</v>
      </c>
      <c r="Q20" s="6">
        <f>SUM(Q16:Q19)</f>
        <v>11.5</v>
      </c>
      <c r="R20" s="6">
        <f>SUM(R16:R19)</f>
        <v>1.7777777777777779</v>
      </c>
      <c r="S20" s="6">
        <f>SUM(S16:S19)</f>
        <v>19</v>
      </c>
      <c r="T20" s="6">
        <f>SUM(T16:T19)</f>
        <v>3.3928571428571428</v>
      </c>
    </row>
    <row r="21" spans="1:22" x14ac:dyDescent="0.25">
      <c r="B21" s="5"/>
      <c r="C21" s="5"/>
      <c r="D21" s="5"/>
      <c r="E21" s="5"/>
      <c r="G21" s="8">
        <f>Principal!Q12</f>
        <v>0.23470607645797142</v>
      </c>
      <c r="I21" s="5"/>
      <c r="J21" s="5"/>
      <c r="K21" s="5"/>
      <c r="L21" s="5"/>
      <c r="N21" s="8">
        <f>Principal!Q13</f>
        <v>0.39201277211098928</v>
      </c>
      <c r="Q21" s="5"/>
      <c r="R21" s="5"/>
      <c r="S21" s="5"/>
      <c r="T21" s="5"/>
      <c r="V21" s="8">
        <f>Principal!Q14</f>
        <v>0.22417976066849774</v>
      </c>
    </row>
    <row r="22" spans="1:22" x14ac:dyDescent="0.25">
      <c r="B22" s="7">
        <f>B16/B$20</f>
        <v>0.16216216216216214</v>
      </c>
      <c r="C22" s="7">
        <f t="shared" ref="C22:E22" si="8">C16/C$20</f>
        <v>0.2608695652173913</v>
      </c>
      <c r="D22" s="7">
        <f t="shared" si="8"/>
        <v>0.17142857142857143</v>
      </c>
      <c r="E22" s="7">
        <f t="shared" si="8"/>
        <v>0.13333333333333333</v>
      </c>
      <c r="F22" s="8">
        <f t="shared" ref="F22:F25" si="9">AVERAGE(B22:E22)</f>
        <v>0.18194840803536455</v>
      </c>
      <c r="G22" s="7">
        <f>F22*G$21</f>
        <v>4.2704396967754452E-2</v>
      </c>
      <c r="I22" s="7">
        <f>I16/I$20</f>
        <v>4.3478260869565216E-2</v>
      </c>
      <c r="J22" s="7">
        <f t="shared" ref="J22:L22" si="10">J16/J$20</f>
        <v>3.9215686274509803E-2</v>
      </c>
      <c r="K22" s="7">
        <f t="shared" si="10"/>
        <v>2.7027027027027029E-2</v>
      </c>
      <c r="L22" s="7">
        <f t="shared" si="10"/>
        <v>5.7142857142857141E-2</v>
      </c>
      <c r="M22" s="8">
        <f t="shared" ref="M22:M25" si="11">AVERAGE(I22:L22)</f>
        <v>4.1715957828489796E-2</v>
      </c>
      <c r="N22" s="7">
        <f>M22*N$21</f>
        <v>1.6353188269611411E-2</v>
      </c>
      <c r="Q22" s="7">
        <f>Q16/Q$20</f>
        <v>8.6956521739130432E-2</v>
      </c>
      <c r="R22" s="7">
        <f t="shared" ref="R22:T22" si="12">R16/R$20</f>
        <v>9.3749999999999986E-2</v>
      </c>
      <c r="S22" s="7">
        <f t="shared" si="12"/>
        <v>0.10526315789473684</v>
      </c>
      <c r="T22" s="7">
        <f t="shared" si="12"/>
        <v>7.3684210526315796E-2</v>
      </c>
      <c r="U22" s="8">
        <f t="shared" ref="U22:U25" si="13">AVERAGE(Q22:T22)</f>
        <v>8.9913472540045766E-2</v>
      </c>
      <c r="V22" s="7">
        <f>U22*V$21</f>
        <v>2.0156780754901002E-2</v>
      </c>
    </row>
    <row r="23" spans="1:22" x14ac:dyDescent="0.25">
      <c r="B23" s="7">
        <f t="shared" ref="B23:E25" si="14">B17/B$20</f>
        <v>2.7027027027027025E-2</v>
      </c>
      <c r="C23" s="7">
        <f t="shared" si="14"/>
        <v>4.3478260869565216E-2</v>
      </c>
      <c r="D23" s="7">
        <f t="shared" si="14"/>
        <v>5.7142857142857141E-2</v>
      </c>
      <c r="E23" s="7">
        <f t="shared" si="14"/>
        <v>6.6666666666666666E-2</v>
      </c>
      <c r="F23" s="8">
        <f t="shared" si="9"/>
        <v>4.8578702926529008E-2</v>
      </c>
      <c r="G23" s="7">
        <f t="shared" ref="G23:G25" si="15">F23*G$21</f>
        <v>1.1401716763302998E-2</v>
      </c>
      <c r="I23" s="7">
        <f t="shared" ref="I23:L25" si="16">I17/I$20</f>
        <v>0.30434782608695654</v>
      </c>
      <c r="J23" s="7">
        <f t="shared" si="16"/>
        <v>0.27450980392156865</v>
      </c>
      <c r="K23" s="7">
        <f t="shared" si="16"/>
        <v>0.32432432432432434</v>
      </c>
      <c r="L23" s="7">
        <f t="shared" si="16"/>
        <v>0.25714285714285717</v>
      </c>
      <c r="M23" s="8">
        <f t="shared" si="11"/>
        <v>0.29008120286892669</v>
      </c>
      <c r="N23" s="7">
        <f t="shared" ref="N23:N25" si="17">M23*N$21</f>
        <v>0.11371553647393821</v>
      </c>
      <c r="Q23" s="7">
        <f t="shared" ref="Q23:T25" si="18">Q17/Q$20</f>
        <v>0.52173913043478259</v>
      </c>
      <c r="R23" s="7">
        <f t="shared" si="18"/>
        <v>0.5625</v>
      </c>
      <c r="S23" s="7">
        <f t="shared" si="18"/>
        <v>0.47368421052631576</v>
      </c>
      <c r="T23" s="7">
        <f t="shared" si="18"/>
        <v>0.58947368421052637</v>
      </c>
      <c r="U23" s="8">
        <f t="shared" si="13"/>
        <v>0.53684925629290614</v>
      </c>
      <c r="V23" s="7">
        <f t="shared" ref="V23:V25" si="19">U23*V$21</f>
        <v>0.1203507377908047</v>
      </c>
    </row>
    <row r="24" spans="1:22" x14ac:dyDescent="0.25">
      <c r="B24" s="7">
        <f t="shared" si="14"/>
        <v>0.48648648648648646</v>
      </c>
      <c r="C24" s="7">
        <f t="shared" si="14"/>
        <v>0.39130434782608697</v>
      </c>
      <c r="D24" s="7">
        <f t="shared" si="14"/>
        <v>0.51428571428571435</v>
      </c>
      <c r="E24" s="7">
        <f t="shared" si="14"/>
        <v>0.53333333333333333</v>
      </c>
      <c r="F24" s="8">
        <f t="shared" si="9"/>
        <v>0.4813524704829053</v>
      </c>
      <c r="G24" s="7">
        <f t="shared" si="15"/>
        <v>0.11297634974039421</v>
      </c>
      <c r="I24" s="7">
        <f t="shared" si="16"/>
        <v>0.2608695652173913</v>
      </c>
      <c r="J24" s="7">
        <f t="shared" si="16"/>
        <v>0.13725490196078433</v>
      </c>
      <c r="K24" s="7">
        <f t="shared" si="16"/>
        <v>0.16216216216216217</v>
      </c>
      <c r="L24" s="7">
        <f t="shared" si="16"/>
        <v>0.17142857142857143</v>
      </c>
      <c r="M24" s="8">
        <f t="shared" si="11"/>
        <v>0.18292880019222729</v>
      </c>
      <c r="N24" s="7">
        <f t="shared" si="17"/>
        <v>7.171042606229229E-2</v>
      </c>
      <c r="Q24" s="7">
        <f t="shared" si="18"/>
        <v>4.3478260869565216E-2</v>
      </c>
      <c r="R24" s="7">
        <f t="shared" si="18"/>
        <v>6.2499999999999993E-2</v>
      </c>
      <c r="S24" s="7">
        <f t="shared" si="18"/>
        <v>5.2631578947368418E-2</v>
      </c>
      <c r="T24" s="7">
        <f t="shared" si="18"/>
        <v>4.2105263157894736E-2</v>
      </c>
      <c r="U24" s="8">
        <f t="shared" si="13"/>
        <v>5.0178775743707091E-2</v>
      </c>
      <c r="V24" s="7">
        <f t="shared" si="19"/>
        <v>1.1249065936862476E-2</v>
      </c>
    </row>
    <row r="25" spans="1:22" x14ac:dyDescent="0.25">
      <c r="B25" s="7">
        <f t="shared" si="14"/>
        <v>0.32432432432432429</v>
      </c>
      <c r="C25" s="7">
        <f t="shared" si="14"/>
        <v>0.30434782608695654</v>
      </c>
      <c r="D25" s="7">
        <f t="shared" si="14"/>
        <v>0.25714285714285717</v>
      </c>
      <c r="E25" s="7">
        <f t="shared" si="14"/>
        <v>0.26666666666666666</v>
      </c>
      <c r="F25" s="8">
        <f t="shared" si="9"/>
        <v>0.28812041855520115</v>
      </c>
      <c r="G25" s="7">
        <f t="shared" si="15"/>
        <v>6.7623612986519768E-2</v>
      </c>
      <c r="I25" s="7">
        <f t="shared" si="16"/>
        <v>0.39130434782608697</v>
      </c>
      <c r="J25" s="7">
        <f t="shared" si="16"/>
        <v>0.5490196078431373</v>
      </c>
      <c r="K25" s="7">
        <f t="shared" si="16"/>
        <v>0.48648648648648651</v>
      </c>
      <c r="L25" s="7">
        <f t="shared" si="16"/>
        <v>0.51428571428571435</v>
      </c>
      <c r="M25" s="8">
        <f t="shared" si="11"/>
        <v>0.48527403911035627</v>
      </c>
      <c r="N25" s="7">
        <f t="shared" si="17"/>
        <v>0.1902336213051474</v>
      </c>
      <c r="Q25" s="7">
        <f t="shared" si="18"/>
        <v>0.34782608695652173</v>
      </c>
      <c r="R25" s="7">
        <f t="shared" si="18"/>
        <v>0.28125</v>
      </c>
      <c r="S25" s="7">
        <f t="shared" si="18"/>
        <v>0.36842105263157893</v>
      </c>
      <c r="T25" s="7">
        <f t="shared" si="18"/>
        <v>0.29473684210526319</v>
      </c>
      <c r="U25" s="8">
        <f t="shared" si="13"/>
        <v>0.32305849542334097</v>
      </c>
      <c r="V25" s="7">
        <f t="shared" si="19"/>
        <v>7.2423176185929555E-2</v>
      </c>
    </row>
  </sheetData>
  <conditionalFormatting sqref="P9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{94CCE8E2-E504-4DA5-BFF9-125870877B73}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CE8E2-E504-4DA5-BFF9-125870877B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W8:W11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Principal (2)</vt:lpstr>
      <vt:lpstr>Alternativas4</vt:lpstr>
      <vt:lpstr>Alternativas5</vt:lpstr>
      <vt:lpstr>Alternativas5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 Guimaraes</cp:lastModifiedBy>
  <dcterms:created xsi:type="dcterms:W3CDTF">2023-06-15T13:32:22Z</dcterms:created>
  <dcterms:modified xsi:type="dcterms:W3CDTF">2023-06-27T19:10:53Z</dcterms:modified>
</cp:coreProperties>
</file>