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ugovbr-my.sharepoint.com/personal/pedro_guimaraes_cgu_gov_br/Documents/Pedro/PPGGO/MODELO/Patos/"/>
    </mc:Choice>
  </mc:AlternateContent>
  <xr:revisionPtr revIDLastSave="341" documentId="8_{A5CC4340-661B-444B-A3FC-C0428C2CE179}" xr6:coauthVersionLast="47" xr6:coauthVersionMax="47" xr10:uidLastSave="{25598AC6-4CE5-4437-90EA-E99EFC3AB75C}"/>
  <bookViews>
    <workbookView xWindow="-108" yWindow="-108" windowWidth="23256" windowHeight="12576" activeTab="2" xr2:uid="{777EBE0C-23A4-4BEB-B19D-BC89EC1030CD}"/>
  </bookViews>
  <sheets>
    <sheet name="CBC" sheetId="56" r:id="rId1"/>
    <sheet name="CBC (2)" sheetId="61" r:id="rId2"/>
    <sheet name="SCIP" sheetId="57" r:id="rId3"/>
    <sheet name="Junto" sheetId="62" r:id="rId4"/>
    <sheet name="OR" sheetId="59" r:id="rId5"/>
    <sheet name="INT" sheetId="60" r:id="rId6"/>
    <sheet name="Comparação" sheetId="46" r:id="rId7"/>
    <sheet name="config" sheetId="7" r:id="rId8"/>
    <sheet name="Minha" sheetId="5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1" i="62" l="1"/>
  <c r="L60" i="62"/>
  <c r="K60" i="62"/>
  <c r="J60" i="62"/>
  <c r="I60" i="62"/>
  <c r="H60" i="62"/>
  <c r="L59" i="62"/>
  <c r="K59" i="62"/>
  <c r="J59" i="62"/>
  <c r="I59" i="62"/>
  <c r="H59" i="62"/>
  <c r="L58" i="62"/>
  <c r="K58" i="62"/>
  <c r="J58" i="62"/>
  <c r="I58" i="62"/>
  <c r="H58" i="62"/>
  <c r="L57" i="62"/>
  <c r="K57" i="62"/>
  <c r="J57" i="62"/>
  <c r="I57" i="62"/>
  <c r="H57" i="62"/>
  <c r="L56" i="62"/>
  <c r="K56" i="62"/>
  <c r="J56" i="62"/>
  <c r="I56" i="62"/>
  <c r="H56" i="62"/>
  <c r="L55" i="62"/>
  <c r="K55" i="62"/>
  <c r="J55" i="62"/>
  <c r="I55" i="62"/>
  <c r="H55" i="62"/>
  <c r="L54" i="62"/>
  <c r="K54" i="62"/>
  <c r="J54" i="62"/>
  <c r="I54" i="62"/>
  <c r="H54" i="62"/>
  <c r="L53" i="62"/>
  <c r="K53" i="62"/>
  <c r="J53" i="62"/>
  <c r="I53" i="62"/>
  <c r="H53" i="62"/>
  <c r="L52" i="62"/>
  <c r="K52" i="62"/>
  <c r="J52" i="62"/>
  <c r="I52" i="62"/>
  <c r="H52" i="62"/>
  <c r="L51" i="62"/>
  <c r="K51" i="62"/>
  <c r="J51" i="62"/>
  <c r="I51" i="62"/>
  <c r="H51" i="62"/>
  <c r="L50" i="62"/>
  <c r="K50" i="62"/>
  <c r="J50" i="62"/>
  <c r="I50" i="62"/>
  <c r="H50" i="62"/>
  <c r="L49" i="62"/>
  <c r="K49" i="62"/>
  <c r="J49" i="62"/>
  <c r="I49" i="62"/>
  <c r="H49" i="62"/>
  <c r="L48" i="62"/>
  <c r="K48" i="62"/>
  <c r="J48" i="62"/>
  <c r="I48" i="62"/>
  <c r="H48" i="62"/>
  <c r="L47" i="62"/>
  <c r="K47" i="62"/>
  <c r="J47" i="62"/>
  <c r="I47" i="62"/>
  <c r="H47" i="62"/>
  <c r="L46" i="62"/>
  <c r="K46" i="62"/>
  <c r="J46" i="62"/>
  <c r="I46" i="62"/>
  <c r="H46" i="62"/>
  <c r="L45" i="62"/>
  <c r="K45" i="62"/>
  <c r="J45" i="62"/>
  <c r="I45" i="62"/>
  <c r="H45" i="62"/>
  <c r="L44" i="62"/>
  <c r="K44" i="62"/>
  <c r="J44" i="62"/>
  <c r="I44" i="62"/>
  <c r="H44" i="62"/>
  <c r="L43" i="62"/>
  <c r="K43" i="62"/>
  <c r="J43" i="62"/>
  <c r="I43" i="62"/>
  <c r="H43" i="62"/>
  <c r="L42" i="62"/>
  <c r="K42" i="62"/>
  <c r="J42" i="62"/>
  <c r="I42" i="62"/>
  <c r="H42" i="62"/>
  <c r="L41" i="62"/>
  <c r="K41" i="62"/>
  <c r="J41" i="62"/>
  <c r="I41" i="62"/>
  <c r="H41" i="62"/>
  <c r="L40" i="62"/>
  <c r="K40" i="62"/>
  <c r="J40" i="62"/>
  <c r="I40" i="62"/>
  <c r="H40" i="62"/>
  <c r="L39" i="62"/>
  <c r="K39" i="62"/>
  <c r="J39" i="62"/>
  <c r="I39" i="62"/>
  <c r="H39" i="62"/>
  <c r="L38" i="62"/>
  <c r="K38" i="62"/>
  <c r="J38" i="62"/>
  <c r="I38" i="62"/>
  <c r="H38" i="62"/>
  <c r="L37" i="62"/>
  <c r="K37" i="62"/>
  <c r="J37" i="62"/>
  <c r="I37" i="62"/>
  <c r="H37" i="62"/>
  <c r="L36" i="62"/>
  <c r="K36" i="62"/>
  <c r="J36" i="62"/>
  <c r="I36" i="62"/>
  <c r="H36" i="62"/>
  <c r="L35" i="62"/>
  <c r="K35" i="62"/>
  <c r="J35" i="62"/>
  <c r="I35" i="62"/>
  <c r="H35" i="62"/>
  <c r="L34" i="62"/>
  <c r="K34" i="62"/>
  <c r="J34" i="62"/>
  <c r="I34" i="62"/>
  <c r="H34" i="62"/>
  <c r="U33" i="62"/>
  <c r="L33" i="62"/>
  <c r="K33" i="62"/>
  <c r="J33" i="62"/>
  <c r="I33" i="62"/>
  <c r="H33" i="62"/>
  <c r="S30" i="62"/>
  <c r="R30" i="62"/>
  <c r="Q30" i="62"/>
  <c r="I30" i="62"/>
  <c r="H30" i="62"/>
  <c r="G30" i="62"/>
  <c r="F30" i="62"/>
  <c r="E30" i="62"/>
  <c r="D30" i="62"/>
  <c r="C30" i="62"/>
  <c r="B30" i="62"/>
  <c r="R29" i="62"/>
  <c r="Q29" i="62"/>
  <c r="S29" i="62" s="1"/>
  <c r="M29" i="62"/>
  <c r="L29" i="62"/>
  <c r="K29" i="62"/>
  <c r="J29" i="62"/>
  <c r="R28" i="62"/>
  <c r="Q28" i="62"/>
  <c r="S28" i="62" s="1"/>
  <c r="M28" i="62"/>
  <c r="L28" i="62"/>
  <c r="K28" i="62"/>
  <c r="J28" i="62"/>
  <c r="R27" i="62"/>
  <c r="Q27" i="62"/>
  <c r="S27" i="62" s="1"/>
  <c r="M27" i="62"/>
  <c r="L27" i="62"/>
  <c r="K27" i="62"/>
  <c r="J27" i="62"/>
  <c r="S26" i="62"/>
  <c r="P26" i="62" s="1"/>
  <c r="R26" i="62"/>
  <c r="Q26" i="62"/>
  <c r="M26" i="62"/>
  <c r="L26" i="62"/>
  <c r="K26" i="62"/>
  <c r="J26" i="62"/>
  <c r="R25" i="62"/>
  <c r="Q25" i="62"/>
  <c r="S25" i="62" s="1"/>
  <c r="M25" i="62"/>
  <c r="L25" i="62"/>
  <c r="K25" i="62"/>
  <c r="J25" i="62"/>
  <c r="R24" i="62"/>
  <c r="Q24" i="62"/>
  <c r="S24" i="62" s="1"/>
  <c r="M24" i="62"/>
  <c r="L24" i="62"/>
  <c r="K24" i="62"/>
  <c r="J24" i="62"/>
  <c r="R23" i="62"/>
  <c r="Q23" i="62"/>
  <c r="S23" i="62" s="1"/>
  <c r="M23" i="62"/>
  <c r="L23" i="62"/>
  <c r="K23" i="62"/>
  <c r="J23" i="62"/>
  <c r="S22" i="62"/>
  <c r="P22" i="62" s="1"/>
  <c r="R22" i="62"/>
  <c r="Q22" i="62"/>
  <c r="M22" i="62"/>
  <c r="L22" i="62"/>
  <c r="K22" i="62"/>
  <c r="J22" i="62"/>
  <c r="R21" i="62"/>
  <c r="Q21" i="62"/>
  <c r="S21" i="62" s="1"/>
  <c r="M21" i="62"/>
  <c r="L21" i="62"/>
  <c r="K21" i="62"/>
  <c r="J21" i="62"/>
  <c r="R20" i="62"/>
  <c r="Q20" i="62"/>
  <c r="S20" i="62" s="1"/>
  <c r="M20" i="62"/>
  <c r="L20" i="62"/>
  <c r="K20" i="62"/>
  <c r="J20" i="62"/>
  <c r="R19" i="62"/>
  <c r="Q19" i="62"/>
  <c r="S19" i="62" s="1"/>
  <c r="M19" i="62"/>
  <c r="L19" i="62"/>
  <c r="K19" i="62"/>
  <c r="J19" i="62"/>
  <c r="S18" i="62"/>
  <c r="P18" i="62" s="1"/>
  <c r="R18" i="62"/>
  <c r="Q18" i="62"/>
  <c r="M18" i="62"/>
  <c r="L18" i="62"/>
  <c r="K18" i="62"/>
  <c r="J18" i="62"/>
  <c r="R17" i="62"/>
  <c r="S17" i="62" s="1"/>
  <c r="Q17" i="62"/>
  <c r="M17" i="62"/>
  <c r="L17" i="62"/>
  <c r="K17" i="62"/>
  <c r="J17" i="62"/>
  <c r="R16" i="62"/>
  <c r="Q16" i="62"/>
  <c r="S16" i="62" s="1"/>
  <c r="M16" i="62"/>
  <c r="L16" i="62"/>
  <c r="K16" i="62"/>
  <c r="J16" i="62"/>
  <c r="R15" i="62"/>
  <c r="Q15" i="62"/>
  <c r="S15" i="62" s="1"/>
  <c r="M15" i="62"/>
  <c r="L15" i="62"/>
  <c r="K15" i="62"/>
  <c r="J15" i="62"/>
  <c r="S14" i="62"/>
  <c r="P14" i="62" s="1"/>
  <c r="R14" i="62"/>
  <c r="Q14" i="62"/>
  <c r="M14" i="62"/>
  <c r="L14" i="62"/>
  <c r="K14" i="62"/>
  <c r="J14" i="62"/>
  <c r="S13" i="62"/>
  <c r="P13" i="62" s="1"/>
  <c r="R13" i="62"/>
  <c r="Q13" i="62"/>
  <c r="O13" i="62"/>
  <c r="M13" i="62"/>
  <c r="L13" i="62"/>
  <c r="K13" i="62"/>
  <c r="J13" i="62"/>
  <c r="R12" i="62"/>
  <c r="Q12" i="62"/>
  <c r="S12" i="62" s="1"/>
  <c r="M12" i="62"/>
  <c r="L12" i="62"/>
  <c r="K12" i="62"/>
  <c r="J12" i="62"/>
  <c r="R11" i="62"/>
  <c r="Q11" i="62"/>
  <c r="S11" i="62" s="1"/>
  <c r="M11" i="62"/>
  <c r="L11" i="62"/>
  <c r="K11" i="62"/>
  <c r="J11" i="62"/>
  <c r="S10" i="62"/>
  <c r="P10" i="62" s="1"/>
  <c r="R10" i="62"/>
  <c r="Q10" i="62"/>
  <c r="M10" i="62"/>
  <c r="L10" i="62"/>
  <c r="K10" i="62"/>
  <c r="J10" i="62"/>
  <c r="S9" i="62"/>
  <c r="R9" i="62"/>
  <c r="Q9" i="62"/>
  <c r="O9" i="62"/>
  <c r="M9" i="62"/>
  <c r="L9" i="62"/>
  <c r="K9" i="62"/>
  <c r="J9" i="62"/>
  <c r="R8" i="62"/>
  <c r="Q8" i="62"/>
  <c r="S8" i="62" s="1"/>
  <c r="M8" i="62"/>
  <c r="L8" i="62"/>
  <c r="K8" i="62"/>
  <c r="J8" i="62"/>
  <c r="R7" i="62"/>
  <c r="Q7" i="62"/>
  <c r="S7" i="62" s="1"/>
  <c r="L7" i="62"/>
  <c r="K7" i="62"/>
  <c r="J7" i="62"/>
  <c r="M7" i="62" s="1"/>
  <c r="S6" i="62"/>
  <c r="R6" i="62"/>
  <c r="Q6" i="62"/>
  <c r="M6" i="62"/>
  <c r="L6" i="62"/>
  <c r="K6" i="62"/>
  <c r="J6" i="62"/>
  <c r="S5" i="62"/>
  <c r="R5" i="62"/>
  <c r="Q5" i="62"/>
  <c r="O5" i="62"/>
  <c r="L5" i="62"/>
  <c r="K5" i="62"/>
  <c r="J5" i="62"/>
  <c r="M5" i="62" s="1"/>
  <c r="R4" i="62"/>
  <c r="Q4" i="62"/>
  <c r="S4" i="62" s="1"/>
  <c r="L4" i="62"/>
  <c r="K4" i="62"/>
  <c r="J4" i="62"/>
  <c r="M4" i="62" s="1"/>
  <c r="R3" i="62"/>
  <c r="Q3" i="62"/>
  <c r="S3" i="62" s="1"/>
  <c r="M3" i="62"/>
  <c r="L3" i="62"/>
  <c r="K3" i="62"/>
  <c r="J3" i="62"/>
  <c r="S2" i="62"/>
  <c r="R2" i="62"/>
  <c r="Q2" i="62"/>
  <c r="M2" i="62"/>
  <c r="L2" i="62"/>
  <c r="K2" i="62"/>
  <c r="J2" i="62"/>
  <c r="V1" i="62"/>
  <c r="J30" i="62" l="1"/>
  <c r="O30" i="62" s="1"/>
  <c r="P5" i="62" s="1"/>
  <c r="K30" i="62"/>
  <c r="P34" i="62" s="1"/>
  <c r="Q34" i="62" s="1"/>
  <c r="S34" i="62" s="1"/>
  <c r="L30" i="62"/>
  <c r="P35" i="62" s="1"/>
  <c r="Q35" i="62" s="1"/>
  <c r="S35" i="62" s="1"/>
  <c r="O7" i="62"/>
  <c r="P23" i="62"/>
  <c r="O23" i="62"/>
  <c r="O12" i="62"/>
  <c r="P12" i="62"/>
  <c r="P27" i="62"/>
  <c r="O27" i="62"/>
  <c r="O4" i="62"/>
  <c r="P11" i="62"/>
  <c r="O11" i="62"/>
  <c r="O17" i="62"/>
  <c r="P17" i="62"/>
  <c r="O21" i="62"/>
  <c r="P21" i="62"/>
  <c r="O16" i="62"/>
  <c r="P16" i="62"/>
  <c r="O25" i="62"/>
  <c r="P25" i="62"/>
  <c r="O3" i="62"/>
  <c r="O20" i="62"/>
  <c r="P20" i="62"/>
  <c r="P29" i="62"/>
  <c r="O29" i="62"/>
  <c r="O8" i="62"/>
  <c r="P15" i="62"/>
  <c r="O15" i="62"/>
  <c r="O24" i="62"/>
  <c r="P24" i="62"/>
  <c r="P19" i="62"/>
  <c r="O19" i="62"/>
  <c r="P28" i="62"/>
  <c r="O28" i="62"/>
  <c r="O2" i="62"/>
  <c r="O6" i="62"/>
  <c r="O10" i="62"/>
  <c r="O14" i="62"/>
  <c r="O18" i="62"/>
  <c r="O22" i="62"/>
  <c r="O26" i="62"/>
  <c r="P6" i="62" l="1"/>
  <c r="P33" i="62"/>
  <c r="Q33" i="62" s="1"/>
  <c r="S33" i="62" s="1"/>
  <c r="G31" i="62"/>
  <c r="M30" i="62"/>
  <c r="N7" i="62" s="1"/>
  <c r="I31" i="62"/>
  <c r="P3" i="62"/>
  <c r="P2" i="62"/>
  <c r="P9" i="62"/>
  <c r="N15" i="62"/>
  <c r="N9" i="62"/>
  <c r="N13" i="62"/>
  <c r="N8" i="62"/>
  <c r="N20" i="62"/>
  <c r="N28" i="62"/>
  <c r="N24" i="62"/>
  <c r="N23" i="62"/>
  <c r="N19" i="62"/>
  <c r="P4" i="62"/>
  <c r="N6" i="62"/>
  <c r="P8" i="62"/>
  <c r="P7" i="62"/>
  <c r="N2" i="62"/>
  <c r="N16" i="62"/>
  <c r="N4" i="62"/>
  <c r="N5" i="62"/>
  <c r="J31" i="62" l="1"/>
  <c r="N22" i="62"/>
  <c r="N10" i="62"/>
  <c r="N25" i="62"/>
  <c r="N17" i="62"/>
  <c r="N3" i="62"/>
  <c r="N21" i="62"/>
  <c r="N14" i="62"/>
  <c r="N18" i="62"/>
  <c r="N12" i="62"/>
  <c r="N11" i="62"/>
  <c r="N27" i="62"/>
  <c r="N26" i="62"/>
  <c r="N29" i="62"/>
  <c r="P30" i="62"/>
  <c r="P36" i="62" s="1"/>
  <c r="Q36" i="62" s="1"/>
  <c r="N30" i="62" l="1"/>
  <c r="S36" i="62"/>
  <c r="S37" i="62" s="1"/>
  <c r="Q37" i="62"/>
  <c r="B61" i="61" l="1"/>
  <c r="L60" i="61"/>
  <c r="K60" i="61"/>
  <c r="J60" i="61"/>
  <c r="I60" i="61"/>
  <c r="H60" i="61"/>
  <c r="L59" i="61"/>
  <c r="K59" i="61"/>
  <c r="J59" i="61"/>
  <c r="I59" i="61"/>
  <c r="H59" i="61"/>
  <c r="L58" i="61"/>
  <c r="K58" i="61"/>
  <c r="J58" i="61"/>
  <c r="I58" i="61"/>
  <c r="H58" i="61"/>
  <c r="L57" i="61"/>
  <c r="K57" i="61"/>
  <c r="J57" i="61"/>
  <c r="I57" i="61"/>
  <c r="H57" i="61"/>
  <c r="L56" i="61"/>
  <c r="K56" i="61"/>
  <c r="J56" i="61"/>
  <c r="I56" i="61"/>
  <c r="H56" i="61"/>
  <c r="L55" i="61"/>
  <c r="K55" i="61"/>
  <c r="J55" i="61"/>
  <c r="I55" i="61"/>
  <c r="H55" i="61"/>
  <c r="L54" i="61"/>
  <c r="K54" i="61"/>
  <c r="J54" i="61"/>
  <c r="I54" i="61"/>
  <c r="H54" i="61"/>
  <c r="L53" i="61"/>
  <c r="K53" i="61"/>
  <c r="J53" i="61"/>
  <c r="I53" i="61"/>
  <c r="H53" i="61"/>
  <c r="L52" i="61"/>
  <c r="K52" i="61"/>
  <c r="J52" i="61"/>
  <c r="I52" i="61"/>
  <c r="H52" i="61"/>
  <c r="L51" i="61"/>
  <c r="K51" i="61"/>
  <c r="J51" i="61"/>
  <c r="I51" i="61"/>
  <c r="H51" i="61"/>
  <c r="L50" i="61"/>
  <c r="K50" i="61"/>
  <c r="J50" i="61"/>
  <c r="I50" i="61"/>
  <c r="H50" i="61"/>
  <c r="L49" i="61"/>
  <c r="K49" i="61"/>
  <c r="J49" i="61"/>
  <c r="I49" i="61"/>
  <c r="H49" i="61"/>
  <c r="L48" i="61"/>
  <c r="K48" i="61"/>
  <c r="J48" i="61"/>
  <c r="I48" i="61"/>
  <c r="H48" i="61"/>
  <c r="L47" i="61"/>
  <c r="K47" i="61"/>
  <c r="J47" i="61"/>
  <c r="I47" i="61"/>
  <c r="H47" i="61"/>
  <c r="L46" i="61"/>
  <c r="K46" i="61"/>
  <c r="J46" i="61"/>
  <c r="I46" i="61"/>
  <c r="H46" i="61"/>
  <c r="L45" i="61"/>
  <c r="K45" i="61"/>
  <c r="J45" i="61"/>
  <c r="I45" i="61"/>
  <c r="H45" i="61"/>
  <c r="L44" i="61"/>
  <c r="K44" i="61"/>
  <c r="J44" i="61"/>
  <c r="I44" i="61"/>
  <c r="H44" i="61"/>
  <c r="L43" i="61"/>
  <c r="K43" i="61"/>
  <c r="J43" i="61"/>
  <c r="I43" i="61"/>
  <c r="H43" i="61"/>
  <c r="L42" i="61"/>
  <c r="K42" i="61"/>
  <c r="J42" i="61"/>
  <c r="I42" i="61"/>
  <c r="H42" i="61"/>
  <c r="L41" i="61"/>
  <c r="K41" i="61"/>
  <c r="J41" i="61"/>
  <c r="I41" i="61"/>
  <c r="H41" i="61"/>
  <c r="L40" i="61"/>
  <c r="K40" i="61"/>
  <c r="J40" i="61"/>
  <c r="I40" i="61"/>
  <c r="H40" i="61"/>
  <c r="L39" i="61"/>
  <c r="K39" i="61"/>
  <c r="J39" i="61"/>
  <c r="I39" i="61"/>
  <c r="H39" i="61"/>
  <c r="L38" i="61"/>
  <c r="K38" i="61"/>
  <c r="J38" i="61"/>
  <c r="I38" i="61"/>
  <c r="H38" i="61"/>
  <c r="L37" i="61"/>
  <c r="K37" i="61"/>
  <c r="J37" i="61"/>
  <c r="I37" i="61"/>
  <c r="H37" i="61"/>
  <c r="L36" i="61"/>
  <c r="K36" i="61"/>
  <c r="J36" i="61"/>
  <c r="I36" i="61"/>
  <c r="H36" i="61"/>
  <c r="L35" i="61"/>
  <c r="K35" i="61"/>
  <c r="J35" i="61"/>
  <c r="I35" i="61"/>
  <c r="H35" i="61"/>
  <c r="L34" i="61"/>
  <c r="K34" i="61"/>
  <c r="J34" i="61"/>
  <c r="I34" i="61"/>
  <c r="H34" i="61"/>
  <c r="U33" i="61"/>
  <c r="L33" i="61"/>
  <c r="K33" i="61"/>
  <c r="J33" i="61"/>
  <c r="I33" i="61"/>
  <c r="H33" i="61"/>
  <c r="R30" i="61"/>
  <c r="Q30" i="61"/>
  <c r="S30" i="61" s="1"/>
  <c r="I30" i="61"/>
  <c r="H30" i="61"/>
  <c r="G30" i="61"/>
  <c r="F30" i="61"/>
  <c r="E30" i="61"/>
  <c r="D30" i="61"/>
  <c r="C30" i="61"/>
  <c r="B30" i="61"/>
  <c r="R29" i="61"/>
  <c r="Q29" i="61"/>
  <c r="S29" i="61" s="1"/>
  <c r="L29" i="61"/>
  <c r="K29" i="61"/>
  <c r="J29" i="61"/>
  <c r="M29" i="61" s="1"/>
  <c r="R28" i="61"/>
  <c r="Q28" i="61"/>
  <c r="S28" i="61" s="1"/>
  <c r="L28" i="61"/>
  <c r="K28" i="61"/>
  <c r="J28" i="61"/>
  <c r="M28" i="61" s="1"/>
  <c r="S27" i="61"/>
  <c r="P27" i="61" s="1"/>
  <c r="R27" i="61"/>
  <c r="Q27" i="61"/>
  <c r="M27" i="61"/>
  <c r="L27" i="61"/>
  <c r="K27" i="61"/>
  <c r="J27" i="61"/>
  <c r="R26" i="61"/>
  <c r="Q26" i="61"/>
  <c r="S26" i="61" s="1"/>
  <c r="M26" i="61"/>
  <c r="L26" i="61"/>
  <c r="K26" i="61"/>
  <c r="J26" i="61"/>
  <c r="R25" i="61"/>
  <c r="Q25" i="61"/>
  <c r="S25" i="61" s="1"/>
  <c r="L25" i="61"/>
  <c r="K25" i="61"/>
  <c r="J25" i="61"/>
  <c r="M25" i="61" s="1"/>
  <c r="R24" i="61"/>
  <c r="Q24" i="61"/>
  <c r="S24" i="61" s="1"/>
  <c r="L24" i="61"/>
  <c r="K24" i="61"/>
  <c r="J24" i="61"/>
  <c r="M24" i="61" s="1"/>
  <c r="S23" i="61"/>
  <c r="P23" i="61" s="1"/>
  <c r="R23" i="61"/>
  <c r="Q23" i="61"/>
  <c r="M23" i="61"/>
  <c r="L23" i="61"/>
  <c r="K23" i="61"/>
  <c r="J23" i="61"/>
  <c r="R22" i="61"/>
  <c r="Q22" i="61"/>
  <c r="S22" i="61" s="1"/>
  <c r="M22" i="61"/>
  <c r="L22" i="61"/>
  <c r="K22" i="61"/>
  <c r="J22" i="61"/>
  <c r="R21" i="61"/>
  <c r="Q21" i="61"/>
  <c r="S21" i="61" s="1"/>
  <c r="L21" i="61"/>
  <c r="K21" i="61"/>
  <c r="J21" i="61"/>
  <c r="M21" i="61" s="1"/>
  <c r="R20" i="61"/>
  <c r="Q20" i="61"/>
  <c r="S20" i="61" s="1"/>
  <c r="L20" i="61"/>
  <c r="K20" i="61"/>
  <c r="J20" i="61"/>
  <c r="M20" i="61" s="1"/>
  <c r="S19" i="61"/>
  <c r="P19" i="61" s="1"/>
  <c r="R19" i="61"/>
  <c r="Q19" i="61"/>
  <c r="M19" i="61"/>
  <c r="L19" i="61"/>
  <c r="K19" i="61"/>
  <c r="J19" i="61"/>
  <c r="R18" i="61"/>
  <c r="Q18" i="61"/>
  <c r="S18" i="61" s="1"/>
  <c r="M18" i="61"/>
  <c r="L18" i="61"/>
  <c r="K18" i="61"/>
  <c r="J18" i="61"/>
  <c r="R17" i="61"/>
  <c r="Q17" i="61"/>
  <c r="S17" i="61" s="1"/>
  <c r="L17" i="61"/>
  <c r="K17" i="61"/>
  <c r="J17" i="61"/>
  <c r="M17" i="61" s="1"/>
  <c r="R16" i="61"/>
  <c r="Q16" i="61"/>
  <c r="S16" i="61" s="1"/>
  <c r="L16" i="61"/>
  <c r="K16" i="61"/>
  <c r="J16" i="61"/>
  <c r="M16" i="61" s="1"/>
  <c r="S15" i="61"/>
  <c r="P15" i="61" s="1"/>
  <c r="R15" i="61"/>
  <c r="Q15" i="61"/>
  <c r="M15" i="61"/>
  <c r="L15" i="61"/>
  <c r="K15" i="61"/>
  <c r="J15" i="61"/>
  <c r="R14" i="61"/>
  <c r="Q14" i="61"/>
  <c r="S14" i="61" s="1"/>
  <c r="M14" i="61"/>
  <c r="L14" i="61"/>
  <c r="K14" i="61"/>
  <c r="J14" i="61"/>
  <c r="R13" i="61"/>
  <c r="Q13" i="61"/>
  <c r="S13" i="61" s="1"/>
  <c r="L13" i="61"/>
  <c r="K13" i="61"/>
  <c r="J13" i="61"/>
  <c r="M13" i="61" s="1"/>
  <c r="R12" i="61"/>
  <c r="Q12" i="61"/>
  <c r="S12" i="61" s="1"/>
  <c r="L12" i="61"/>
  <c r="K12" i="61"/>
  <c r="J12" i="61"/>
  <c r="M12" i="61" s="1"/>
  <c r="S11" i="61"/>
  <c r="P11" i="61" s="1"/>
  <c r="R11" i="61"/>
  <c r="Q11" i="61"/>
  <c r="M11" i="61"/>
  <c r="L11" i="61"/>
  <c r="K11" i="61"/>
  <c r="J11" i="61"/>
  <c r="R10" i="61"/>
  <c r="Q10" i="61"/>
  <c r="S10" i="61" s="1"/>
  <c r="M10" i="61"/>
  <c r="L10" i="61"/>
  <c r="K10" i="61"/>
  <c r="J10" i="61"/>
  <c r="R9" i="61"/>
  <c r="Q9" i="61"/>
  <c r="S9" i="61" s="1"/>
  <c r="L9" i="61"/>
  <c r="K9" i="61"/>
  <c r="J9" i="61"/>
  <c r="M9" i="61" s="1"/>
  <c r="R8" i="61"/>
  <c r="Q8" i="61"/>
  <c r="S8" i="61" s="1"/>
  <c r="L8" i="61"/>
  <c r="K8" i="61"/>
  <c r="J8" i="61"/>
  <c r="M8" i="61" s="1"/>
  <c r="S7" i="61"/>
  <c r="R7" i="61"/>
  <c r="Q7" i="61"/>
  <c r="L7" i="61"/>
  <c r="K7" i="61"/>
  <c r="J7" i="61"/>
  <c r="M7" i="61" s="1"/>
  <c r="R6" i="61"/>
  <c r="Q6" i="61"/>
  <c r="S6" i="61" s="1"/>
  <c r="L6" i="61"/>
  <c r="K6" i="61"/>
  <c r="J6" i="61"/>
  <c r="M6" i="61" s="1"/>
  <c r="R5" i="61"/>
  <c r="Q5" i="61"/>
  <c r="S5" i="61" s="1"/>
  <c r="L5" i="61"/>
  <c r="K5" i="61"/>
  <c r="J5" i="61"/>
  <c r="M5" i="61" s="1"/>
  <c r="R4" i="61"/>
  <c r="Q4" i="61"/>
  <c r="S4" i="61" s="1"/>
  <c r="L4" i="61"/>
  <c r="K4" i="61"/>
  <c r="J4" i="61"/>
  <c r="M4" i="61" s="1"/>
  <c r="S3" i="61"/>
  <c r="R3" i="61"/>
  <c r="Q3" i="61"/>
  <c r="L3" i="61"/>
  <c r="K3" i="61"/>
  <c r="J3" i="61"/>
  <c r="M3" i="61" s="1"/>
  <c r="R2" i="61"/>
  <c r="Q2" i="61"/>
  <c r="S2" i="61" s="1"/>
  <c r="L2" i="61"/>
  <c r="K2" i="61"/>
  <c r="J2" i="61"/>
  <c r="M2" i="61" s="1"/>
  <c r="V1" i="61"/>
  <c r="B61" i="60"/>
  <c r="L60" i="60"/>
  <c r="K60" i="60"/>
  <c r="J60" i="60"/>
  <c r="I60" i="60"/>
  <c r="H60" i="60"/>
  <c r="L59" i="60"/>
  <c r="K59" i="60"/>
  <c r="J59" i="60"/>
  <c r="I59" i="60"/>
  <c r="H59" i="60"/>
  <c r="L58" i="60"/>
  <c r="K58" i="60"/>
  <c r="J58" i="60"/>
  <c r="I58" i="60"/>
  <c r="H58" i="60"/>
  <c r="L57" i="60"/>
  <c r="K57" i="60"/>
  <c r="J57" i="60"/>
  <c r="I57" i="60"/>
  <c r="H57" i="60"/>
  <c r="L56" i="60"/>
  <c r="K56" i="60"/>
  <c r="J56" i="60"/>
  <c r="I56" i="60"/>
  <c r="H56" i="60"/>
  <c r="L55" i="60"/>
  <c r="K55" i="60"/>
  <c r="J55" i="60"/>
  <c r="I55" i="60"/>
  <c r="H55" i="60"/>
  <c r="L54" i="60"/>
  <c r="K54" i="60"/>
  <c r="J54" i="60"/>
  <c r="I54" i="60"/>
  <c r="H54" i="60"/>
  <c r="L53" i="60"/>
  <c r="K53" i="60"/>
  <c r="J53" i="60"/>
  <c r="I53" i="60"/>
  <c r="H53" i="60"/>
  <c r="L52" i="60"/>
  <c r="K52" i="60"/>
  <c r="J52" i="60"/>
  <c r="I52" i="60"/>
  <c r="H52" i="60"/>
  <c r="L51" i="60"/>
  <c r="K51" i="60"/>
  <c r="J51" i="60"/>
  <c r="I51" i="60"/>
  <c r="H51" i="60"/>
  <c r="L50" i="60"/>
  <c r="K50" i="60"/>
  <c r="J50" i="60"/>
  <c r="I50" i="60"/>
  <c r="H50" i="60"/>
  <c r="L49" i="60"/>
  <c r="K49" i="60"/>
  <c r="J49" i="60"/>
  <c r="I49" i="60"/>
  <c r="H49" i="60"/>
  <c r="L48" i="60"/>
  <c r="K48" i="60"/>
  <c r="J48" i="60"/>
  <c r="I48" i="60"/>
  <c r="H48" i="60"/>
  <c r="L47" i="60"/>
  <c r="K47" i="60"/>
  <c r="J47" i="60"/>
  <c r="I47" i="60"/>
  <c r="H47" i="60"/>
  <c r="L46" i="60"/>
  <c r="K46" i="60"/>
  <c r="J46" i="60"/>
  <c r="I46" i="60"/>
  <c r="H46" i="60"/>
  <c r="L45" i="60"/>
  <c r="K45" i="60"/>
  <c r="J45" i="60"/>
  <c r="I45" i="60"/>
  <c r="H45" i="60"/>
  <c r="L44" i="60"/>
  <c r="K44" i="60"/>
  <c r="J44" i="60"/>
  <c r="I44" i="60"/>
  <c r="H44" i="60"/>
  <c r="L43" i="60"/>
  <c r="K43" i="60"/>
  <c r="J43" i="60"/>
  <c r="I43" i="60"/>
  <c r="H43" i="60"/>
  <c r="L42" i="60"/>
  <c r="K42" i="60"/>
  <c r="J42" i="60"/>
  <c r="I42" i="60"/>
  <c r="H42" i="60"/>
  <c r="L41" i="60"/>
  <c r="K41" i="60"/>
  <c r="J41" i="60"/>
  <c r="I41" i="60"/>
  <c r="H41" i="60"/>
  <c r="L40" i="60"/>
  <c r="K40" i="60"/>
  <c r="J40" i="60"/>
  <c r="I40" i="60"/>
  <c r="H40" i="60"/>
  <c r="L39" i="60"/>
  <c r="K39" i="60"/>
  <c r="J39" i="60"/>
  <c r="I39" i="60"/>
  <c r="H39" i="60"/>
  <c r="L38" i="60"/>
  <c r="K38" i="60"/>
  <c r="J38" i="60"/>
  <c r="I38" i="60"/>
  <c r="H38" i="60"/>
  <c r="L37" i="60"/>
  <c r="K37" i="60"/>
  <c r="J37" i="60"/>
  <c r="I37" i="60"/>
  <c r="H37" i="60"/>
  <c r="L36" i="60"/>
  <c r="K36" i="60"/>
  <c r="J36" i="60"/>
  <c r="I36" i="60"/>
  <c r="H36" i="60"/>
  <c r="L35" i="60"/>
  <c r="K35" i="60"/>
  <c r="J35" i="60"/>
  <c r="I35" i="60"/>
  <c r="H35" i="60"/>
  <c r="L34" i="60"/>
  <c r="K34" i="60"/>
  <c r="J34" i="60"/>
  <c r="I34" i="60"/>
  <c r="H34" i="60"/>
  <c r="U33" i="60"/>
  <c r="L33" i="60"/>
  <c r="K33" i="60"/>
  <c r="J33" i="60"/>
  <c r="I33" i="60"/>
  <c r="H33" i="60"/>
  <c r="S30" i="60"/>
  <c r="R30" i="60"/>
  <c r="Q30" i="60"/>
  <c r="I30" i="60"/>
  <c r="H30" i="60"/>
  <c r="G30" i="60"/>
  <c r="F30" i="60"/>
  <c r="E30" i="60"/>
  <c r="D30" i="60"/>
  <c r="C30" i="60"/>
  <c r="B30" i="60"/>
  <c r="R29" i="60"/>
  <c r="S29" i="60" s="1"/>
  <c r="Q29" i="60"/>
  <c r="M29" i="60"/>
  <c r="L29" i="60"/>
  <c r="K29" i="60"/>
  <c r="J29" i="60"/>
  <c r="R28" i="60"/>
  <c r="Q28" i="60"/>
  <c r="S28" i="60" s="1"/>
  <c r="L28" i="60"/>
  <c r="K28" i="60"/>
  <c r="J28" i="60"/>
  <c r="M28" i="60" s="1"/>
  <c r="R27" i="60"/>
  <c r="Q27" i="60"/>
  <c r="S27" i="60" s="1"/>
  <c r="M27" i="60"/>
  <c r="L27" i="60"/>
  <c r="K27" i="60"/>
  <c r="J27" i="60"/>
  <c r="S26" i="60"/>
  <c r="P26" i="60" s="1"/>
  <c r="R26" i="60"/>
  <c r="Q26" i="60"/>
  <c r="M26" i="60"/>
  <c r="L26" i="60"/>
  <c r="K26" i="60"/>
  <c r="J26" i="60"/>
  <c r="R25" i="60"/>
  <c r="Q25" i="60"/>
  <c r="S25" i="60" s="1"/>
  <c r="M25" i="60"/>
  <c r="L25" i="60"/>
  <c r="K25" i="60"/>
  <c r="J25" i="60"/>
  <c r="R24" i="60"/>
  <c r="Q24" i="60"/>
  <c r="S24" i="60" s="1"/>
  <c r="L24" i="60"/>
  <c r="K24" i="60"/>
  <c r="J24" i="60"/>
  <c r="M24" i="60" s="1"/>
  <c r="R23" i="60"/>
  <c r="Q23" i="60"/>
  <c r="S23" i="60" s="1"/>
  <c r="M23" i="60"/>
  <c r="L23" i="60"/>
  <c r="K23" i="60"/>
  <c r="J23" i="60"/>
  <c r="S22" i="60"/>
  <c r="P22" i="60" s="1"/>
  <c r="R22" i="60"/>
  <c r="Q22" i="60"/>
  <c r="M22" i="60"/>
  <c r="L22" i="60"/>
  <c r="K22" i="60"/>
  <c r="J22" i="60"/>
  <c r="R21" i="60"/>
  <c r="Q21" i="60"/>
  <c r="S21" i="60" s="1"/>
  <c r="M21" i="60"/>
  <c r="L21" i="60"/>
  <c r="K21" i="60"/>
  <c r="J21" i="60"/>
  <c r="R20" i="60"/>
  <c r="Q20" i="60"/>
  <c r="S20" i="60" s="1"/>
  <c r="L20" i="60"/>
  <c r="K20" i="60"/>
  <c r="J20" i="60"/>
  <c r="M20" i="60" s="1"/>
  <c r="R19" i="60"/>
  <c r="Q19" i="60"/>
  <c r="S19" i="60" s="1"/>
  <c r="M19" i="60"/>
  <c r="L19" i="60"/>
  <c r="K19" i="60"/>
  <c r="J19" i="60"/>
  <c r="S18" i="60"/>
  <c r="P18" i="60" s="1"/>
  <c r="R18" i="60"/>
  <c r="Q18" i="60"/>
  <c r="M18" i="60"/>
  <c r="L18" i="60"/>
  <c r="K18" i="60"/>
  <c r="J18" i="60"/>
  <c r="R17" i="60"/>
  <c r="Q17" i="60"/>
  <c r="S17" i="60" s="1"/>
  <c r="M17" i="60"/>
  <c r="L17" i="60"/>
  <c r="K17" i="60"/>
  <c r="J17" i="60"/>
  <c r="R16" i="60"/>
  <c r="Q16" i="60"/>
  <c r="S16" i="60" s="1"/>
  <c r="L16" i="60"/>
  <c r="K16" i="60"/>
  <c r="J16" i="60"/>
  <c r="M16" i="60" s="1"/>
  <c r="R15" i="60"/>
  <c r="Q15" i="60"/>
  <c r="S15" i="60" s="1"/>
  <c r="M15" i="60"/>
  <c r="L15" i="60"/>
  <c r="K15" i="60"/>
  <c r="J15" i="60"/>
  <c r="S14" i="60"/>
  <c r="P14" i="60" s="1"/>
  <c r="R14" i="60"/>
  <c r="Q14" i="60"/>
  <c r="M14" i="60"/>
  <c r="L14" i="60"/>
  <c r="K14" i="60"/>
  <c r="J14" i="60"/>
  <c r="R13" i="60"/>
  <c r="Q13" i="60"/>
  <c r="S13" i="60" s="1"/>
  <c r="M13" i="60"/>
  <c r="L13" i="60"/>
  <c r="K13" i="60"/>
  <c r="J13" i="60"/>
  <c r="R12" i="60"/>
  <c r="Q12" i="60"/>
  <c r="S12" i="60" s="1"/>
  <c r="L12" i="60"/>
  <c r="K12" i="60"/>
  <c r="J12" i="60"/>
  <c r="M12" i="60" s="1"/>
  <c r="R11" i="60"/>
  <c r="Q11" i="60"/>
  <c r="S11" i="60" s="1"/>
  <c r="M11" i="60"/>
  <c r="L11" i="60"/>
  <c r="K11" i="60"/>
  <c r="J11" i="60"/>
  <c r="S10" i="60"/>
  <c r="P10" i="60" s="1"/>
  <c r="R10" i="60"/>
  <c r="Q10" i="60"/>
  <c r="M10" i="60"/>
  <c r="L10" i="60"/>
  <c r="K10" i="60"/>
  <c r="J10" i="60"/>
  <c r="R9" i="60"/>
  <c r="Q9" i="60"/>
  <c r="S9" i="60" s="1"/>
  <c r="L9" i="60"/>
  <c r="K9" i="60"/>
  <c r="J9" i="60"/>
  <c r="M9" i="60" s="1"/>
  <c r="R8" i="60"/>
  <c r="Q8" i="60"/>
  <c r="S8" i="60" s="1"/>
  <c r="L8" i="60"/>
  <c r="K8" i="60"/>
  <c r="J8" i="60"/>
  <c r="M8" i="60" s="1"/>
  <c r="R7" i="60"/>
  <c r="Q7" i="60"/>
  <c r="S7" i="60" s="1"/>
  <c r="L7" i="60"/>
  <c r="K7" i="60"/>
  <c r="J7" i="60"/>
  <c r="M7" i="60" s="1"/>
  <c r="S6" i="60"/>
  <c r="R6" i="60"/>
  <c r="Q6" i="60"/>
  <c r="L6" i="60"/>
  <c r="K6" i="60"/>
  <c r="J6" i="60"/>
  <c r="M6" i="60" s="1"/>
  <c r="R5" i="60"/>
  <c r="Q5" i="60"/>
  <c r="S5" i="60" s="1"/>
  <c r="L5" i="60"/>
  <c r="K5" i="60"/>
  <c r="J5" i="60"/>
  <c r="M5" i="60" s="1"/>
  <c r="R4" i="60"/>
  <c r="Q4" i="60"/>
  <c r="S4" i="60" s="1"/>
  <c r="L4" i="60"/>
  <c r="K4" i="60"/>
  <c r="J4" i="60"/>
  <c r="M4" i="60" s="1"/>
  <c r="R3" i="60"/>
  <c r="Q3" i="60"/>
  <c r="S3" i="60" s="1"/>
  <c r="L3" i="60"/>
  <c r="K3" i="60"/>
  <c r="J3" i="60"/>
  <c r="M3" i="60" s="1"/>
  <c r="S2" i="60"/>
  <c r="R2" i="60"/>
  <c r="Q2" i="60"/>
  <c r="L2" i="60"/>
  <c r="K2" i="60"/>
  <c r="J2" i="60"/>
  <c r="V1" i="60"/>
  <c r="S36" i="59"/>
  <c r="S35" i="59"/>
  <c r="S33" i="59"/>
  <c r="S36" i="56"/>
  <c r="S35" i="56"/>
  <c r="S33" i="56"/>
  <c r="S36" i="57"/>
  <c r="S35" i="57"/>
  <c r="S33" i="57"/>
  <c r="B61" i="59"/>
  <c r="L60" i="59"/>
  <c r="K60" i="59"/>
  <c r="J60" i="59"/>
  <c r="I60" i="59"/>
  <c r="H60" i="59"/>
  <c r="L59" i="59"/>
  <c r="K59" i="59"/>
  <c r="J59" i="59"/>
  <c r="I59" i="59"/>
  <c r="H59" i="59"/>
  <c r="L58" i="59"/>
  <c r="K58" i="59"/>
  <c r="J58" i="59"/>
  <c r="I58" i="59"/>
  <c r="H58" i="59"/>
  <c r="L57" i="59"/>
  <c r="K57" i="59"/>
  <c r="J57" i="59"/>
  <c r="I57" i="59"/>
  <c r="H57" i="59"/>
  <c r="L56" i="59"/>
  <c r="K56" i="59"/>
  <c r="J56" i="59"/>
  <c r="I56" i="59"/>
  <c r="H56" i="59"/>
  <c r="L55" i="59"/>
  <c r="K55" i="59"/>
  <c r="J55" i="59"/>
  <c r="I55" i="59"/>
  <c r="H55" i="59"/>
  <c r="L54" i="59"/>
  <c r="K54" i="59"/>
  <c r="J54" i="59"/>
  <c r="I54" i="59"/>
  <c r="H54" i="59"/>
  <c r="L53" i="59"/>
  <c r="K53" i="59"/>
  <c r="J53" i="59"/>
  <c r="I53" i="59"/>
  <c r="H53" i="59"/>
  <c r="L52" i="59"/>
  <c r="K52" i="59"/>
  <c r="J52" i="59"/>
  <c r="I52" i="59"/>
  <c r="H52" i="59"/>
  <c r="L51" i="59"/>
  <c r="K51" i="59"/>
  <c r="J51" i="59"/>
  <c r="I51" i="59"/>
  <c r="H51" i="59"/>
  <c r="L50" i="59"/>
  <c r="K50" i="59"/>
  <c r="J50" i="59"/>
  <c r="I50" i="59"/>
  <c r="H50" i="59"/>
  <c r="L49" i="59"/>
  <c r="K49" i="59"/>
  <c r="J49" i="59"/>
  <c r="I49" i="59"/>
  <c r="H49" i="59"/>
  <c r="L48" i="59"/>
  <c r="K48" i="59"/>
  <c r="J48" i="59"/>
  <c r="I48" i="59"/>
  <c r="H48" i="59"/>
  <c r="L47" i="59"/>
  <c r="K47" i="59"/>
  <c r="J47" i="59"/>
  <c r="I47" i="59"/>
  <c r="H47" i="59"/>
  <c r="L46" i="59"/>
  <c r="K46" i="59"/>
  <c r="J46" i="59"/>
  <c r="I46" i="59"/>
  <c r="H46" i="59"/>
  <c r="L45" i="59"/>
  <c r="K45" i="59"/>
  <c r="J45" i="59"/>
  <c r="I45" i="59"/>
  <c r="H45" i="59"/>
  <c r="L44" i="59"/>
  <c r="K44" i="59"/>
  <c r="J44" i="59"/>
  <c r="I44" i="59"/>
  <c r="H44" i="59"/>
  <c r="L43" i="59"/>
  <c r="K43" i="59"/>
  <c r="J43" i="59"/>
  <c r="I43" i="59"/>
  <c r="H43" i="59"/>
  <c r="L42" i="59"/>
  <c r="K42" i="59"/>
  <c r="J42" i="59"/>
  <c r="I42" i="59"/>
  <c r="H42" i="59"/>
  <c r="L41" i="59"/>
  <c r="K41" i="59"/>
  <c r="J41" i="59"/>
  <c r="I41" i="59"/>
  <c r="H41" i="59"/>
  <c r="L40" i="59"/>
  <c r="K40" i="59"/>
  <c r="J40" i="59"/>
  <c r="I40" i="59"/>
  <c r="H40" i="59"/>
  <c r="L39" i="59"/>
  <c r="K39" i="59"/>
  <c r="J39" i="59"/>
  <c r="I39" i="59"/>
  <c r="H39" i="59"/>
  <c r="L38" i="59"/>
  <c r="K38" i="59"/>
  <c r="J38" i="59"/>
  <c r="I38" i="59"/>
  <c r="H38" i="59"/>
  <c r="L37" i="59"/>
  <c r="K37" i="59"/>
  <c r="J37" i="59"/>
  <c r="I37" i="59"/>
  <c r="H37" i="59"/>
  <c r="L36" i="59"/>
  <c r="K36" i="59"/>
  <c r="J36" i="59"/>
  <c r="I36" i="59"/>
  <c r="H36" i="59"/>
  <c r="L35" i="59"/>
  <c r="K35" i="59"/>
  <c r="J35" i="59"/>
  <c r="I35" i="59"/>
  <c r="H35" i="59"/>
  <c r="L34" i="59"/>
  <c r="K34" i="59"/>
  <c r="J34" i="59"/>
  <c r="I34" i="59"/>
  <c r="H34" i="59"/>
  <c r="U33" i="59"/>
  <c r="L33" i="59"/>
  <c r="K33" i="59"/>
  <c r="J33" i="59"/>
  <c r="I33" i="59"/>
  <c r="H33" i="59"/>
  <c r="R30" i="59"/>
  <c r="Q30" i="59"/>
  <c r="S30" i="59" s="1"/>
  <c r="I30" i="59"/>
  <c r="H30" i="59"/>
  <c r="G30" i="59"/>
  <c r="F30" i="59"/>
  <c r="E30" i="59"/>
  <c r="D30" i="59"/>
  <c r="C30" i="59"/>
  <c r="B30" i="59"/>
  <c r="R29" i="59"/>
  <c r="S29" i="59" s="1"/>
  <c r="Q29" i="59"/>
  <c r="L29" i="59"/>
  <c r="K29" i="59"/>
  <c r="J29" i="59"/>
  <c r="M29" i="59" s="1"/>
  <c r="R28" i="59"/>
  <c r="S28" i="59" s="1"/>
  <c r="Q28" i="59"/>
  <c r="M28" i="59"/>
  <c r="L28" i="59"/>
  <c r="K28" i="59"/>
  <c r="J28" i="59"/>
  <c r="R27" i="59"/>
  <c r="S27" i="59" s="1"/>
  <c r="Q27" i="59"/>
  <c r="L27" i="59"/>
  <c r="K27" i="59"/>
  <c r="J27" i="59"/>
  <c r="M27" i="59" s="1"/>
  <c r="R26" i="59"/>
  <c r="Q26" i="59"/>
  <c r="S26" i="59" s="1"/>
  <c r="L26" i="59"/>
  <c r="K26" i="59"/>
  <c r="J26" i="59"/>
  <c r="M26" i="59" s="1"/>
  <c r="R25" i="59"/>
  <c r="S25" i="59" s="1"/>
  <c r="Q25" i="59"/>
  <c r="L25" i="59"/>
  <c r="K25" i="59"/>
  <c r="J25" i="59"/>
  <c r="M25" i="59" s="1"/>
  <c r="R24" i="59"/>
  <c r="S24" i="59" s="1"/>
  <c r="Q24" i="59"/>
  <c r="L24" i="59"/>
  <c r="K24" i="59"/>
  <c r="J24" i="59"/>
  <c r="M24" i="59" s="1"/>
  <c r="R23" i="59"/>
  <c r="S23" i="59" s="1"/>
  <c r="Q23" i="59"/>
  <c r="L23" i="59"/>
  <c r="K23" i="59"/>
  <c r="J23" i="59"/>
  <c r="M23" i="59" s="1"/>
  <c r="R22" i="59"/>
  <c r="Q22" i="59"/>
  <c r="S22" i="59" s="1"/>
  <c r="L22" i="59"/>
  <c r="K22" i="59"/>
  <c r="J22" i="59"/>
  <c r="M22" i="59" s="1"/>
  <c r="R21" i="59"/>
  <c r="S21" i="59" s="1"/>
  <c r="Q21" i="59"/>
  <c r="L21" i="59"/>
  <c r="K21" i="59"/>
  <c r="J21" i="59"/>
  <c r="M21" i="59" s="1"/>
  <c r="R20" i="59"/>
  <c r="S20" i="59" s="1"/>
  <c r="Q20" i="59"/>
  <c r="L20" i="59"/>
  <c r="K20" i="59"/>
  <c r="J20" i="59"/>
  <c r="M20" i="59" s="1"/>
  <c r="R19" i="59"/>
  <c r="S19" i="59" s="1"/>
  <c r="Q19" i="59"/>
  <c r="M19" i="59"/>
  <c r="L19" i="59"/>
  <c r="K19" i="59"/>
  <c r="J19" i="59"/>
  <c r="R18" i="59"/>
  <c r="Q18" i="59"/>
  <c r="S18" i="59" s="1"/>
  <c r="L18" i="59"/>
  <c r="K18" i="59"/>
  <c r="J18" i="59"/>
  <c r="M18" i="59" s="1"/>
  <c r="R17" i="59"/>
  <c r="S17" i="59" s="1"/>
  <c r="Q17" i="59"/>
  <c r="L17" i="59"/>
  <c r="K17" i="59"/>
  <c r="J17" i="59"/>
  <c r="M17" i="59" s="1"/>
  <c r="R16" i="59"/>
  <c r="S16" i="59" s="1"/>
  <c r="Q16" i="59"/>
  <c r="L16" i="59"/>
  <c r="K16" i="59"/>
  <c r="J16" i="59"/>
  <c r="M16" i="59" s="1"/>
  <c r="R15" i="59"/>
  <c r="S15" i="59" s="1"/>
  <c r="Q15" i="59"/>
  <c r="M15" i="59"/>
  <c r="L15" i="59"/>
  <c r="K15" i="59"/>
  <c r="J15" i="59"/>
  <c r="R14" i="59"/>
  <c r="Q14" i="59"/>
  <c r="S14" i="59" s="1"/>
  <c r="L14" i="59"/>
  <c r="K14" i="59"/>
  <c r="J14" i="59"/>
  <c r="M14" i="59" s="1"/>
  <c r="R13" i="59"/>
  <c r="S13" i="59" s="1"/>
  <c r="Q13" i="59"/>
  <c r="L13" i="59"/>
  <c r="K13" i="59"/>
  <c r="J13" i="59"/>
  <c r="M13" i="59" s="1"/>
  <c r="R12" i="59"/>
  <c r="S12" i="59" s="1"/>
  <c r="Q12" i="59"/>
  <c r="L12" i="59"/>
  <c r="K12" i="59"/>
  <c r="J12" i="59"/>
  <c r="M12" i="59" s="1"/>
  <c r="R11" i="59"/>
  <c r="S11" i="59" s="1"/>
  <c r="Q11" i="59"/>
  <c r="M11" i="59"/>
  <c r="L11" i="59"/>
  <c r="K11" i="59"/>
  <c r="J11" i="59"/>
  <c r="R10" i="59"/>
  <c r="Q10" i="59"/>
  <c r="S10" i="59" s="1"/>
  <c r="L10" i="59"/>
  <c r="K10" i="59"/>
  <c r="J10" i="59"/>
  <c r="M10" i="59" s="1"/>
  <c r="R9" i="59"/>
  <c r="S9" i="59" s="1"/>
  <c r="Q9" i="59"/>
  <c r="L9" i="59"/>
  <c r="K9" i="59"/>
  <c r="J9" i="59"/>
  <c r="M9" i="59" s="1"/>
  <c r="R8" i="59"/>
  <c r="S8" i="59" s="1"/>
  <c r="Q8" i="59"/>
  <c r="L8" i="59"/>
  <c r="K8" i="59"/>
  <c r="J8" i="59"/>
  <c r="M8" i="59" s="1"/>
  <c r="R7" i="59"/>
  <c r="S7" i="59" s="1"/>
  <c r="Q7" i="59"/>
  <c r="L7" i="59"/>
  <c r="K7" i="59"/>
  <c r="J7" i="59"/>
  <c r="M7" i="59" s="1"/>
  <c r="R6" i="59"/>
  <c r="Q6" i="59"/>
  <c r="S6" i="59" s="1"/>
  <c r="L6" i="59"/>
  <c r="K6" i="59"/>
  <c r="J6" i="59"/>
  <c r="M6" i="59" s="1"/>
  <c r="R5" i="59"/>
  <c r="S5" i="59" s="1"/>
  <c r="Q5" i="59"/>
  <c r="L5" i="59"/>
  <c r="K5" i="59"/>
  <c r="J5" i="59"/>
  <c r="M5" i="59" s="1"/>
  <c r="R4" i="59"/>
  <c r="S4" i="59" s="1"/>
  <c r="Q4" i="59"/>
  <c r="L4" i="59"/>
  <c r="K4" i="59"/>
  <c r="J4" i="59"/>
  <c r="M4" i="59" s="1"/>
  <c r="S3" i="59"/>
  <c r="R3" i="59"/>
  <c r="Q3" i="59"/>
  <c r="L3" i="59"/>
  <c r="K3" i="59"/>
  <c r="J3" i="59"/>
  <c r="O3" i="59" s="1"/>
  <c r="R2" i="59"/>
  <c r="Q2" i="59"/>
  <c r="S2" i="59" s="1"/>
  <c r="L2" i="59"/>
  <c r="K2" i="59"/>
  <c r="J2" i="59"/>
  <c r="M2" i="59" s="1"/>
  <c r="V1" i="59"/>
  <c r="B61" i="58"/>
  <c r="L60" i="58"/>
  <c r="K60" i="58"/>
  <c r="J60" i="58"/>
  <c r="I60" i="58"/>
  <c r="H60" i="58"/>
  <c r="L59" i="58"/>
  <c r="K59" i="58"/>
  <c r="J59" i="58"/>
  <c r="I59" i="58"/>
  <c r="H59" i="58"/>
  <c r="L58" i="58"/>
  <c r="K58" i="58"/>
  <c r="J58" i="58"/>
  <c r="I58" i="58"/>
  <c r="H58" i="58"/>
  <c r="L57" i="58"/>
  <c r="K57" i="58"/>
  <c r="J57" i="58"/>
  <c r="I57" i="58"/>
  <c r="H57" i="58"/>
  <c r="L56" i="58"/>
  <c r="K56" i="58"/>
  <c r="J56" i="58"/>
  <c r="I56" i="58"/>
  <c r="H56" i="58"/>
  <c r="L55" i="58"/>
  <c r="K55" i="58"/>
  <c r="J55" i="58"/>
  <c r="I55" i="58"/>
  <c r="H55" i="58"/>
  <c r="L54" i="58"/>
  <c r="K54" i="58"/>
  <c r="J54" i="58"/>
  <c r="I54" i="58"/>
  <c r="H54" i="58"/>
  <c r="L53" i="58"/>
  <c r="K53" i="58"/>
  <c r="J53" i="58"/>
  <c r="I53" i="58"/>
  <c r="H53" i="58"/>
  <c r="L52" i="58"/>
  <c r="K52" i="58"/>
  <c r="J52" i="58"/>
  <c r="I52" i="58"/>
  <c r="H52" i="58"/>
  <c r="L51" i="58"/>
  <c r="K51" i="58"/>
  <c r="J51" i="58"/>
  <c r="I51" i="58"/>
  <c r="H51" i="58"/>
  <c r="L50" i="58"/>
  <c r="K50" i="58"/>
  <c r="J50" i="58"/>
  <c r="I50" i="58"/>
  <c r="H50" i="58"/>
  <c r="L49" i="58"/>
  <c r="K49" i="58"/>
  <c r="J49" i="58"/>
  <c r="I49" i="58"/>
  <c r="H49" i="58"/>
  <c r="L48" i="58"/>
  <c r="K48" i="58"/>
  <c r="J48" i="58"/>
  <c r="I48" i="58"/>
  <c r="H48" i="58"/>
  <c r="L47" i="58"/>
  <c r="K47" i="58"/>
  <c r="J47" i="58"/>
  <c r="I47" i="58"/>
  <c r="H47" i="58"/>
  <c r="L46" i="58"/>
  <c r="K46" i="58"/>
  <c r="J46" i="58"/>
  <c r="I46" i="58"/>
  <c r="H46" i="58"/>
  <c r="L45" i="58"/>
  <c r="K45" i="58"/>
  <c r="J45" i="58"/>
  <c r="I45" i="58"/>
  <c r="H45" i="58"/>
  <c r="L44" i="58"/>
  <c r="K44" i="58"/>
  <c r="J44" i="58"/>
  <c r="I44" i="58"/>
  <c r="H44" i="58"/>
  <c r="L43" i="58"/>
  <c r="K43" i="58"/>
  <c r="J43" i="58"/>
  <c r="I43" i="58"/>
  <c r="H43" i="58"/>
  <c r="L42" i="58"/>
  <c r="K42" i="58"/>
  <c r="J42" i="58"/>
  <c r="I42" i="58"/>
  <c r="H42" i="58"/>
  <c r="L41" i="58"/>
  <c r="K41" i="58"/>
  <c r="J41" i="58"/>
  <c r="I41" i="58"/>
  <c r="H41" i="58"/>
  <c r="L40" i="58"/>
  <c r="K40" i="58"/>
  <c r="J40" i="58"/>
  <c r="I40" i="58"/>
  <c r="H40" i="58"/>
  <c r="L39" i="58"/>
  <c r="K39" i="58"/>
  <c r="J39" i="58"/>
  <c r="I39" i="58"/>
  <c r="H39" i="58"/>
  <c r="L38" i="58"/>
  <c r="K38" i="58"/>
  <c r="J38" i="58"/>
  <c r="I38" i="58"/>
  <c r="H38" i="58"/>
  <c r="L37" i="58"/>
  <c r="K37" i="58"/>
  <c r="J37" i="58"/>
  <c r="I37" i="58"/>
  <c r="H37" i="58"/>
  <c r="L36" i="58"/>
  <c r="K36" i="58"/>
  <c r="J36" i="58"/>
  <c r="I36" i="58"/>
  <c r="H36" i="58"/>
  <c r="L35" i="58"/>
  <c r="K35" i="58"/>
  <c r="J35" i="58"/>
  <c r="I35" i="58"/>
  <c r="H35" i="58"/>
  <c r="L34" i="58"/>
  <c r="K34" i="58"/>
  <c r="J34" i="58"/>
  <c r="I34" i="58"/>
  <c r="H34" i="58"/>
  <c r="U33" i="58"/>
  <c r="L33" i="58"/>
  <c r="K33" i="58"/>
  <c r="J33" i="58"/>
  <c r="I33" i="58"/>
  <c r="H33" i="58"/>
  <c r="R30" i="58"/>
  <c r="Q30" i="58"/>
  <c r="S30" i="58" s="1"/>
  <c r="I30" i="58"/>
  <c r="H30" i="58"/>
  <c r="G30" i="58"/>
  <c r="F30" i="58"/>
  <c r="E30" i="58"/>
  <c r="D30" i="58"/>
  <c r="C30" i="58"/>
  <c r="B30" i="58"/>
  <c r="R29" i="58"/>
  <c r="S29" i="58" s="1"/>
  <c r="Q29" i="58"/>
  <c r="L29" i="58"/>
  <c r="K29" i="58"/>
  <c r="J29" i="58"/>
  <c r="M29" i="58" s="1"/>
  <c r="R28" i="58"/>
  <c r="S28" i="58" s="1"/>
  <c r="Q28" i="58"/>
  <c r="L28" i="58"/>
  <c r="K28" i="58"/>
  <c r="J28" i="58"/>
  <c r="M28" i="58" s="1"/>
  <c r="R27" i="58"/>
  <c r="Q27" i="58"/>
  <c r="S27" i="58" s="1"/>
  <c r="M27" i="58"/>
  <c r="L27" i="58"/>
  <c r="K27" i="58"/>
  <c r="J27" i="58"/>
  <c r="R26" i="58"/>
  <c r="Q26" i="58"/>
  <c r="S26" i="58" s="1"/>
  <c r="L26" i="58"/>
  <c r="K26" i="58"/>
  <c r="J26" i="58"/>
  <c r="M26" i="58" s="1"/>
  <c r="R25" i="58"/>
  <c r="S25" i="58" s="1"/>
  <c r="Q25" i="58"/>
  <c r="L25" i="58"/>
  <c r="K25" i="58"/>
  <c r="J25" i="58"/>
  <c r="M25" i="58" s="1"/>
  <c r="R24" i="58"/>
  <c r="S24" i="58" s="1"/>
  <c r="Q24" i="58"/>
  <c r="L24" i="58"/>
  <c r="K24" i="58"/>
  <c r="J24" i="58"/>
  <c r="M24" i="58" s="1"/>
  <c r="R23" i="58"/>
  <c r="S23" i="58" s="1"/>
  <c r="Q23" i="58"/>
  <c r="M23" i="58"/>
  <c r="L23" i="58"/>
  <c r="K23" i="58"/>
  <c r="J23" i="58"/>
  <c r="R22" i="58"/>
  <c r="Q22" i="58"/>
  <c r="S22" i="58" s="1"/>
  <c r="L22" i="58"/>
  <c r="K22" i="58"/>
  <c r="J22" i="58"/>
  <c r="M22" i="58" s="1"/>
  <c r="R21" i="58"/>
  <c r="S21" i="58" s="1"/>
  <c r="Q21" i="58"/>
  <c r="L21" i="58"/>
  <c r="K21" i="58"/>
  <c r="J21" i="58"/>
  <c r="M21" i="58" s="1"/>
  <c r="R20" i="58"/>
  <c r="S20" i="58" s="1"/>
  <c r="Q20" i="58"/>
  <c r="L20" i="58"/>
  <c r="K20" i="58"/>
  <c r="J20" i="58"/>
  <c r="M20" i="58" s="1"/>
  <c r="R19" i="58"/>
  <c r="S19" i="58" s="1"/>
  <c r="Q19" i="58"/>
  <c r="M19" i="58"/>
  <c r="L19" i="58"/>
  <c r="K19" i="58"/>
  <c r="J19" i="58"/>
  <c r="R18" i="58"/>
  <c r="Q18" i="58"/>
  <c r="S18" i="58" s="1"/>
  <c r="M18" i="58"/>
  <c r="L18" i="58"/>
  <c r="K18" i="58"/>
  <c r="J18" i="58"/>
  <c r="R17" i="58"/>
  <c r="S17" i="58" s="1"/>
  <c r="Q17" i="58"/>
  <c r="L17" i="58"/>
  <c r="K17" i="58"/>
  <c r="J17" i="58"/>
  <c r="M17" i="58" s="1"/>
  <c r="R16" i="58"/>
  <c r="S16" i="58" s="1"/>
  <c r="Q16" i="58"/>
  <c r="L16" i="58"/>
  <c r="K16" i="58"/>
  <c r="J16" i="58"/>
  <c r="M16" i="58" s="1"/>
  <c r="S15" i="58"/>
  <c r="P15" i="58" s="1"/>
  <c r="R15" i="58"/>
  <c r="Q15" i="58"/>
  <c r="O15" i="58"/>
  <c r="M15" i="58"/>
  <c r="L15" i="58"/>
  <c r="K15" i="58"/>
  <c r="J15" i="58"/>
  <c r="R14" i="58"/>
  <c r="Q14" i="58"/>
  <c r="S14" i="58" s="1"/>
  <c r="M14" i="58"/>
  <c r="L14" i="58"/>
  <c r="K14" i="58"/>
  <c r="J14" i="58"/>
  <c r="R13" i="58"/>
  <c r="S13" i="58" s="1"/>
  <c r="Q13" i="58"/>
  <c r="L13" i="58"/>
  <c r="K13" i="58"/>
  <c r="J13" i="58"/>
  <c r="M13" i="58" s="1"/>
  <c r="R12" i="58"/>
  <c r="S12" i="58" s="1"/>
  <c r="Q12" i="58"/>
  <c r="L12" i="58"/>
  <c r="K12" i="58"/>
  <c r="J12" i="58"/>
  <c r="M12" i="58" s="1"/>
  <c r="S11" i="58"/>
  <c r="P11" i="58" s="1"/>
  <c r="R11" i="58"/>
  <c r="Q11" i="58"/>
  <c r="O11" i="58"/>
  <c r="M11" i="58"/>
  <c r="L11" i="58"/>
  <c r="K11" i="58"/>
  <c r="J11" i="58"/>
  <c r="R10" i="58"/>
  <c r="Q10" i="58"/>
  <c r="S10" i="58" s="1"/>
  <c r="M10" i="58"/>
  <c r="L10" i="58"/>
  <c r="K10" i="58"/>
  <c r="J10" i="58"/>
  <c r="R9" i="58"/>
  <c r="S9" i="58" s="1"/>
  <c r="Q9" i="58"/>
  <c r="L9" i="58"/>
  <c r="K9" i="58"/>
  <c r="J9" i="58"/>
  <c r="M9" i="58" s="1"/>
  <c r="R8" i="58"/>
  <c r="S8" i="58" s="1"/>
  <c r="Q8" i="58"/>
  <c r="L8" i="58"/>
  <c r="K8" i="58"/>
  <c r="J8" i="58"/>
  <c r="M8" i="58" s="1"/>
  <c r="S7" i="58"/>
  <c r="R7" i="58"/>
  <c r="Q7" i="58"/>
  <c r="L7" i="58"/>
  <c r="K7" i="58"/>
  <c r="J7" i="58"/>
  <c r="M7" i="58" s="1"/>
  <c r="R6" i="58"/>
  <c r="Q6" i="58"/>
  <c r="S6" i="58" s="1"/>
  <c r="L6" i="58"/>
  <c r="K6" i="58"/>
  <c r="J6" i="58"/>
  <c r="M6" i="58" s="1"/>
  <c r="R5" i="58"/>
  <c r="S5" i="58" s="1"/>
  <c r="Q5" i="58"/>
  <c r="L5" i="58"/>
  <c r="K5" i="58"/>
  <c r="J5" i="58"/>
  <c r="M5" i="58" s="1"/>
  <c r="R4" i="58"/>
  <c r="S4" i="58" s="1"/>
  <c r="Q4" i="58"/>
  <c r="L4" i="58"/>
  <c r="K4" i="58"/>
  <c r="J4" i="58"/>
  <c r="M4" i="58" s="1"/>
  <c r="S3" i="58"/>
  <c r="R3" i="58"/>
  <c r="Q3" i="58"/>
  <c r="L3" i="58"/>
  <c r="K3" i="58"/>
  <c r="J3" i="58"/>
  <c r="M3" i="58" s="1"/>
  <c r="R2" i="58"/>
  <c r="Q2" i="58"/>
  <c r="S2" i="58" s="1"/>
  <c r="L2" i="58"/>
  <c r="K2" i="58"/>
  <c r="J2" i="58"/>
  <c r="M2" i="58" s="1"/>
  <c r="V1" i="58"/>
  <c r="B61" i="57"/>
  <c r="R30" i="57" s="1"/>
  <c r="L60" i="57"/>
  <c r="K60" i="57"/>
  <c r="J60" i="57"/>
  <c r="I60" i="57"/>
  <c r="H60" i="57"/>
  <c r="L59" i="57"/>
  <c r="K59" i="57"/>
  <c r="J59" i="57"/>
  <c r="I59" i="57"/>
  <c r="H59" i="57"/>
  <c r="L58" i="57"/>
  <c r="K58" i="57"/>
  <c r="J58" i="57"/>
  <c r="I58" i="57"/>
  <c r="H58" i="57"/>
  <c r="L57" i="57"/>
  <c r="K57" i="57"/>
  <c r="J57" i="57"/>
  <c r="I57" i="57"/>
  <c r="H57" i="57"/>
  <c r="L56" i="57"/>
  <c r="K56" i="57"/>
  <c r="J56" i="57"/>
  <c r="I56" i="57"/>
  <c r="H56" i="57"/>
  <c r="L55" i="57"/>
  <c r="K55" i="57"/>
  <c r="J55" i="57"/>
  <c r="I55" i="57"/>
  <c r="H55" i="57"/>
  <c r="L54" i="57"/>
  <c r="K54" i="57"/>
  <c r="J54" i="57"/>
  <c r="I54" i="57"/>
  <c r="H54" i="57"/>
  <c r="L53" i="57"/>
  <c r="K53" i="57"/>
  <c r="J53" i="57"/>
  <c r="I53" i="57"/>
  <c r="H53" i="57"/>
  <c r="L52" i="57"/>
  <c r="K52" i="57"/>
  <c r="J52" i="57"/>
  <c r="I52" i="57"/>
  <c r="H52" i="57"/>
  <c r="L51" i="57"/>
  <c r="K51" i="57"/>
  <c r="J51" i="57"/>
  <c r="I51" i="57"/>
  <c r="H51" i="57"/>
  <c r="L50" i="57"/>
  <c r="K50" i="57"/>
  <c r="J50" i="57"/>
  <c r="I50" i="57"/>
  <c r="H50" i="57"/>
  <c r="L49" i="57"/>
  <c r="K49" i="57"/>
  <c r="J49" i="57"/>
  <c r="I49" i="57"/>
  <c r="H49" i="57"/>
  <c r="L48" i="57"/>
  <c r="K48" i="57"/>
  <c r="J48" i="57"/>
  <c r="I48" i="57"/>
  <c r="H48" i="57"/>
  <c r="L47" i="57"/>
  <c r="K47" i="57"/>
  <c r="J47" i="57"/>
  <c r="I47" i="57"/>
  <c r="H47" i="57"/>
  <c r="L46" i="57"/>
  <c r="K46" i="57"/>
  <c r="J46" i="57"/>
  <c r="I46" i="57"/>
  <c r="H46" i="57"/>
  <c r="L45" i="57"/>
  <c r="K45" i="57"/>
  <c r="J45" i="57"/>
  <c r="I45" i="57"/>
  <c r="H45" i="57"/>
  <c r="L44" i="57"/>
  <c r="K44" i="57"/>
  <c r="J44" i="57"/>
  <c r="I44" i="57"/>
  <c r="H44" i="57"/>
  <c r="L43" i="57"/>
  <c r="K43" i="57"/>
  <c r="J43" i="57"/>
  <c r="I43" i="57"/>
  <c r="H43" i="57"/>
  <c r="L42" i="57"/>
  <c r="K42" i="57"/>
  <c r="J42" i="57"/>
  <c r="I42" i="57"/>
  <c r="H42" i="57"/>
  <c r="L41" i="57"/>
  <c r="K41" i="57"/>
  <c r="J41" i="57"/>
  <c r="I41" i="57"/>
  <c r="H41" i="57"/>
  <c r="L40" i="57"/>
  <c r="K40" i="57"/>
  <c r="J40" i="57"/>
  <c r="I40" i="57"/>
  <c r="H40" i="57"/>
  <c r="L39" i="57"/>
  <c r="K39" i="57"/>
  <c r="J39" i="57"/>
  <c r="I39" i="57"/>
  <c r="H39" i="57"/>
  <c r="L38" i="57"/>
  <c r="K38" i="57"/>
  <c r="J38" i="57"/>
  <c r="I38" i="57"/>
  <c r="H38" i="57"/>
  <c r="L37" i="57"/>
  <c r="K37" i="57"/>
  <c r="J37" i="57"/>
  <c r="I37" i="57"/>
  <c r="H37" i="57"/>
  <c r="L36" i="57"/>
  <c r="K36" i="57"/>
  <c r="J36" i="57"/>
  <c r="I36" i="57"/>
  <c r="H36" i="57"/>
  <c r="L35" i="57"/>
  <c r="K35" i="57"/>
  <c r="J35" i="57"/>
  <c r="I35" i="57"/>
  <c r="H35" i="57"/>
  <c r="L34" i="57"/>
  <c r="K34" i="57"/>
  <c r="J34" i="57"/>
  <c r="I34" i="57"/>
  <c r="H34" i="57"/>
  <c r="L33" i="57"/>
  <c r="K33" i="57"/>
  <c r="J33" i="57"/>
  <c r="I33" i="57"/>
  <c r="H33" i="57"/>
  <c r="I30" i="57"/>
  <c r="H30" i="57"/>
  <c r="G30" i="57"/>
  <c r="F30" i="57"/>
  <c r="E30" i="57"/>
  <c r="D30" i="57"/>
  <c r="C30" i="57"/>
  <c r="B30" i="57"/>
  <c r="R29" i="57"/>
  <c r="S29" i="57" s="1"/>
  <c r="Q29" i="57"/>
  <c r="L29" i="57"/>
  <c r="K29" i="57"/>
  <c r="J29" i="57"/>
  <c r="M29" i="57" s="1"/>
  <c r="R28" i="57"/>
  <c r="Q28" i="57"/>
  <c r="S28" i="57" s="1"/>
  <c r="L28" i="57"/>
  <c r="K28" i="57"/>
  <c r="J28" i="57"/>
  <c r="M28" i="57" s="1"/>
  <c r="S27" i="57"/>
  <c r="P27" i="57" s="1"/>
  <c r="R27" i="57"/>
  <c r="Q27" i="57"/>
  <c r="L27" i="57"/>
  <c r="K27" i="57"/>
  <c r="J27" i="57"/>
  <c r="M27" i="57" s="1"/>
  <c r="R26" i="57"/>
  <c r="Q26" i="57"/>
  <c r="S26" i="57" s="1"/>
  <c r="M26" i="57"/>
  <c r="L26" i="57"/>
  <c r="K26" i="57"/>
  <c r="J26" i="57"/>
  <c r="R25" i="57"/>
  <c r="S25" i="57" s="1"/>
  <c r="Q25" i="57"/>
  <c r="L25" i="57"/>
  <c r="K25" i="57"/>
  <c r="J25" i="57"/>
  <c r="M25" i="57" s="1"/>
  <c r="R24" i="57"/>
  <c r="Q24" i="57"/>
  <c r="S24" i="57" s="1"/>
  <c r="L24" i="57"/>
  <c r="K24" i="57"/>
  <c r="J24" i="57"/>
  <c r="M24" i="57" s="1"/>
  <c r="S23" i="57"/>
  <c r="P23" i="57" s="1"/>
  <c r="R23" i="57"/>
  <c r="Q23" i="57"/>
  <c r="L23" i="57"/>
  <c r="K23" i="57"/>
  <c r="J23" i="57"/>
  <c r="M23" i="57" s="1"/>
  <c r="R22" i="57"/>
  <c r="Q22" i="57"/>
  <c r="S22" i="57" s="1"/>
  <c r="M22" i="57"/>
  <c r="L22" i="57"/>
  <c r="K22" i="57"/>
  <c r="J22" i="57"/>
  <c r="R21" i="57"/>
  <c r="S21" i="57" s="1"/>
  <c r="Q21" i="57"/>
  <c r="L21" i="57"/>
  <c r="K21" i="57"/>
  <c r="J21" i="57"/>
  <c r="M21" i="57" s="1"/>
  <c r="R20" i="57"/>
  <c r="Q20" i="57"/>
  <c r="S20" i="57" s="1"/>
  <c r="L20" i="57"/>
  <c r="K20" i="57"/>
  <c r="J20" i="57"/>
  <c r="M20" i="57" s="1"/>
  <c r="S19" i="57"/>
  <c r="O19" i="57" s="1"/>
  <c r="R19" i="57"/>
  <c r="Q19" i="57"/>
  <c r="L19" i="57"/>
  <c r="K19" i="57"/>
  <c r="J19" i="57"/>
  <c r="M19" i="57" s="1"/>
  <c r="R18" i="57"/>
  <c r="Q18" i="57"/>
  <c r="S18" i="57" s="1"/>
  <c r="M18" i="57"/>
  <c r="L18" i="57"/>
  <c r="K18" i="57"/>
  <c r="J18" i="57"/>
  <c r="R17" i="57"/>
  <c r="S17" i="57" s="1"/>
  <c r="Q17" i="57"/>
  <c r="L17" i="57"/>
  <c r="K17" i="57"/>
  <c r="J17" i="57"/>
  <c r="M17" i="57" s="1"/>
  <c r="R16" i="57"/>
  <c r="Q16" i="57"/>
  <c r="S16" i="57" s="1"/>
  <c r="L16" i="57"/>
  <c r="K16" i="57"/>
  <c r="J16" i="57"/>
  <c r="M16" i="57" s="1"/>
  <c r="S15" i="57"/>
  <c r="P15" i="57" s="1"/>
  <c r="R15" i="57"/>
  <c r="Q15" i="57"/>
  <c r="L15" i="57"/>
  <c r="K15" i="57"/>
  <c r="J15" i="57"/>
  <c r="M15" i="57" s="1"/>
  <c r="R14" i="57"/>
  <c r="Q14" i="57"/>
  <c r="S14" i="57" s="1"/>
  <c r="M14" i="57"/>
  <c r="L14" i="57"/>
  <c r="K14" i="57"/>
  <c r="J14" i="57"/>
  <c r="R13" i="57"/>
  <c r="S13" i="57" s="1"/>
  <c r="Q13" i="57"/>
  <c r="L13" i="57"/>
  <c r="K13" i="57"/>
  <c r="J13" i="57"/>
  <c r="M13" i="57" s="1"/>
  <c r="R12" i="57"/>
  <c r="Q12" i="57"/>
  <c r="S12" i="57" s="1"/>
  <c r="L12" i="57"/>
  <c r="K12" i="57"/>
  <c r="J12" i="57"/>
  <c r="M12" i="57" s="1"/>
  <c r="S11" i="57"/>
  <c r="O11" i="57" s="1"/>
  <c r="R11" i="57"/>
  <c r="Q11" i="57"/>
  <c r="L11" i="57"/>
  <c r="K11" i="57"/>
  <c r="J11" i="57"/>
  <c r="M11" i="57" s="1"/>
  <c r="R10" i="57"/>
  <c r="Q10" i="57"/>
  <c r="S10" i="57" s="1"/>
  <c r="M10" i="57"/>
  <c r="L10" i="57"/>
  <c r="K10" i="57"/>
  <c r="J10" i="57"/>
  <c r="R9" i="57"/>
  <c r="S9" i="57" s="1"/>
  <c r="Q9" i="57"/>
  <c r="L9" i="57"/>
  <c r="K9" i="57"/>
  <c r="J9" i="57"/>
  <c r="M9" i="57" s="1"/>
  <c r="R8" i="57"/>
  <c r="Q8" i="57"/>
  <c r="S8" i="57" s="1"/>
  <c r="L8" i="57"/>
  <c r="K8" i="57"/>
  <c r="J8" i="57"/>
  <c r="M8" i="57" s="1"/>
  <c r="S7" i="57"/>
  <c r="R7" i="57"/>
  <c r="Q7" i="57"/>
  <c r="L7" i="57"/>
  <c r="K7" i="57"/>
  <c r="J7" i="57"/>
  <c r="M7" i="57" s="1"/>
  <c r="R6" i="57"/>
  <c r="Q6" i="57"/>
  <c r="S6" i="57" s="1"/>
  <c r="L6" i="57"/>
  <c r="K6" i="57"/>
  <c r="J6" i="57"/>
  <c r="M6" i="57" s="1"/>
  <c r="R5" i="57"/>
  <c r="S5" i="57" s="1"/>
  <c r="Q5" i="57"/>
  <c r="L5" i="57"/>
  <c r="K5" i="57"/>
  <c r="J5" i="57"/>
  <c r="M5" i="57" s="1"/>
  <c r="R4" i="57"/>
  <c r="Q4" i="57"/>
  <c r="S4" i="57" s="1"/>
  <c r="L4" i="57"/>
  <c r="K4" i="57"/>
  <c r="J4" i="57"/>
  <c r="M4" i="57" s="1"/>
  <c r="S3" i="57"/>
  <c r="R3" i="57"/>
  <c r="Q3" i="57"/>
  <c r="L3" i="57"/>
  <c r="K3" i="57"/>
  <c r="J3" i="57"/>
  <c r="M3" i="57" s="1"/>
  <c r="R2" i="57"/>
  <c r="Q2" i="57"/>
  <c r="S2" i="57" s="1"/>
  <c r="M2" i="57"/>
  <c r="L2" i="57"/>
  <c r="K2" i="57"/>
  <c r="J2" i="57"/>
  <c r="V1" i="57"/>
  <c r="L60" i="56"/>
  <c r="K60" i="56"/>
  <c r="L59" i="56"/>
  <c r="K59" i="56"/>
  <c r="L58" i="56"/>
  <c r="K58" i="56"/>
  <c r="L57" i="56"/>
  <c r="K57" i="56"/>
  <c r="L56" i="56"/>
  <c r="K56" i="56"/>
  <c r="L55" i="56"/>
  <c r="K55" i="56"/>
  <c r="L54" i="56"/>
  <c r="K54" i="56"/>
  <c r="L53" i="56"/>
  <c r="K53" i="56"/>
  <c r="L52" i="56"/>
  <c r="K52" i="56"/>
  <c r="L51" i="56"/>
  <c r="K51" i="56"/>
  <c r="L50" i="56"/>
  <c r="K50" i="56"/>
  <c r="L49" i="56"/>
  <c r="K49" i="56"/>
  <c r="L48" i="56"/>
  <c r="K48" i="56"/>
  <c r="L47" i="56"/>
  <c r="K47" i="56"/>
  <c r="L46" i="56"/>
  <c r="K46" i="56"/>
  <c r="L45" i="56"/>
  <c r="K45" i="56"/>
  <c r="L44" i="56"/>
  <c r="K44" i="56"/>
  <c r="L43" i="56"/>
  <c r="K43" i="56"/>
  <c r="L42" i="56"/>
  <c r="K42" i="56"/>
  <c r="L41" i="56"/>
  <c r="K41" i="56"/>
  <c r="L40" i="56"/>
  <c r="K40" i="56"/>
  <c r="L39" i="56"/>
  <c r="K39" i="56"/>
  <c r="L38" i="56"/>
  <c r="K38" i="56"/>
  <c r="L37" i="56"/>
  <c r="K37" i="56"/>
  <c r="L36" i="56"/>
  <c r="K36" i="56"/>
  <c r="L35" i="56"/>
  <c r="K35" i="56"/>
  <c r="L34" i="56"/>
  <c r="K34" i="56"/>
  <c r="L33" i="56"/>
  <c r="K33" i="56"/>
  <c r="V1" i="56"/>
  <c r="K29" i="56"/>
  <c r="K28" i="56"/>
  <c r="K27" i="56"/>
  <c r="K26" i="56"/>
  <c r="K25" i="56"/>
  <c r="K24" i="56"/>
  <c r="K23" i="56"/>
  <c r="K22" i="56"/>
  <c r="K21" i="56"/>
  <c r="K20" i="56"/>
  <c r="K19" i="56"/>
  <c r="K18" i="56"/>
  <c r="K17" i="56"/>
  <c r="K16" i="56"/>
  <c r="K15" i="56"/>
  <c r="K14" i="56"/>
  <c r="K13" i="56"/>
  <c r="K12" i="56"/>
  <c r="K11" i="56"/>
  <c r="K10" i="56"/>
  <c r="K9" i="56"/>
  <c r="K8" i="56"/>
  <c r="K7" i="56"/>
  <c r="K6" i="56"/>
  <c r="K5" i="56"/>
  <c r="K4" i="56"/>
  <c r="K3" i="56"/>
  <c r="K2" i="56"/>
  <c r="S3" i="56"/>
  <c r="B61" i="56"/>
  <c r="U33" i="56" s="1"/>
  <c r="J60" i="56"/>
  <c r="I60" i="56"/>
  <c r="H60" i="56"/>
  <c r="J59" i="56"/>
  <c r="I59" i="56"/>
  <c r="H59" i="56"/>
  <c r="J58" i="56"/>
  <c r="I58" i="56"/>
  <c r="H58" i="56"/>
  <c r="J57" i="56"/>
  <c r="I57" i="56"/>
  <c r="H57" i="56"/>
  <c r="J56" i="56"/>
  <c r="I56" i="56"/>
  <c r="H56" i="56"/>
  <c r="J55" i="56"/>
  <c r="I55" i="56"/>
  <c r="H55" i="56"/>
  <c r="J54" i="56"/>
  <c r="I54" i="56"/>
  <c r="H54" i="56"/>
  <c r="J53" i="56"/>
  <c r="I53" i="56"/>
  <c r="H53" i="56"/>
  <c r="J52" i="56"/>
  <c r="I52" i="56"/>
  <c r="H52" i="56"/>
  <c r="J51" i="56"/>
  <c r="I51" i="56"/>
  <c r="H51" i="56"/>
  <c r="J50" i="56"/>
  <c r="I50" i="56"/>
  <c r="H50" i="56"/>
  <c r="J49" i="56"/>
  <c r="I49" i="56"/>
  <c r="H49" i="56"/>
  <c r="J48" i="56"/>
  <c r="I48" i="56"/>
  <c r="H48" i="56"/>
  <c r="J47" i="56"/>
  <c r="I47" i="56"/>
  <c r="H47" i="56"/>
  <c r="J46" i="56"/>
  <c r="I46" i="56"/>
  <c r="H46" i="56"/>
  <c r="J45" i="56"/>
  <c r="I45" i="56"/>
  <c r="H45" i="56"/>
  <c r="J44" i="56"/>
  <c r="I44" i="56"/>
  <c r="H44" i="56"/>
  <c r="J43" i="56"/>
  <c r="I43" i="56"/>
  <c r="H43" i="56"/>
  <c r="J42" i="56"/>
  <c r="I42" i="56"/>
  <c r="H42" i="56"/>
  <c r="J41" i="56"/>
  <c r="I41" i="56"/>
  <c r="H41" i="56"/>
  <c r="J40" i="56"/>
  <c r="I40" i="56"/>
  <c r="H40" i="56"/>
  <c r="J39" i="56"/>
  <c r="I39" i="56"/>
  <c r="H39" i="56"/>
  <c r="J38" i="56"/>
  <c r="I38" i="56"/>
  <c r="H38" i="56"/>
  <c r="J37" i="56"/>
  <c r="I37" i="56"/>
  <c r="H37" i="56"/>
  <c r="J36" i="56"/>
  <c r="I36" i="56"/>
  <c r="H36" i="56"/>
  <c r="J35" i="56"/>
  <c r="I35" i="56"/>
  <c r="H35" i="56"/>
  <c r="J34" i="56"/>
  <c r="I34" i="56"/>
  <c r="H34" i="56"/>
  <c r="J33" i="56"/>
  <c r="I33" i="56"/>
  <c r="H33" i="56"/>
  <c r="I30" i="56"/>
  <c r="H30" i="56"/>
  <c r="G30" i="56"/>
  <c r="F30" i="56"/>
  <c r="E30" i="56"/>
  <c r="D30" i="56"/>
  <c r="C30" i="56"/>
  <c r="B30" i="56"/>
  <c r="R29" i="56"/>
  <c r="Q29" i="56"/>
  <c r="S29" i="56" s="1"/>
  <c r="P29" i="56" s="1"/>
  <c r="L29" i="56"/>
  <c r="J29" i="56"/>
  <c r="M29" i="56" s="1"/>
  <c r="R28" i="56"/>
  <c r="Q28" i="56"/>
  <c r="L28" i="56"/>
  <c r="J28" i="56"/>
  <c r="M28" i="56" s="1"/>
  <c r="R27" i="56"/>
  <c r="Q27" i="56"/>
  <c r="S27" i="56" s="1"/>
  <c r="P27" i="56" s="1"/>
  <c r="L27" i="56"/>
  <c r="J27" i="56"/>
  <c r="M27" i="56" s="1"/>
  <c r="R26" i="56"/>
  <c r="Q26" i="56"/>
  <c r="L26" i="56"/>
  <c r="J26" i="56"/>
  <c r="M26" i="56" s="1"/>
  <c r="R25" i="56"/>
  <c r="Q25" i="56"/>
  <c r="L25" i="56"/>
  <c r="J25" i="56"/>
  <c r="M25" i="56" s="1"/>
  <c r="R24" i="56"/>
  <c r="Q24" i="56"/>
  <c r="L24" i="56"/>
  <c r="J24" i="56"/>
  <c r="M24" i="56" s="1"/>
  <c r="R23" i="56"/>
  <c r="Q23" i="56"/>
  <c r="S23" i="56" s="1"/>
  <c r="P23" i="56" s="1"/>
  <c r="L23" i="56"/>
  <c r="J23" i="56"/>
  <c r="M23" i="56" s="1"/>
  <c r="R22" i="56"/>
  <c r="Q22" i="56"/>
  <c r="L22" i="56"/>
  <c r="J22" i="56"/>
  <c r="M22" i="56" s="1"/>
  <c r="R21" i="56"/>
  <c r="Q21" i="56"/>
  <c r="L21" i="56"/>
  <c r="J21" i="56"/>
  <c r="M21" i="56" s="1"/>
  <c r="R20" i="56"/>
  <c r="Q20" i="56"/>
  <c r="L20" i="56"/>
  <c r="J20" i="56"/>
  <c r="M20" i="56" s="1"/>
  <c r="R19" i="56"/>
  <c r="Q19" i="56"/>
  <c r="S19" i="56" s="1"/>
  <c r="P19" i="56" s="1"/>
  <c r="L19" i="56"/>
  <c r="J19" i="56"/>
  <c r="M19" i="56" s="1"/>
  <c r="R18" i="56"/>
  <c r="Q18" i="56"/>
  <c r="L18" i="56"/>
  <c r="J18" i="56"/>
  <c r="M18" i="56" s="1"/>
  <c r="R17" i="56"/>
  <c r="Q17" i="56"/>
  <c r="S17" i="56" s="1"/>
  <c r="P17" i="56" s="1"/>
  <c r="L17" i="56"/>
  <c r="J17" i="56"/>
  <c r="M17" i="56" s="1"/>
  <c r="R16" i="56"/>
  <c r="Q16" i="56"/>
  <c r="L16" i="56"/>
  <c r="J16" i="56"/>
  <c r="M16" i="56" s="1"/>
  <c r="R15" i="56"/>
  <c r="Q15" i="56"/>
  <c r="S15" i="56" s="1"/>
  <c r="P15" i="56" s="1"/>
  <c r="L15" i="56"/>
  <c r="J15" i="56"/>
  <c r="M15" i="56" s="1"/>
  <c r="R14" i="56"/>
  <c r="Q14" i="56"/>
  <c r="L14" i="56"/>
  <c r="J14" i="56"/>
  <c r="M14" i="56" s="1"/>
  <c r="R13" i="56"/>
  <c r="Q13" i="56"/>
  <c r="L13" i="56"/>
  <c r="J13" i="56"/>
  <c r="M13" i="56" s="1"/>
  <c r="R12" i="56"/>
  <c r="Q12" i="56"/>
  <c r="L12" i="56"/>
  <c r="J12" i="56"/>
  <c r="M12" i="56" s="1"/>
  <c r="R11" i="56"/>
  <c r="Q11" i="56"/>
  <c r="S11" i="56" s="1"/>
  <c r="P11" i="56" s="1"/>
  <c r="L11" i="56"/>
  <c r="J11" i="56"/>
  <c r="M11" i="56" s="1"/>
  <c r="R10" i="56"/>
  <c r="Q10" i="56"/>
  <c r="L10" i="56"/>
  <c r="J10" i="56"/>
  <c r="M10" i="56" s="1"/>
  <c r="R9" i="56"/>
  <c r="Q9" i="56"/>
  <c r="S9" i="56" s="1"/>
  <c r="L9" i="56"/>
  <c r="J9" i="56"/>
  <c r="M9" i="56" s="1"/>
  <c r="R8" i="56"/>
  <c r="Q8" i="56"/>
  <c r="S8" i="56" s="1"/>
  <c r="L8" i="56"/>
  <c r="J8" i="56"/>
  <c r="M8" i="56" s="1"/>
  <c r="R7" i="56"/>
  <c r="Q7" i="56"/>
  <c r="S7" i="56" s="1"/>
  <c r="L7" i="56"/>
  <c r="J7" i="56"/>
  <c r="M7" i="56" s="1"/>
  <c r="R6" i="56"/>
  <c r="Q6" i="56"/>
  <c r="L6" i="56"/>
  <c r="J6" i="56"/>
  <c r="M6" i="56" s="1"/>
  <c r="R5" i="56"/>
  <c r="Q5" i="56"/>
  <c r="S5" i="56" s="1"/>
  <c r="L5" i="56"/>
  <c r="J5" i="56"/>
  <c r="M5" i="56" s="1"/>
  <c r="R4" i="56"/>
  <c r="Q4" i="56"/>
  <c r="S4" i="56" s="1"/>
  <c r="L4" i="56"/>
  <c r="J4" i="56"/>
  <c r="M4" i="56" s="1"/>
  <c r="R3" i="56"/>
  <c r="Q3" i="56"/>
  <c r="L3" i="56"/>
  <c r="J3" i="56"/>
  <c r="M3" i="56" s="1"/>
  <c r="R2" i="56"/>
  <c r="Q2" i="56"/>
  <c r="S2" i="56" s="1"/>
  <c r="L2" i="56"/>
  <c r="J2" i="56"/>
  <c r="M2" i="56" s="1"/>
  <c r="O7" i="58" l="1"/>
  <c r="K30" i="61"/>
  <c r="P34" i="61" s="1"/>
  <c r="Q34" i="61" s="1"/>
  <c r="S34" i="61" s="1"/>
  <c r="L30" i="61"/>
  <c r="P35" i="61" s="1"/>
  <c r="Q35" i="61" s="1"/>
  <c r="S35" i="61" s="1"/>
  <c r="J30" i="61"/>
  <c r="M30" i="61" s="1"/>
  <c r="P12" i="61"/>
  <c r="O12" i="61"/>
  <c r="P26" i="61"/>
  <c r="O26" i="61"/>
  <c r="O8" i="61"/>
  <c r="P22" i="61"/>
  <c r="O22" i="61"/>
  <c r="O25" i="61"/>
  <c r="P25" i="61"/>
  <c r="P14" i="61"/>
  <c r="O14" i="61"/>
  <c r="O21" i="61"/>
  <c r="P21" i="61"/>
  <c r="O5" i="61"/>
  <c r="O29" i="61"/>
  <c r="P29" i="61"/>
  <c r="O4" i="61"/>
  <c r="P18" i="61"/>
  <c r="O18" i="61"/>
  <c r="P10" i="61"/>
  <c r="O10" i="61"/>
  <c r="O17" i="61"/>
  <c r="P17" i="61"/>
  <c r="P28" i="61"/>
  <c r="O28" i="61"/>
  <c r="P16" i="61"/>
  <c r="O16" i="61"/>
  <c r="O6" i="61"/>
  <c r="O13" i="61"/>
  <c r="P13" i="61"/>
  <c r="P24" i="61"/>
  <c r="O24" i="61"/>
  <c r="O2" i="61"/>
  <c r="O9" i="61"/>
  <c r="P20" i="61"/>
  <c r="O20" i="61"/>
  <c r="O3" i="61"/>
  <c r="O7" i="61"/>
  <c r="O11" i="61"/>
  <c r="O15" i="61"/>
  <c r="O19" i="61"/>
  <c r="O23" i="61"/>
  <c r="O27" i="61"/>
  <c r="J30" i="60"/>
  <c r="P33" i="60" s="1"/>
  <c r="Q33" i="60" s="1"/>
  <c r="K30" i="60"/>
  <c r="P34" i="60" s="1"/>
  <c r="Q34" i="60" s="1"/>
  <c r="S34" i="60" s="1"/>
  <c r="L30" i="60"/>
  <c r="P35" i="60" s="1"/>
  <c r="Q35" i="60" s="1"/>
  <c r="S35" i="60" s="1"/>
  <c r="M2" i="60"/>
  <c r="P24" i="60"/>
  <c r="O24" i="60"/>
  <c r="P20" i="60"/>
  <c r="O20" i="60"/>
  <c r="P15" i="60"/>
  <c r="O15" i="60"/>
  <c r="O4" i="60"/>
  <c r="O8" i="60"/>
  <c r="P16" i="60"/>
  <c r="O16" i="60"/>
  <c r="O3" i="60"/>
  <c r="O7" i="60"/>
  <c r="P11" i="60"/>
  <c r="O11" i="60"/>
  <c r="P19" i="60"/>
  <c r="O19" i="60"/>
  <c r="P23" i="60"/>
  <c r="O23" i="60"/>
  <c r="P27" i="60"/>
  <c r="O27" i="60"/>
  <c r="O12" i="60"/>
  <c r="P12" i="60"/>
  <c r="P28" i="60"/>
  <c r="O28" i="60"/>
  <c r="O5" i="60"/>
  <c r="O9" i="60"/>
  <c r="O13" i="60"/>
  <c r="P13" i="60"/>
  <c r="O17" i="60"/>
  <c r="P17" i="60"/>
  <c r="O21" i="60"/>
  <c r="P21" i="60"/>
  <c r="O25" i="60"/>
  <c r="P25" i="60"/>
  <c r="O29" i="60"/>
  <c r="P29" i="60"/>
  <c r="O2" i="60"/>
  <c r="O6" i="60"/>
  <c r="O10" i="60"/>
  <c r="O14" i="60"/>
  <c r="O18" i="60"/>
  <c r="O22" i="60"/>
  <c r="O26" i="60"/>
  <c r="K30" i="59"/>
  <c r="P34" i="59" s="1"/>
  <c r="Q34" i="59" s="1"/>
  <c r="S34" i="59" s="1"/>
  <c r="S37" i="59" s="1"/>
  <c r="M3" i="59"/>
  <c r="L30" i="59"/>
  <c r="P35" i="59" s="1"/>
  <c r="Q35" i="59" s="1"/>
  <c r="P14" i="59"/>
  <c r="O14" i="59"/>
  <c r="P23" i="59"/>
  <c r="O23" i="59"/>
  <c r="O17" i="59"/>
  <c r="P17" i="59"/>
  <c r="P20" i="59"/>
  <c r="O20" i="59"/>
  <c r="O8" i="59"/>
  <c r="P28" i="59"/>
  <c r="O28" i="59"/>
  <c r="P10" i="59"/>
  <c r="O10" i="59"/>
  <c r="O13" i="59"/>
  <c r="P13" i="59"/>
  <c r="P16" i="59"/>
  <c r="O16" i="59"/>
  <c r="P19" i="59"/>
  <c r="O19" i="59"/>
  <c r="O27" i="59"/>
  <c r="P27" i="59"/>
  <c r="O5" i="59"/>
  <c r="O11" i="59"/>
  <c r="P11" i="59"/>
  <c r="P22" i="59"/>
  <c r="O22" i="59"/>
  <c r="O4" i="59"/>
  <c r="O7" i="59"/>
  <c r="P18" i="59"/>
  <c r="O18" i="59"/>
  <c r="P24" i="59"/>
  <c r="O24" i="59"/>
  <c r="O25" i="59"/>
  <c r="P25" i="59"/>
  <c r="O6" i="59"/>
  <c r="O21" i="59"/>
  <c r="P21" i="59"/>
  <c r="P26" i="59"/>
  <c r="O26" i="59"/>
  <c r="O2" i="59"/>
  <c r="O9" i="59"/>
  <c r="P12" i="59"/>
  <c r="O12" i="59"/>
  <c r="O15" i="59"/>
  <c r="P15" i="59"/>
  <c r="O29" i="59"/>
  <c r="P29" i="59"/>
  <c r="J30" i="59"/>
  <c r="O3" i="58"/>
  <c r="L30" i="58"/>
  <c r="P35" i="58" s="1"/>
  <c r="Q35" i="58" s="1"/>
  <c r="S35" i="58" s="1"/>
  <c r="J30" i="58"/>
  <c r="I31" i="58" s="1"/>
  <c r="K30" i="58"/>
  <c r="P34" i="58" s="1"/>
  <c r="Q34" i="58" s="1"/>
  <c r="S34" i="58" s="1"/>
  <c r="P12" i="58"/>
  <c r="O12" i="58"/>
  <c r="P28" i="58"/>
  <c r="O28" i="58"/>
  <c r="P20" i="58"/>
  <c r="O20" i="58"/>
  <c r="O23" i="58"/>
  <c r="P23" i="58"/>
  <c r="P22" i="58"/>
  <c r="O22" i="58"/>
  <c r="O25" i="58"/>
  <c r="P25" i="58"/>
  <c r="O19" i="58"/>
  <c r="P19" i="58"/>
  <c r="O2" i="58"/>
  <c r="O6" i="58"/>
  <c r="P10" i="58"/>
  <c r="O10" i="58"/>
  <c r="P14" i="58"/>
  <c r="O14" i="58"/>
  <c r="P18" i="58"/>
  <c r="O18" i="58"/>
  <c r="P27" i="58"/>
  <c r="O27" i="58"/>
  <c r="O8" i="58"/>
  <c r="O21" i="58"/>
  <c r="P21" i="58"/>
  <c r="P24" i="58"/>
  <c r="O24" i="58"/>
  <c r="O4" i="58"/>
  <c r="P16" i="58"/>
  <c r="O16" i="58"/>
  <c r="P26" i="58"/>
  <c r="O26" i="58"/>
  <c r="O5" i="58"/>
  <c r="O9" i="58"/>
  <c r="O13" i="58"/>
  <c r="P13" i="58"/>
  <c r="O17" i="58"/>
  <c r="P17" i="58"/>
  <c r="O29" i="58"/>
  <c r="P29" i="58"/>
  <c r="K30" i="57"/>
  <c r="P34" i="57" s="1"/>
  <c r="Q34" i="57" s="1"/>
  <c r="S34" i="57" s="1"/>
  <c r="S37" i="57" s="1"/>
  <c r="L30" i="57"/>
  <c r="P35" i="57" s="1"/>
  <c r="Q35" i="57" s="1"/>
  <c r="J30" i="57"/>
  <c r="G31" i="57" s="1"/>
  <c r="O29" i="57"/>
  <c r="P29" i="57"/>
  <c r="O4" i="57"/>
  <c r="P17" i="57"/>
  <c r="O17" i="57"/>
  <c r="P20" i="57"/>
  <c r="O20" i="57"/>
  <c r="P10" i="57"/>
  <c r="O10" i="57"/>
  <c r="P26" i="57"/>
  <c r="O26" i="57"/>
  <c r="P13" i="57"/>
  <c r="O13" i="57"/>
  <c r="O6" i="57"/>
  <c r="P22" i="57"/>
  <c r="O22" i="57"/>
  <c r="O9" i="57"/>
  <c r="P12" i="57"/>
  <c r="O12" i="57"/>
  <c r="O25" i="57"/>
  <c r="P25" i="57"/>
  <c r="P28" i="57"/>
  <c r="O28" i="57"/>
  <c r="P16" i="57"/>
  <c r="O16" i="57"/>
  <c r="O2" i="57"/>
  <c r="P18" i="57"/>
  <c r="O18" i="57"/>
  <c r="O5" i="57"/>
  <c r="O8" i="57"/>
  <c r="O21" i="57"/>
  <c r="P21" i="57"/>
  <c r="P24" i="57"/>
  <c r="O24" i="57"/>
  <c r="P14" i="57"/>
  <c r="O14" i="57"/>
  <c r="U33" i="57"/>
  <c r="O27" i="57"/>
  <c r="Q30" i="57"/>
  <c r="S30" i="57" s="1"/>
  <c r="O3" i="57"/>
  <c r="O7" i="57"/>
  <c r="O15" i="57"/>
  <c r="O23" i="57"/>
  <c r="P11" i="57"/>
  <c r="P19" i="57"/>
  <c r="O15" i="56"/>
  <c r="O19" i="56"/>
  <c r="S10" i="56"/>
  <c r="S16" i="56"/>
  <c r="P16" i="56" s="1"/>
  <c r="S18" i="56"/>
  <c r="S24" i="56"/>
  <c r="P24" i="56" s="1"/>
  <c r="S26" i="56"/>
  <c r="S28" i="56"/>
  <c r="P28" i="56" s="1"/>
  <c r="O23" i="56"/>
  <c r="O11" i="56"/>
  <c r="O27" i="56"/>
  <c r="O17" i="56"/>
  <c r="O29" i="56"/>
  <c r="O9" i="56"/>
  <c r="O4" i="56"/>
  <c r="O3" i="56"/>
  <c r="O2" i="56"/>
  <c r="O8" i="56"/>
  <c r="O7" i="56"/>
  <c r="O5" i="56"/>
  <c r="S13" i="56"/>
  <c r="S21" i="56"/>
  <c r="S12" i="56"/>
  <c r="S20" i="56"/>
  <c r="S25" i="56"/>
  <c r="S14" i="56"/>
  <c r="S22" i="56"/>
  <c r="S6" i="56"/>
  <c r="J30" i="56"/>
  <c r="K30" i="56"/>
  <c r="P34" i="56" s="1"/>
  <c r="Q34" i="56" s="1"/>
  <c r="S34" i="56" s="1"/>
  <c r="S37" i="56" s="1"/>
  <c r="L30" i="56"/>
  <c r="P35" i="56" s="1"/>
  <c r="Q35" i="56" s="1"/>
  <c r="R30" i="56"/>
  <c r="Q30" i="56"/>
  <c r="G31" i="61" l="1"/>
  <c r="I31" i="61"/>
  <c r="N4" i="61"/>
  <c r="N5" i="61"/>
  <c r="N29" i="61"/>
  <c r="O30" i="61"/>
  <c r="P7" i="61" s="1"/>
  <c r="P33" i="61"/>
  <c r="Q33" i="61" s="1"/>
  <c r="S33" i="61" s="1"/>
  <c r="N8" i="61"/>
  <c r="N19" i="61"/>
  <c r="N12" i="61"/>
  <c r="N6" i="61"/>
  <c r="N10" i="61"/>
  <c r="N24" i="61"/>
  <c r="N18" i="61"/>
  <c r="N3" i="61"/>
  <c r="N27" i="61"/>
  <c r="N17" i="61"/>
  <c r="N28" i="61"/>
  <c r="N23" i="61"/>
  <c r="N2" i="61"/>
  <c r="N9" i="61"/>
  <c r="N22" i="61"/>
  <c r="N16" i="61"/>
  <c r="N7" i="61"/>
  <c r="N21" i="61"/>
  <c r="N20" i="61"/>
  <c r="N14" i="61"/>
  <c r="N25" i="61"/>
  <c r="N15" i="61"/>
  <c r="N26" i="61"/>
  <c r="N13" i="61"/>
  <c r="N11" i="61"/>
  <c r="M30" i="60"/>
  <c r="N18" i="60" s="1"/>
  <c r="O30" i="60"/>
  <c r="P4" i="60" s="1"/>
  <c r="G31" i="60"/>
  <c r="I31" i="60"/>
  <c r="S33" i="60"/>
  <c r="I31" i="59"/>
  <c r="M30" i="59"/>
  <c r="P33" i="59"/>
  <c r="Q33" i="59" s="1"/>
  <c r="G31" i="59"/>
  <c r="O30" i="59"/>
  <c r="O30" i="58"/>
  <c r="P3" i="58" s="1"/>
  <c r="G31" i="58"/>
  <c r="J31" i="58" s="1"/>
  <c r="P33" i="58"/>
  <c r="Q33" i="58" s="1"/>
  <c r="M30" i="58"/>
  <c r="N20" i="58" s="1"/>
  <c r="O30" i="57"/>
  <c r="P2" i="57" s="1"/>
  <c r="P33" i="57"/>
  <c r="Q33" i="57" s="1"/>
  <c r="I31" i="57"/>
  <c r="J31" i="57" s="1"/>
  <c r="M30" i="57"/>
  <c r="N9" i="57" s="1"/>
  <c r="N29" i="57"/>
  <c r="S30" i="56"/>
  <c r="O16" i="56"/>
  <c r="P26" i="56"/>
  <c r="O26" i="56"/>
  <c r="O24" i="56"/>
  <c r="P18" i="56"/>
  <c r="O18" i="56"/>
  <c r="O28" i="56"/>
  <c r="P10" i="56"/>
  <c r="O10" i="56"/>
  <c r="P21" i="56"/>
  <c r="O21" i="56"/>
  <c r="P14" i="56"/>
  <c r="O14" i="56"/>
  <c r="P20" i="56"/>
  <c r="O20" i="56"/>
  <c r="P12" i="56"/>
  <c r="O12" i="56"/>
  <c r="P13" i="56"/>
  <c r="O13" i="56"/>
  <c r="P22" i="56"/>
  <c r="O22" i="56"/>
  <c r="P25" i="56"/>
  <c r="O25" i="56"/>
  <c r="O6" i="56"/>
  <c r="I31" i="56"/>
  <c r="M30" i="56"/>
  <c r="P33" i="56"/>
  <c r="Q33" i="56" s="1"/>
  <c r="G31" i="56"/>
  <c r="O30" i="56"/>
  <c r="J31" i="61" l="1"/>
  <c r="P9" i="61"/>
  <c r="P4" i="61"/>
  <c r="P2" i="61"/>
  <c r="P6" i="61"/>
  <c r="P5" i="61"/>
  <c r="P3" i="61"/>
  <c r="P8" i="61"/>
  <c r="N30" i="61"/>
  <c r="P6" i="58"/>
  <c r="P2" i="58"/>
  <c r="P7" i="58"/>
  <c r="S33" i="58"/>
  <c r="P9" i="58"/>
  <c r="P5" i="58"/>
  <c r="P4" i="58"/>
  <c r="N22" i="60"/>
  <c r="N20" i="60"/>
  <c r="J31" i="60"/>
  <c r="N2" i="60"/>
  <c r="N19" i="60"/>
  <c r="N8" i="60"/>
  <c r="N24" i="60"/>
  <c r="N27" i="60"/>
  <c r="N23" i="60"/>
  <c r="N4" i="60"/>
  <c r="P8" i="60"/>
  <c r="N3" i="60"/>
  <c r="N14" i="60"/>
  <c r="N9" i="60"/>
  <c r="N7" i="60"/>
  <c r="N17" i="60"/>
  <c r="N5" i="60"/>
  <c r="N25" i="60"/>
  <c r="N12" i="60"/>
  <c r="N11" i="60"/>
  <c r="N28" i="60"/>
  <c r="N21" i="60"/>
  <c r="N15" i="60"/>
  <c r="N13" i="60"/>
  <c r="P3" i="60"/>
  <c r="P7" i="60"/>
  <c r="P5" i="60"/>
  <c r="P6" i="60"/>
  <c r="P9" i="60"/>
  <c r="P2" i="60"/>
  <c r="N10" i="60"/>
  <c r="N16" i="60"/>
  <c r="N6" i="60"/>
  <c r="N29" i="60"/>
  <c r="N26" i="60"/>
  <c r="N21" i="57"/>
  <c r="N28" i="57"/>
  <c r="P9" i="57"/>
  <c r="P8" i="59"/>
  <c r="P6" i="59"/>
  <c r="P3" i="59"/>
  <c r="P4" i="59"/>
  <c r="P9" i="59"/>
  <c r="J31" i="59"/>
  <c r="N7" i="59"/>
  <c r="N3" i="59"/>
  <c r="N19" i="59"/>
  <c r="N15" i="59"/>
  <c r="N11" i="59"/>
  <c r="N10" i="59"/>
  <c r="N28" i="59"/>
  <c r="N12" i="59"/>
  <c r="N13" i="59"/>
  <c r="N26" i="59"/>
  <c r="N14" i="59"/>
  <c r="N25" i="59"/>
  <c r="N6" i="59"/>
  <c r="N4" i="59"/>
  <c r="N21" i="59"/>
  <c r="N29" i="59"/>
  <c r="N23" i="59"/>
  <c r="N17" i="59"/>
  <c r="N22" i="59"/>
  <c r="N18" i="59"/>
  <c r="N2" i="59"/>
  <c r="N9" i="59"/>
  <c r="N5" i="59"/>
  <c r="N16" i="59"/>
  <c r="N20" i="59"/>
  <c r="N8" i="59"/>
  <c r="N27" i="59"/>
  <c r="N24" i="59"/>
  <c r="P5" i="59"/>
  <c r="P7" i="59"/>
  <c r="P2" i="59"/>
  <c r="P8" i="58"/>
  <c r="N10" i="58"/>
  <c r="N11" i="58"/>
  <c r="N27" i="58"/>
  <c r="N15" i="58"/>
  <c r="N6" i="58"/>
  <c r="N24" i="58"/>
  <c r="N2" i="58"/>
  <c r="N13" i="58"/>
  <c r="N14" i="58"/>
  <c r="N18" i="58"/>
  <c r="N12" i="58"/>
  <c r="N23" i="58"/>
  <c r="N21" i="58"/>
  <c r="N29" i="58"/>
  <c r="N3" i="58"/>
  <c r="N7" i="58"/>
  <c r="N5" i="58"/>
  <c r="N19" i="58"/>
  <c r="N9" i="58"/>
  <c r="N26" i="58"/>
  <c r="N28" i="58"/>
  <c r="N22" i="58"/>
  <c r="N17" i="58"/>
  <c r="N8" i="58"/>
  <c r="N25" i="58"/>
  <c r="N16" i="58"/>
  <c r="N4" i="58"/>
  <c r="N12" i="57"/>
  <c r="N25" i="57"/>
  <c r="P3" i="57"/>
  <c r="P8" i="57"/>
  <c r="P6" i="57"/>
  <c r="N20" i="57"/>
  <c r="N24" i="57"/>
  <c r="P7" i="57"/>
  <c r="N19" i="57"/>
  <c r="N13" i="57"/>
  <c r="P5" i="57"/>
  <c r="N6" i="57"/>
  <c r="N26" i="57"/>
  <c r="N5" i="57"/>
  <c r="N16" i="57"/>
  <c r="N15" i="57"/>
  <c r="N27" i="57"/>
  <c r="N8" i="57"/>
  <c r="N10" i="57"/>
  <c r="P4" i="57"/>
  <c r="N2" i="57"/>
  <c r="N17" i="57"/>
  <c r="N22" i="57"/>
  <c r="N18" i="57"/>
  <c r="N23" i="57"/>
  <c r="N7" i="57"/>
  <c r="N11" i="57"/>
  <c r="N14" i="57"/>
  <c r="N3" i="57"/>
  <c r="N4" i="57"/>
  <c r="J31" i="56"/>
  <c r="P8" i="56"/>
  <c r="P9" i="56"/>
  <c r="P5" i="56"/>
  <c r="P7" i="56"/>
  <c r="P6" i="56"/>
  <c r="P4" i="56"/>
  <c r="P3" i="56"/>
  <c r="P2" i="56"/>
  <c r="N29" i="56"/>
  <c r="N2" i="56"/>
  <c r="N25" i="56"/>
  <c r="N16" i="56"/>
  <c r="N26" i="56"/>
  <c r="N14" i="56"/>
  <c r="N11" i="56"/>
  <c r="N24" i="56"/>
  <c r="N15" i="56"/>
  <c r="N6" i="56"/>
  <c r="N13" i="56"/>
  <c r="N23" i="56"/>
  <c r="N3" i="56"/>
  <c r="N9" i="56"/>
  <c r="N27" i="56"/>
  <c r="N22" i="56"/>
  <c r="N5" i="56"/>
  <c r="N7" i="56"/>
  <c r="N28" i="56"/>
  <c r="N10" i="56"/>
  <c r="N19" i="56"/>
  <c r="N4" i="56"/>
  <c r="N21" i="56"/>
  <c r="N12" i="56"/>
  <c r="N17" i="56"/>
  <c r="N20" i="56"/>
  <c r="N8" i="56"/>
  <c r="N18" i="56"/>
  <c r="P30" i="58" l="1"/>
  <c r="P36" i="58" s="1"/>
  <c r="Q36" i="58" s="1"/>
  <c r="S36" i="58" s="1"/>
  <c r="S37" i="58" s="1"/>
  <c r="P30" i="61"/>
  <c r="P36" i="61" s="1"/>
  <c r="Q36" i="61" s="1"/>
  <c r="S36" i="61" s="1"/>
  <c r="S37" i="61" s="1"/>
  <c r="N30" i="60"/>
  <c r="P30" i="60"/>
  <c r="P36" i="60" s="1"/>
  <c r="Q36" i="60" s="1"/>
  <c r="S36" i="60" s="1"/>
  <c r="S37" i="60" s="1"/>
  <c r="P30" i="59"/>
  <c r="P36" i="59" s="1"/>
  <c r="Q36" i="59" s="1"/>
  <c r="Q37" i="59" s="1"/>
  <c r="N30" i="59"/>
  <c r="N30" i="58"/>
  <c r="P30" i="57"/>
  <c r="P36" i="57" s="1"/>
  <c r="Q36" i="57" s="1"/>
  <c r="Q37" i="57" s="1"/>
  <c r="N30" i="57"/>
  <c r="P30" i="56"/>
  <c r="P36" i="56" s="1"/>
  <c r="Q36" i="56" s="1"/>
  <c r="Q37" i="56" s="1"/>
  <c r="N30" i="56"/>
  <c r="I3" i="46" a="1"/>
  <c r="I9" i="46" a="1"/>
  <c r="I25" i="46" a="1"/>
  <c r="I19" i="46" a="1"/>
  <c r="I10" i="46" a="1"/>
  <c r="I22" i="46" a="1"/>
  <c r="I15" i="46" a="1"/>
  <c r="I16" i="46" a="1"/>
  <c r="I27" i="46" a="1"/>
  <c r="I20" i="46" a="1"/>
  <c r="I18" i="46" a="1"/>
  <c r="I12" i="46" a="1"/>
  <c r="I5" i="46" a="1"/>
  <c r="I6" i="46" a="1"/>
  <c r="I14" i="46" a="1"/>
  <c r="I13" i="46" a="1"/>
  <c r="I4" i="46" a="1"/>
  <c r="I29" i="46" a="1"/>
  <c r="I7" i="46" a="1"/>
  <c r="I11" i="46" a="1"/>
  <c r="I8" i="46" a="1"/>
  <c r="I28" i="46" a="1"/>
  <c r="I23" i="46" a="1"/>
  <c r="I21" i="46" a="1"/>
  <c r="I17" i="46" a="1"/>
  <c r="I24" i="46" a="1"/>
  <c r="I26" i="46" a="1"/>
  <c r="I2" i="46" a="1"/>
  <c r="Q37" i="58" l="1"/>
  <c r="Q37" i="61"/>
  <c r="Q37" i="60"/>
  <c r="I6" i="46"/>
  <c r="I26" i="46"/>
  <c r="I7" i="46"/>
  <c r="I15" i="46"/>
  <c r="I27" i="46"/>
  <c r="I18" i="46"/>
  <c r="I3" i="46"/>
  <c r="I11" i="46"/>
  <c r="I19" i="46"/>
  <c r="I23" i="46"/>
  <c r="I14" i="46"/>
  <c r="I12" i="46"/>
  <c r="I16" i="46"/>
  <c r="I20" i="46"/>
  <c r="I24" i="46"/>
  <c r="I28" i="46"/>
  <c r="I22" i="46"/>
  <c r="I4" i="46"/>
  <c r="I5" i="46"/>
  <c r="I17" i="46"/>
  <c r="I29" i="46"/>
  <c r="I10" i="46"/>
  <c r="I8" i="46"/>
  <c r="I9" i="46"/>
  <c r="I13" i="46"/>
  <c r="I21" i="46"/>
  <c r="I25" i="46"/>
  <c r="I2" i="46"/>
  <c r="I30" i="46" a="1"/>
  <c r="I30" i="46" l="1"/>
  <c r="D24" i="46" a="1"/>
  <c r="M26" i="46" a="1"/>
  <c r="F22" i="46" a="1"/>
  <c r="D19" i="46" a="1"/>
  <c r="B10" i="46" a="1"/>
  <c r="M7" i="46" a="1"/>
  <c r="E17" i="46" a="1"/>
  <c r="F12" i="46" a="1"/>
  <c r="M30" i="46" a="1"/>
  <c r="E6" i="46" a="1"/>
  <c r="B4" i="46" a="1"/>
  <c r="H13" i="46" a="1"/>
  <c r="B11" i="46" a="1"/>
  <c r="D5" i="46" a="1"/>
  <c r="F8" i="46" a="1"/>
  <c r="M9" i="46" a="1"/>
  <c r="E24" i="46" a="1"/>
  <c r="M10" i="46" a="1"/>
  <c r="B27" i="46" a="1"/>
  <c r="D25" i="46" a="1"/>
  <c r="F14" i="46" a="1"/>
  <c r="E23" i="46" a="1"/>
  <c r="E11" i="46" a="1"/>
  <c r="D3" i="46" a="1"/>
  <c r="E25" i="46" a="1"/>
  <c r="M28" i="46" a="1"/>
  <c r="E3" i="46" a="1"/>
  <c r="H14" i="46" a="1"/>
  <c r="F17" i="46" a="1"/>
  <c r="D27" i="46" a="1"/>
  <c r="E5" i="46" a="1"/>
  <c r="E7" i="46" a="1"/>
  <c r="M13" i="46" a="1"/>
  <c r="B9" i="46" a="1"/>
  <c r="M6" i="46" a="1"/>
  <c r="E20" i="46" a="1"/>
  <c r="D6" i="46" a="1"/>
  <c r="D10" i="46" a="1"/>
  <c r="D17" i="46" a="1"/>
  <c r="E9" i="46" a="1"/>
  <c r="E2" i="46" a="1"/>
  <c r="F9" i="46" a="1"/>
  <c r="M4" i="46" a="1"/>
  <c r="D26" i="46" a="1"/>
  <c r="F28" i="46" a="1"/>
  <c r="B18" i="46" a="1"/>
  <c r="E8" i="46" a="1"/>
  <c r="M22" i="46" a="1"/>
  <c r="D2" i="46" a="1"/>
  <c r="H25" i="46" a="1"/>
  <c r="E15" i="46" a="1"/>
  <c r="F23" i="46" a="1"/>
  <c r="M8" i="46" a="1"/>
  <c r="D23" i="46" a="1"/>
  <c r="F7" i="46" a="1"/>
  <c r="F29" i="46" a="1"/>
  <c r="E26" i="46" a="1"/>
  <c r="M25" i="46" a="1"/>
  <c r="H20" i="46" a="1"/>
  <c r="E14" i="46" a="1"/>
  <c r="F13" i="46" a="1"/>
  <c r="H5" i="46" a="1"/>
  <c r="D8" i="46" a="1"/>
  <c r="F4" i="46" a="1"/>
  <c r="E4" i="46" a="1"/>
  <c r="D7" i="46" a="1"/>
  <c r="D15" i="46" a="1"/>
  <c r="F19" i="46" a="1"/>
  <c r="F10" i="46" a="1"/>
  <c r="F15" i="46" a="1"/>
  <c r="F3" i="46" a="1"/>
  <c r="D18" i="46" a="1"/>
  <c r="B5" i="46" a="1"/>
  <c r="M5" i="46" a="1"/>
  <c r="B29" i="46" a="1"/>
  <c r="B12" i="46" a="1"/>
  <c r="E18" i="46" a="1"/>
  <c r="B8" i="46" a="1"/>
  <c r="D22" i="46" a="1"/>
  <c r="D13" i="46" a="1"/>
  <c r="F18" i="46" a="1"/>
  <c r="E12" i="46" a="1"/>
  <c r="M27" i="46" a="1"/>
  <c r="M18" i="46" a="1"/>
  <c r="D14" i="46" a="1"/>
  <c r="M20" i="46" a="1"/>
  <c r="M29" i="46" a="1"/>
  <c r="E22" i="46" a="1"/>
  <c r="D4" i="46" a="1"/>
  <c r="M15" i="46" a="1"/>
  <c r="D11" i="46" a="1"/>
  <c r="M11" i="46" a="1"/>
  <c r="B15" i="46" a="1"/>
  <c r="D12" i="46" a="1"/>
  <c r="H17" i="46" a="1"/>
  <c r="M19" i="46" a="1"/>
  <c r="M24" i="46" a="1"/>
  <c r="M21" i="46" a="1"/>
  <c r="B2" i="46" a="1"/>
  <c r="D20" i="46" a="1"/>
  <c r="F11" i="46" a="1"/>
  <c r="F5" i="46" a="1"/>
  <c r="E19" i="46" a="1"/>
  <c r="B7" i="46" a="1"/>
  <c r="B13" i="46" a="1"/>
  <c r="M12" i="46" a="1"/>
  <c r="E27" i="46" a="1"/>
  <c r="B23" i="46" a="1"/>
  <c r="M14" i="46" a="1"/>
  <c r="B22" i="46" a="1"/>
  <c r="F27" i="46" a="1"/>
  <c r="E16" i="46" a="1"/>
  <c r="E28" i="46" a="1"/>
  <c r="M3" i="46" a="1"/>
  <c r="E10" i="46" a="1"/>
  <c r="E29" i="46" a="1"/>
  <c r="B6" i="46" a="1"/>
  <c r="M16" i="46" a="1"/>
  <c r="B14" i="46" a="1"/>
  <c r="D29" i="46" a="1"/>
  <c r="B28" i="46" a="1"/>
  <c r="E21" i="46" a="1"/>
  <c r="D28" i="46" a="1"/>
  <c r="D21" i="46" a="1"/>
  <c r="D16" i="46" a="1"/>
  <c r="M2" i="46" a="1"/>
  <c r="F6" i="46" a="1"/>
  <c r="B17" i="46" a="1"/>
  <c r="E13" i="46" a="1"/>
  <c r="B3" i="46" a="1"/>
  <c r="D9" i="46" a="1"/>
  <c r="F2" i="46" a="1"/>
  <c r="M23" i="46" a="1"/>
  <c r="M17" i="46" a="1"/>
  <c r="B19" i="46" a="1"/>
  <c r="H20" i="46" l="1"/>
  <c r="H5" i="46"/>
  <c r="H13" i="46"/>
  <c r="H17" i="46"/>
  <c r="H25" i="46"/>
  <c r="H14" i="46"/>
  <c r="E2" i="46"/>
  <c r="E6" i="46"/>
  <c r="E10" i="46"/>
  <c r="E14" i="46"/>
  <c r="E18" i="46"/>
  <c r="E22" i="46"/>
  <c r="E26" i="46"/>
  <c r="E27" i="46"/>
  <c r="E3" i="46"/>
  <c r="E7" i="46"/>
  <c r="E11" i="46"/>
  <c r="E15" i="46"/>
  <c r="E23" i="46"/>
  <c r="E4" i="46"/>
  <c r="E8" i="46"/>
  <c r="E12" i="46"/>
  <c r="E16" i="46"/>
  <c r="E20" i="46"/>
  <c r="E24" i="46"/>
  <c r="E28" i="46"/>
  <c r="E19" i="46"/>
  <c r="E5" i="46"/>
  <c r="E9" i="46"/>
  <c r="E13" i="46"/>
  <c r="E17" i="46"/>
  <c r="E21" i="46"/>
  <c r="E25" i="46"/>
  <c r="E29" i="46"/>
  <c r="D10" i="46"/>
  <c r="D14" i="46"/>
  <c r="D18" i="46"/>
  <c r="D22" i="46"/>
  <c r="D26" i="46"/>
  <c r="D7" i="46"/>
  <c r="D27" i="46"/>
  <c r="D23" i="46"/>
  <c r="D4" i="46"/>
  <c r="D8" i="46"/>
  <c r="D12" i="46"/>
  <c r="D16" i="46"/>
  <c r="D20" i="46"/>
  <c r="D24" i="46"/>
  <c r="D28" i="46"/>
  <c r="D15" i="46"/>
  <c r="D2" i="46"/>
  <c r="D3" i="46"/>
  <c r="D11" i="46"/>
  <c r="D5" i="46"/>
  <c r="D9" i="46"/>
  <c r="D13" i="46"/>
  <c r="D17" i="46"/>
  <c r="D21" i="46"/>
  <c r="D25" i="46"/>
  <c r="D29" i="46"/>
  <c r="D6" i="46"/>
  <c r="D19" i="46"/>
  <c r="M30" i="46"/>
  <c r="M11" i="46"/>
  <c r="M4" i="46"/>
  <c r="M28" i="46"/>
  <c r="M7" i="46"/>
  <c r="M15" i="46"/>
  <c r="M19" i="46"/>
  <c r="M23" i="46"/>
  <c r="M27" i="46"/>
  <c r="M8" i="46"/>
  <c r="M20" i="46"/>
  <c r="M24" i="46"/>
  <c r="M2" i="46"/>
  <c r="M22" i="46"/>
  <c r="M26" i="46"/>
  <c r="M12" i="46"/>
  <c r="M3" i="46"/>
  <c r="M5" i="46"/>
  <c r="M9" i="46"/>
  <c r="M13" i="46"/>
  <c r="M17" i="46"/>
  <c r="M21" i="46"/>
  <c r="M25" i="46"/>
  <c r="M29" i="46"/>
  <c r="M16" i="46"/>
  <c r="M6" i="46"/>
  <c r="M10" i="46"/>
  <c r="M14" i="46"/>
  <c r="M18" i="46"/>
  <c r="F6" i="46"/>
  <c r="F10" i="46"/>
  <c r="F18" i="46"/>
  <c r="F5" i="46"/>
  <c r="F13" i="46"/>
  <c r="F17" i="46"/>
  <c r="F29" i="46"/>
  <c r="F14" i="46"/>
  <c r="F22" i="46"/>
  <c r="F9" i="46"/>
  <c r="F4" i="46"/>
  <c r="F8" i="46"/>
  <c r="F12" i="46"/>
  <c r="F28" i="46"/>
  <c r="F3" i="46"/>
  <c r="F7" i="46"/>
  <c r="F11" i="46"/>
  <c r="F15" i="46"/>
  <c r="F19" i="46"/>
  <c r="F23" i="46"/>
  <c r="F27" i="46"/>
  <c r="F2" i="46"/>
  <c r="B27" i="46"/>
  <c r="B23" i="46"/>
  <c r="B19" i="46"/>
  <c r="B15" i="46"/>
  <c r="B11" i="46"/>
  <c r="B7" i="46"/>
  <c r="B28" i="46"/>
  <c r="B12" i="46"/>
  <c r="B8" i="46"/>
  <c r="B17" i="46"/>
  <c r="B13" i="46"/>
  <c r="B9" i="46"/>
  <c r="B29" i="46"/>
  <c r="B22" i="46"/>
  <c r="B18" i="46"/>
  <c r="B14" i="46"/>
  <c r="B10" i="46"/>
  <c r="B6" i="46"/>
  <c r="B5" i="46"/>
  <c r="B4" i="46"/>
  <c r="B3" i="46"/>
  <c r="B2" i="46"/>
  <c r="H21" i="46" a="1"/>
  <c r="H15" i="46" a="1"/>
  <c r="H2" i="46" a="1"/>
  <c r="H9" i="46" a="1"/>
  <c r="H18" i="46" a="1"/>
  <c r="H7" i="46" a="1"/>
  <c r="H26" i="46" a="1"/>
  <c r="H23" i="46" a="1"/>
  <c r="H24" i="46" a="1"/>
  <c r="H8" i="46" a="1"/>
  <c r="H16" i="46" a="1"/>
  <c r="H22" i="46" a="1"/>
  <c r="H28" i="46" a="1"/>
  <c r="H30" i="46" a="1"/>
  <c r="H6" i="46" a="1"/>
  <c r="H29" i="46" a="1"/>
  <c r="H10" i="46" a="1"/>
  <c r="H3" i="46" a="1"/>
  <c r="H27" i="46" a="1"/>
  <c r="H11" i="46" a="1"/>
  <c r="H12" i="46" a="1"/>
  <c r="H4" i="46" a="1"/>
  <c r="H19" i="46" a="1"/>
  <c r="H8" i="46" l="1"/>
  <c r="H22" i="46"/>
  <c r="H29" i="46"/>
  <c r="H23" i="46"/>
  <c r="H3" i="46"/>
  <c r="H26" i="46"/>
  <c r="H16" i="46"/>
  <c r="H15" i="46"/>
  <c r="H11" i="46"/>
  <c r="H9" i="46"/>
  <c r="H2" i="46"/>
  <c r="H28" i="46"/>
  <c r="H4" i="46"/>
  <c r="H24" i="46"/>
  <c r="H21" i="46"/>
  <c r="H19" i="46"/>
  <c r="H10" i="46"/>
  <c r="H18" i="46"/>
  <c r="H27" i="46"/>
  <c r="H12" i="46"/>
  <c r="H7" i="46"/>
  <c r="H30" i="46"/>
  <c r="H6" i="46"/>
  <c r="D30" i="46"/>
  <c r="E30" i="46"/>
  <c r="L27" i="46" a="1"/>
  <c r="L3" i="46" a="1"/>
  <c r="L5" i="46" a="1"/>
  <c r="L15" i="46" a="1"/>
  <c r="L10" i="46" a="1"/>
  <c r="L24" i="46" a="1"/>
  <c r="L23" i="46" a="1"/>
  <c r="L13" i="46" a="1"/>
  <c r="L17" i="46" a="1"/>
  <c r="L29" i="46" a="1"/>
  <c r="L11" i="46" a="1"/>
  <c r="L7" i="46" a="1"/>
  <c r="L19" i="46" a="1"/>
  <c r="L22" i="46" a="1"/>
  <c r="L8" i="46" a="1"/>
  <c r="L26" i="46" a="1"/>
  <c r="L16" i="46" a="1"/>
  <c r="L25" i="46" a="1"/>
  <c r="L2" i="46" a="1"/>
  <c r="L9" i="46" a="1"/>
  <c r="L28" i="46" a="1"/>
  <c r="L12" i="46" a="1"/>
  <c r="L6" i="46" a="1"/>
  <c r="L4" i="46" a="1"/>
  <c r="L18" i="46" a="1"/>
  <c r="L14" i="46" a="1"/>
  <c r="L21" i="46" a="1"/>
  <c r="L20" i="46" a="1"/>
  <c r="L28" i="46" l="1"/>
  <c r="L2" i="46"/>
  <c r="L4" i="46"/>
  <c r="L5" i="46"/>
  <c r="L3" i="46"/>
  <c r="L15" i="46"/>
  <c r="L13" i="46"/>
  <c r="L29" i="46"/>
  <c r="L12" i="46"/>
  <c r="L20" i="46"/>
  <c r="L18" i="46"/>
  <c r="L22" i="46"/>
  <c r="L8" i="46"/>
  <c r="L9" i="46"/>
  <c r="L14" i="46"/>
  <c r="L16" i="46"/>
  <c r="L21" i="46"/>
  <c r="L7" i="46"/>
  <c r="L11" i="46"/>
  <c r="L25" i="46"/>
  <c r="L17" i="46"/>
  <c r="L23" i="46"/>
  <c r="L19" i="46"/>
  <c r="L27" i="46"/>
  <c r="L24" i="46"/>
  <c r="L10" i="46"/>
  <c r="L6" i="46"/>
  <c r="L26" i="46"/>
  <c r="C27" i="46" a="1"/>
  <c r="B16" i="46" a="1"/>
  <c r="C24" i="46" a="1"/>
  <c r="C9" i="46" a="1"/>
  <c r="C18" i="46" a="1"/>
  <c r="C13" i="46" a="1"/>
  <c r="C21" i="46" a="1"/>
  <c r="C10" i="46" a="1"/>
  <c r="C4" i="46" a="1"/>
  <c r="C2" i="46" a="1"/>
  <c r="C7" i="46" a="1"/>
  <c r="G6" i="46" a="1"/>
  <c r="C17" i="46" a="1"/>
  <c r="C11" i="46" a="1"/>
  <c r="C19" i="46" a="1"/>
  <c r="C23" i="46" a="1"/>
  <c r="C20" i="46" a="1"/>
  <c r="C3" i="46" a="1"/>
  <c r="C25" i="46" a="1"/>
  <c r="C26" i="46" a="1"/>
  <c r="G12" i="46" a="1"/>
  <c r="C5" i="46" a="1"/>
  <c r="C16" i="46" a="1"/>
  <c r="C15" i="46" a="1"/>
  <c r="C12" i="46" a="1"/>
  <c r="C8" i="46" a="1"/>
  <c r="C6" i="46" a="1"/>
  <c r="C28" i="46" a="1"/>
  <c r="L30" i="46" a="1"/>
  <c r="C29" i="46" a="1"/>
  <c r="C14" i="46" a="1"/>
  <c r="C22" i="46" a="1"/>
  <c r="B16" i="46" l="1"/>
  <c r="C7" i="46"/>
  <c r="N7" i="46" s="1"/>
  <c r="C15" i="46"/>
  <c r="N15" i="46" s="1"/>
  <c r="C23" i="46"/>
  <c r="N23" i="46" s="1"/>
  <c r="C18" i="46"/>
  <c r="N18" i="46" s="1"/>
  <c r="C26" i="46"/>
  <c r="C4" i="46"/>
  <c r="N4" i="46" s="1"/>
  <c r="C12" i="46"/>
  <c r="N12" i="46" s="1"/>
  <c r="C20" i="46"/>
  <c r="C10" i="46"/>
  <c r="N10" i="46" s="1"/>
  <c r="C17" i="46"/>
  <c r="N17" i="46" s="1"/>
  <c r="C25" i="46"/>
  <c r="C28" i="46"/>
  <c r="N28" i="46" s="1"/>
  <c r="C6" i="46"/>
  <c r="N6" i="46" s="1"/>
  <c r="C14" i="46"/>
  <c r="N14" i="46" s="1"/>
  <c r="C22" i="46"/>
  <c r="N22" i="46" s="1"/>
  <c r="G6" i="46"/>
  <c r="O6" i="46" s="1"/>
  <c r="C29" i="46"/>
  <c r="N29" i="46" s="1"/>
  <c r="C9" i="46"/>
  <c r="N9" i="46" s="1"/>
  <c r="C3" i="46"/>
  <c r="N3" i="46" s="1"/>
  <c r="C11" i="46"/>
  <c r="N11" i="46" s="1"/>
  <c r="G12" i="46"/>
  <c r="O12" i="46" s="1"/>
  <c r="C19" i="46"/>
  <c r="N19" i="46" s="1"/>
  <c r="C2" i="46"/>
  <c r="C8" i="46"/>
  <c r="N8" i="46" s="1"/>
  <c r="C16" i="46"/>
  <c r="C24" i="46"/>
  <c r="C27" i="46"/>
  <c r="N27" i="46" s="1"/>
  <c r="C5" i="46"/>
  <c r="N5" i="46" s="1"/>
  <c r="C13" i="46"/>
  <c r="N13" i="46" s="1"/>
  <c r="C21" i="46"/>
  <c r="L30" i="46"/>
  <c r="G29" i="46" a="1"/>
  <c r="G24" i="46" a="1"/>
  <c r="G7" i="46" a="1"/>
  <c r="B26" i="46" a="1"/>
  <c r="G19" i="46" a="1"/>
  <c r="B21" i="46" a="1"/>
  <c r="G10" i="46" a="1"/>
  <c r="G17" i="46" a="1"/>
  <c r="G5" i="46" a="1"/>
  <c r="G20" i="46" a="1"/>
  <c r="G25" i="46" a="1"/>
  <c r="B24" i="46" a="1"/>
  <c r="G22" i="46" a="1"/>
  <c r="G27" i="46" a="1"/>
  <c r="G9" i="46" a="1"/>
  <c r="G8" i="46" a="1"/>
  <c r="G16" i="46" a="1"/>
  <c r="G21" i="46" a="1"/>
  <c r="G3" i="46" a="1"/>
  <c r="G28" i="46" a="1"/>
  <c r="G15" i="46" a="1"/>
  <c r="G4" i="46" a="1"/>
  <c r="G13" i="46" a="1"/>
  <c r="G2" i="46" a="1"/>
  <c r="G23" i="46" a="1"/>
  <c r="B25" i="46" a="1"/>
  <c r="G14" i="46" a="1"/>
  <c r="B20" i="46" a="1"/>
  <c r="G18" i="46" a="1"/>
  <c r="G11" i="46" a="1"/>
  <c r="G26" i="46" a="1"/>
  <c r="F16" i="46" a="1"/>
  <c r="B26" i="46" l="1"/>
  <c r="N26" i="46" s="1"/>
  <c r="B20" i="46"/>
  <c r="N20" i="46" s="1"/>
  <c r="N16" i="46"/>
  <c r="B25" i="46"/>
  <c r="N25" i="46" s="1"/>
  <c r="B24" i="46"/>
  <c r="N24" i="46" s="1"/>
  <c r="F16" i="46"/>
  <c r="B21" i="46"/>
  <c r="G3" i="46"/>
  <c r="O3" i="46" s="1"/>
  <c r="G7" i="46"/>
  <c r="O7" i="46" s="1"/>
  <c r="G22" i="46"/>
  <c r="O22" i="46" s="1"/>
  <c r="G14" i="46"/>
  <c r="O14" i="46" s="1"/>
  <c r="G15" i="46"/>
  <c r="O15" i="46" s="1"/>
  <c r="G24" i="46"/>
  <c r="G16" i="46"/>
  <c r="G2" i="46"/>
  <c r="O2" i="46" s="1"/>
  <c r="G26" i="46"/>
  <c r="G29" i="46"/>
  <c r="O29" i="46" s="1"/>
  <c r="G13" i="46"/>
  <c r="O13" i="46" s="1"/>
  <c r="G27" i="46"/>
  <c r="O27" i="46" s="1"/>
  <c r="G9" i="46"/>
  <c r="O9" i="46" s="1"/>
  <c r="G21" i="46"/>
  <c r="G5" i="46"/>
  <c r="O5" i="46" s="1"/>
  <c r="G10" i="46"/>
  <c r="O10" i="46" s="1"/>
  <c r="G28" i="46"/>
  <c r="O28" i="46" s="1"/>
  <c r="G8" i="46"/>
  <c r="O8" i="46" s="1"/>
  <c r="G17" i="46"/>
  <c r="O17" i="46" s="1"/>
  <c r="G18" i="46"/>
  <c r="O18" i="46" s="1"/>
  <c r="G4" i="46"/>
  <c r="O4" i="46" s="1"/>
  <c r="G23" i="46"/>
  <c r="O23" i="46" s="1"/>
  <c r="G25" i="46"/>
  <c r="G19" i="46"/>
  <c r="O19" i="46" s="1"/>
  <c r="G11" i="46"/>
  <c r="O11" i="46" s="1"/>
  <c r="G20" i="46"/>
  <c r="N2" i="46"/>
  <c r="C30" i="46"/>
  <c r="F26" i="46" a="1"/>
  <c r="F24" i="46" a="1"/>
  <c r="F25" i="46" a="1"/>
  <c r="G30" i="46" a="1"/>
  <c r="F20" i="46" a="1"/>
  <c r="K11" i="46" a="1"/>
  <c r="F21" i="46" a="1"/>
  <c r="K18" i="46" a="1"/>
  <c r="K29" i="46" a="1"/>
  <c r="F26" i="46" l="1"/>
  <c r="O26" i="46" s="1"/>
  <c r="F20" i="46"/>
  <c r="O20" i="46" s="1"/>
  <c r="O16" i="46"/>
  <c r="B30" i="46"/>
  <c r="F25" i="46"/>
  <c r="O25" i="46" s="1"/>
  <c r="F24" i="46"/>
  <c r="O24" i="46" s="1"/>
  <c r="N21" i="46"/>
  <c r="F21" i="46"/>
  <c r="O21" i="46" s="1"/>
  <c r="K11" i="46"/>
  <c r="K29" i="46"/>
  <c r="K18" i="46"/>
  <c r="G30" i="46"/>
  <c r="K4" i="46" a="1"/>
  <c r="K20" i="46" a="1"/>
  <c r="K26" i="46" a="1"/>
  <c r="K14" i="46" a="1"/>
  <c r="K22" i="46" a="1"/>
  <c r="K12" i="46" a="1"/>
  <c r="K17" i="46" a="1"/>
  <c r="K15" i="46" a="1"/>
  <c r="K19" i="46" a="1"/>
  <c r="K3" i="46" a="1"/>
  <c r="K27" i="46" a="1"/>
  <c r="K21" i="46" a="1"/>
  <c r="K5" i="46" a="1"/>
  <c r="K13" i="46" a="1"/>
  <c r="K28" i="46" a="1"/>
  <c r="K7" i="46" a="1"/>
  <c r="K2" i="46" a="1"/>
  <c r="K8" i="46" a="1"/>
  <c r="K10" i="46" a="1"/>
  <c r="K23" i="46" a="1"/>
  <c r="K9" i="46" a="1"/>
  <c r="K6" i="46" a="1"/>
  <c r="K16" i="46" a="1"/>
  <c r="K25" i="46" a="1"/>
  <c r="K24" i="46" a="1"/>
  <c r="K24" i="46" l="1"/>
  <c r="K4" i="46"/>
  <c r="K22" i="46"/>
  <c r="K3" i="46"/>
  <c r="K2" i="46"/>
  <c r="K17" i="46"/>
  <c r="K26" i="46"/>
  <c r="K7" i="46"/>
  <c r="K23" i="46"/>
  <c r="K12" i="46"/>
  <c r="K21" i="46"/>
  <c r="K25" i="46"/>
  <c r="K28" i="46"/>
  <c r="K5" i="46"/>
  <c r="K10" i="46"/>
  <c r="K19" i="46"/>
  <c r="K27" i="46"/>
  <c r="K8" i="46"/>
  <c r="K16" i="46"/>
  <c r="K13" i="46"/>
  <c r="K6" i="46"/>
  <c r="K9" i="46"/>
  <c r="K20" i="46"/>
  <c r="K14" i="46"/>
  <c r="K15" i="46"/>
  <c r="K30" i="46" a="1"/>
  <c r="K30" i="46" l="1"/>
  <c r="F30" i="46" a="1"/>
  <c r="F30" i="46" l="1"/>
  <c r="J4" i="46" a="1"/>
  <c r="J23" i="46" a="1"/>
  <c r="J28" i="46" a="1"/>
  <c r="J16" i="46" a="1"/>
  <c r="J6" i="46" a="1"/>
  <c r="J10" i="46" a="1"/>
  <c r="J26" i="46" a="1"/>
  <c r="J17" i="46" a="1"/>
  <c r="J8" i="46" a="1"/>
  <c r="J22" i="46" a="1"/>
  <c r="J3" i="46" a="1"/>
  <c r="J29" i="46" a="1"/>
  <c r="J24" i="46" a="1"/>
  <c r="J19" i="46" a="1"/>
  <c r="J27" i="46" a="1"/>
  <c r="J12" i="46" a="1"/>
  <c r="J13" i="46" a="1"/>
  <c r="J15" i="46" a="1"/>
  <c r="J21" i="46" a="1"/>
  <c r="J14" i="46" a="1"/>
  <c r="J20" i="46" a="1"/>
  <c r="J25" i="46" a="1"/>
  <c r="J18" i="46" a="1"/>
  <c r="J9" i="46" a="1"/>
  <c r="J11" i="46" a="1"/>
  <c r="J7" i="46" a="1"/>
  <c r="J5" i="46" a="1"/>
  <c r="J2" i="46" a="1"/>
  <c r="J11" i="46" l="1"/>
  <c r="P11" i="46" s="1"/>
  <c r="J12" i="46"/>
  <c r="P12" i="46" s="1"/>
  <c r="J27" i="46"/>
  <c r="P27" i="46" s="1"/>
  <c r="J14" i="46"/>
  <c r="P14" i="46" s="1"/>
  <c r="J2" i="46"/>
  <c r="P2" i="46" s="1"/>
  <c r="J21" i="46"/>
  <c r="P21" i="46" s="1"/>
  <c r="J7" i="46"/>
  <c r="P7" i="46" s="1"/>
  <c r="J25" i="46"/>
  <c r="P25" i="46" s="1"/>
  <c r="J5" i="46"/>
  <c r="P5" i="46" s="1"/>
  <c r="J16" i="46"/>
  <c r="P16" i="46" s="1"/>
  <c r="J29" i="46"/>
  <c r="P29" i="46" s="1"/>
  <c r="J6" i="46"/>
  <c r="P6" i="46" s="1"/>
  <c r="J13" i="46"/>
  <c r="P13" i="46" s="1"/>
  <c r="J24" i="46"/>
  <c r="P24" i="46" s="1"/>
  <c r="J28" i="46"/>
  <c r="P28" i="46" s="1"/>
  <c r="J15" i="46"/>
  <c r="P15" i="46" s="1"/>
  <c r="J10" i="46"/>
  <c r="P10" i="46" s="1"/>
  <c r="J23" i="46"/>
  <c r="P23" i="46" s="1"/>
  <c r="J8" i="46"/>
  <c r="P8" i="46" s="1"/>
  <c r="J4" i="46"/>
  <c r="P4" i="46" s="1"/>
  <c r="J20" i="46"/>
  <c r="P20" i="46" s="1"/>
  <c r="J9" i="46"/>
  <c r="P9" i="46" s="1"/>
  <c r="J17" i="46"/>
  <c r="P17" i="46" s="1"/>
  <c r="J19" i="46"/>
  <c r="P19" i="46" s="1"/>
  <c r="J22" i="46"/>
  <c r="P22" i="46" s="1"/>
  <c r="J26" i="46"/>
  <c r="P26" i="46" s="1"/>
  <c r="J3" i="46"/>
  <c r="P3" i="46" s="1"/>
  <c r="J18" i="46"/>
  <c r="P18" i="46" s="1"/>
  <c r="J30" i="46" a="1"/>
  <c r="J30" i="4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<sst xmlns="http://schemas.openxmlformats.org/spreadsheetml/2006/main" count="476" uniqueCount="84">
  <si>
    <t>Unidade</t>
  </si>
  <si>
    <t>Total</t>
  </si>
  <si>
    <t>P-Eq</t>
  </si>
  <si>
    <t>Tempo</t>
  </si>
  <si>
    <t>CH média</t>
  </si>
  <si>
    <t>Professores</t>
  </si>
  <si>
    <t>peq</t>
  </si>
  <si>
    <t>tempo</t>
  </si>
  <si>
    <t>Aulas/semana</t>
  </si>
  <si>
    <t>horas orient</t>
  </si>
  <si>
    <t>n orient</t>
  </si>
  <si>
    <t>diretor</t>
  </si>
  <si>
    <t>coord</t>
  </si>
  <si>
    <t>P1</t>
  </si>
  <si>
    <t>P2</t>
  </si>
  <si>
    <t>P3</t>
  </si>
  <si>
    <t>P4</t>
  </si>
  <si>
    <t>P5</t>
  </si>
  <si>
    <t>P6</t>
  </si>
  <si>
    <t>P7</t>
  </si>
  <si>
    <t>P8</t>
  </si>
  <si>
    <t>aulas</t>
  </si>
  <si>
    <t>cap. Aulas</t>
  </si>
  <si>
    <t>n_orient</t>
  </si>
  <si>
    <t>h_orient</t>
  </si>
  <si>
    <t>cap. HO</t>
  </si>
  <si>
    <t>cap. NO</t>
  </si>
  <si>
    <t>critério</t>
  </si>
  <si>
    <t>pior</t>
  </si>
  <si>
    <t>melhor</t>
  </si>
  <si>
    <t>numero</t>
  </si>
  <si>
    <t>equilíbrio</t>
  </si>
  <si>
    <t>x</t>
  </si>
  <si>
    <t>peso</t>
  </si>
  <si>
    <t>mediacalc</t>
  </si>
  <si>
    <t>c</t>
  </si>
  <si>
    <t>d</t>
  </si>
  <si>
    <t>m</t>
  </si>
  <si>
    <t>chmin</t>
  </si>
  <si>
    <t>chmax</t>
  </si>
  <si>
    <t>desviocalc</t>
  </si>
  <si>
    <t>pontuação</t>
  </si>
  <si>
    <t>Final</t>
  </si>
  <si>
    <t>desvio</t>
  </si>
  <si>
    <t>n</t>
  </si>
  <si>
    <t>FECIV</t>
  </si>
  <si>
    <t>ICIAG</t>
  </si>
  <si>
    <t>IERI</t>
  </si>
  <si>
    <t>IGUFU</t>
  </si>
  <si>
    <t>FEELT</t>
  </si>
  <si>
    <t>FEQUI</t>
  </si>
  <si>
    <t>FACOMm</t>
  </si>
  <si>
    <t>FACOMp</t>
  </si>
  <si>
    <t>FAGENm</t>
  </si>
  <si>
    <t>FAGENp</t>
  </si>
  <si>
    <t>FAMATm</t>
  </si>
  <si>
    <t>FAMATp</t>
  </si>
  <si>
    <t>IBTECm</t>
  </si>
  <si>
    <t>IBTECp</t>
  </si>
  <si>
    <t>INFISm</t>
  </si>
  <si>
    <t>INFISp</t>
  </si>
  <si>
    <t>IQUFUm</t>
  </si>
  <si>
    <t>IQUFUp</t>
  </si>
  <si>
    <t>FACIC</t>
  </si>
  <si>
    <t>FADIR</t>
  </si>
  <si>
    <t>FOUFU</t>
  </si>
  <si>
    <t>IARTE</t>
  </si>
  <si>
    <t>INCIS</t>
  </si>
  <si>
    <t>IPUFU</t>
  </si>
  <si>
    <t>FACES</t>
  </si>
  <si>
    <t>ICENP</t>
  </si>
  <si>
    <t>ICHPO</t>
  </si>
  <si>
    <t>SCIP</t>
  </si>
  <si>
    <t>INT</t>
  </si>
  <si>
    <t>OR</t>
  </si>
  <si>
    <t>Máximo</t>
  </si>
  <si>
    <t>FACOMu</t>
  </si>
  <si>
    <t>CBC</t>
  </si>
  <si>
    <t>FACOM</t>
  </si>
  <si>
    <t>FAGEN</t>
  </si>
  <si>
    <t>FAMAT</t>
  </si>
  <si>
    <t>IBTEC</t>
  </si>
  <si>
    <t>INFIS</t>
  </si>
  <si>
    <t>IQUFU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</si>
</sst>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#,##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10" fontId="0" fillId="2" borderId="0" xfId="1" applyNumberFormat="1" applyFont="1" applyFill="1"/>
    <xf numFmtId="10" fontId="0" fillId="3" borderId="0" xfId="1" applyNumberFormat="1" applyFont="1" applyFill="1"/>
    <xf numFmtId="10" fontId="0" fillId="4" borderId="0" xfId="1" applyNumberFormat="1" applyFont="1" applyFill="1"/>
    <xf numFmtId="165" fontId="0" fillId="0" borderId="0" xfId="0" applyNumberFormat="1"/>
    <xf numFmtId="165" fontId="2" fillId="0" borderId="0" xfId="0" applyNumberFormat="1" applyFont="1"/>
    <xf numFmtId="164" fontId="0" fillId="0" borderId="0" xfId="0" applyNumberFormat="1"/>
    <xf numFmtId="0" fontId="0" fillId="2" borderId="0" xfId="0" applyFill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/>
    <xf numFmtId="165" fontId="0" fillId="2" borderId="0" xfId="0" applyNumberFormat="1" applyFill="1"/>
    <xf numFmtId="165" fontId="2" fillId="2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3" fontId="2" fillId="6" borderId="0" xfId="0" applyNumberFormat="1" applyFont="1" applyFill="1" applyAlignment="1">
      <alignment horizontal="center"/>
    </xf>
    <xf numFmtId="3" fontId="0" fillId="5" borderId="0" xfId="0" applyNumberFormat="1" applyFill="1" applyAlignment="1">
      <alignment horizontal="center"/>
    </xf>
    <xf numFmtId="3" fontId="2" fillId="5" borderId="0" xfId="0" applyNumberFormat="1" applyFont="1" applyFill="1" applyAlignment="1">
      <alignment horizontal="center"/>
    </xf>
    <xf numFmtId="166" fontId="0" fillId="6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/>
    <xf numFmtId="0" fontId="0" fillId="4" borderId="0" xfId="0" applyFill="1"/>
    <xf numFmtId="0" fontId="3" fillId="7" borderId="0" xfId="0" applyFont="1" applyFill="1" applyAlignment="1">
      <alignment horizontal="center"/>
    </xf>
  </cellXfs>
  <cellStyles count="2">
    <cellStyle name="Normal" xfId="0" builtinId="0"/>
    <cellStyle name="Porcentagem" xfId="1" builtinId="5"/>
  </cellStyles>
  <dxfs count="22">
    <dxf>
      <font>
        <color rgb="FFC00000"/>
      </font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6049-CD1E-4ACA-85A7-8ADC92DF362C}">
  <dimension ref="A1:V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40" sqref="P40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22" x14ac:dyDescent="0.3">
      <c r="A1" s="9" t="s">
        <v>0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5</v>
      </c>
      <c r="K1" s="10" t="s">
        <v>2</v>
      </c>
      <c r="L1" s="10" t="s">
        <v>3</v>
      </c>
      <c r="M1" s="10" t="s">
        <v>4</v>
      </c>
      <c r="N1" s="11" t="s">
        <v>43</v>
      </c>
      <c r="O1" s="12" t="s">
        <v>34</v>
      </c>
      <c r="P1" s="12" t="s">
        <v>40</v>
      </c>
      <c r="Q1" s="12" t="s">
        <v>35</v>
      </c>
      <c r="R1" s="12" t="s">
        <v>36</v>
      </c>
      <c r="S1" s="12" t="s">
        <v>37</v>
      </c>
      <c r="U1" s="12" t="s">
        <v>44</v>
      </c>
      <c r="V1">
        <f>COUNTA(A2:A29)</f>
        <v>8</v>
      </c>
    </row>
    <row r="2" spans="1:22" x14ac:dyDescent="0.3">
      <c r="A2" t="s">
        <v>78</v>
      </c>
      <c r="B2" s="13"/>
      <c r="C2" s="13"/>
      <c r="D2" s="13">
        <v>1</v>
      </c>
      <c r="E2" s="13">
        <v>1</v>
      </c>
      <c r="F2" s="13"/>
      <c r="G2" s="13"/>
      <c r="H2" s="13"/>
      <c r="I2" s="13"/>
      <c r="J2" s="11">
        <f>SUM(B2:I2)</f>
        <v>2</v>
      </c>
      <c r="K2" s="14">
        <f>SUMPRODUCT(B2:I2,config!$B$4:$I$4)</f>
        <v>3.3</v>
      </c>
      <c r="L2" s="13">
        <f>SUMPRODUCT(B2:I2,config!$B$5:$I$5)-C33</f>
        <v>30</v>
      </c>
      <c r="M2" s="15">
        <f>IFERROR(B33/J2,"")</f>
        <v>12.5</v>
      </c>
      <c r="N2" s="7">
        <f>IFERROR(ABS(M2-M$30),"")</f>
        <v>1.0625</v>
      </c>
      <c r="O2" s="19">
        <f>IF(S2=0,0,S2*J2+config!$K$2+config!$L$2)</f>
        <v>12.640000000000004</v>
      </c>
      <c r="P2" s="19">
        <f t="shared" ref="P2:P4" si="0">IF(S2=0,0,ABS(O2-O$30))</f>
        <v>1.2033179723502272</v>
      </c>
      <c r="Q2" s="8">
        <f>B33/config!$K$2</f>
        <v>2.0833333333333335</v>
      </c>
      <c r="R2" s="8">
        <f>B33/config!$L$2</f>
        <v>1.5625</v>
      </c>
      <c r="S2" s="8">
        <f>IFERROR((config!$K$2-config!$L$2)/(Q2-R2),0)</f>
        <v>-7.6799999999999979</v>
      </c>
    </row>
    <row r="3" spans="1:22" x14ac:dyDescent="0.3">
      <c r="A3" t="s">
        <v>79</v>
      </c>
      <c r="B3" s="13"/>
      <c r="C3" s="13"/>
      <c r="D3" s="13">
        <v>1</v>
      </c>
      <c r="E3" s="13">
        <v>1</v>
      </c>
      <c r="F3" s="13"/>
      <c r="G3" s="13"/>
      <c r="H3" s="13"/>
      <c r="I3" s="13"/>
      <c r="J3" s="11">
        <f t="shared" ref="J3:J29" si="1">SUM(B3:I3)</f>
        <v>2</v>
      </c>
      <c r="K3" s="14">
        <f>SUMPRODUCT(B3:I3,config!$B$4:$I$4)</f>
        <v>3.3</v>
      </c>
      <c r="L3" s="13">
        <f>SUMPRODUCT(B3:I3,config!$B$5:$I$5)-C34</f>
        <v>30</v>
      </c>
      <c r="M3" s="15">
        <f t="shared" ref="M3:M29" si="2">IFERROR(B34/J3,"")</f>
        <v>14</v>
      </c>
      <c r="N3" s="7">
        <f t="shared" ref="N3:N29" si="3">IFERROR(ABS(M3-M$30),"")</f>
        <v>0.4375</v>
      </c>
      <c r="O3" s="19">
        <f>IF(S3=0,0,S3*J3+config!$K$2+config!$L$2)</f>
        <v>14.28571428571429</v>
      </c>
      <c r="P3" s="19">
        <f t="shared" si="0"/>
        <v>0.44239631336405871</v>
      </c>
      <c r="Q3" s="8">
        <f>B34/config!$K$2</f>
        <v>2.3333333333333335</v>
      </c>
      <c r="R3" s="8">
        <f>B34/config!$L$2</f>
        <v>1.75</v>
      </c>
      <c r="S3" s="8">
        <f>IFERROR((config!$K$2-config!$L$2)/(Q3-R3),0)</f>
        <v>-6.857142857142855</v>
      </c>
    </row>
    <row r="4" spans="1:22" x14ac:dyDescent="0.3">
      <c r="A4" t="s">
        <v>80</v>
      </c>
      <c r="B4" s="13"/>
      <c r="C4" s="13"/>
      <c r="D4" s="13">
        <v>3</v>
      </c>
      <c r="E4" s="13">
        <v>2</v>
      </c>
      <c r="F4" s="13"/>
      <c r="G4" s="13"/>
      <c r="H4" s="13"/>
      <c r="I4" s="13"/>
      <c r="J4" s="11">
        <f t="shared" si="1"/>
        <v>5</v>
      </c>
      <c r="K4" s="14">
        <f>SUMPRODUCT(B4:I4,config!$B$4:$I$4)</f>
        <v>8.25</v>
      </c>
      <c r="L4" s="13">
        <f>SUMPRODUCT(B4:I4,config!$B$5:$I$5)-C35</f>
        <v>78</v>
      </c>
      <c r="M4" s="15">
        <f t="shared" si="2"/>
        <v>13.6</v>
      </c>
      <c r="N4" s="7">
        <f t="shared" si="3"/>
        <v>3.7499999999999645E-2</v>
      </c>
      <c r="O4" s="19">
        <f>IF(S4=0,0,S4*J4+config!$K$2+config!$L$2)</f>
        <v>13.882352941176475</v>
      </c>
      <c r="P4" s="19">
        <f t="shared" si="0"/>
        <v>3.9034968826243244E-2</v>
      </c>
      <c r="Q4" s="8">
        <f>B35/config!$K$2</f>
        <v>5.666666666666667</v>
      </c>
      <c r="R4" s="8">
        <f>B35/config!$L$2</f>
        <v>4.25</v>
      </c>
      <c r="S4" s="8">
        <f>IFERROR((config!$K$2-config!$L$2)/(Q4-R4),0)</f>
        <v>-2.8235294117647052</v>
      </c>
    </row>
    <row r="5" spans="1:22" x14ac:dyDescent="0.3">
      <c r="A5" t="s">
        <v>49</v>
      </c>
      <c r="B5" s="13"/>
      <c r="C5" s="13">
        <v>1</v>
      </c>
      <c r="D5" s="13">
        <v>5</v>
      </c>
      <c r="E5" s="13">
        <v>5</v>
      </c>
      <c r="F5" s="13"/>
      <c r="G5" s="13"/>
      <c r="H5" s="13"/>
      <c r="I5" s="13"/>
      <c r="J5" s="11">
        <f t="shared" si="1"/>
        <v>11</v>
      </c>
      <c r="K5" s="14">
        <f>SUMPRODUCT(B5:I5,config!$B$4:$I$4)</f>
        <v>18.149999999999999</v>
      </c>
      <c r="L5" s="13">
        <f>SUMPRODUCT(B5:I5,config!$B$5:$I$5)-C36</f>
        <v>125</v>
      </c>
      <c r="M5" s="15">
        <f t="shared" si="2"/>
        <v>13.363636363636363</v>
      </c>
      <c r="N5" s="7">
        <f t="shared" si="3"/>
        <v>0.19886363636363669</v>
      </c>
      <c r="O5" s="19">
        <f>IF(S5=0,0,S5*J5+config!$K$2+config!$L$2)</f>
        <v>13.632653061224492</v>
      </c>
      <c r="P5" s="19">
        <f>IF(S5=0,0,ABS(O5-O$30))</f>
        <v>0.21066491112573971</v>
      </c>
      <c r="Q5" s="8">
        <f>B36/config!$K$2</f>
        <v>12.25</v>
      </c>
      <c r="R5" s="8">
        <f>B36/config!$L$2</f>
        <v>9.1875</v>
      </c>
      <c r="S5" s="8">
        <f>IFERROR((config!$K$2-config!$L$2)/(Q5-R5),0)</f>
        <v>-1.3061224489795917</v>
      </c>
    </row>
    <row r="6" spans="1:22" x14ac:dyDescent="0.3">
      <c r="A6" t="s">
        <v>50</v>
      </c>
      <c r="B6" s="13"/>
      <c r="C6" s="13">
        <v>2</v>
      </c>
      <c r="D6" s="13">
        <v>2</v>
      </c>
      <c r="E6" s="13">
        <v>8</v>
      </c>
      <c r="F6" s="13"/>
      <c r="G6" s="13"/>
      <c r="H6" s="13"/>
      <c r="I6" s="13"/>
      <c r="J6" s="11">
        <f t="shared" si="1"/>
        <v>12</v>
      </c>
      <c r="K6" s="14">
        <f>SUMPRODUCT(B6:I6,config!$B$4:$I$4)</f>
        <v>19.799999999999997</v>
      </c>
      <c r="L6" s="13">
        <f>SUMPRODUCT(B6:I6,config!$B$5:$I$5)-C37</f>
        <v>104.5</v>
      </c>
      <c r="M6" s="15">
        <f t="shared" si="2"/>
        <v>14.25</v>
      </c>
      <c r="N6" s="7">
        <f t="shared" si="3"/>
        <v>0.6875</v>
      </c>
      <c r="O6" s="19">
        <f>IF(S6=0,0,S6*J6+config!$K$2+config!$L$2)</f>
        <v>14.526315789473685</v>
      </c>
      <c r="P6" s="19">
        <f t="shared" ref="P6:P29" si="4">IF(S6=0,0,ABS(O6-O$30))</f>
        <v>0.68299781712345364</v>
      </c>
      <c r="Q6" s="8">
        <f>B37/config!$K$2</f>
        <v>14.25</v>
      </c>
      <c r="R6" s="8">
        <f>B37/config!$L$2</f>
        <v>10.6875</v>
      </c>
      <c r="S6" s="8">
        <f>IFERROR((config!$K$2-config!$L$2)/(Q6-R6),0)</f>
        <v>-1.1228070175438596</v>
      </c>
    </row>
    <row r="7" spans="1:22" x14ac:dyDescent="0.3">
      <c r="A7" t="s">
        <v>81</v>
      </c>
      <c r="B7" s="13"/>
      <c r="C7" s="13">
        <v>2</v>
      </c>
      <c r="D7" s="13">
        <v>4</v>
      </c>
      <c r="E7" s="13">
        <v>3</v>
      </c>
      <c r="F7" s="13"/>
      <c r="G7" s="13">
        <v>1</v>
      </c>
      <c r="H7" s="13"/>
      <c r="I7" s="13"/>
      <c r="J7" s="11">
        <f t="shared" si="1"/>
        <v>10</v>
      </c>
      <c r="K7" s="14">
        <f>SUMPRODUCT(B7:I7,config!$B$4:$I$4)</f>
        <v>16.499999999999996</v>
      </c>
      <c r="L7" s="13">
        <f>SUMPRODUCT(B7:I7,config!$B$5:$I$5)-C38</f>
        <v>77.5</v>
      </c>
      <c r="M7" s="15">
        <f t="shared" si="2"/>
        <v>13.7</v>
      </c>
      <c r="N7" s="7">
        <f t="shared" si="3"/>
        <v>0.13749999999999929</v>
      </c>
      <c r="O7" s="19">
        <f>IF(S7=0,0,S7*J7+config!$K$2+config!$L$2)</f>
        <v>13.985401459854012</v>
      </c>
      <c r="P7" s="19">
        <f t="shared" si="4"/>
        <v>0.14208348750378086</v>
      </c>
      <c r="Q7" s="8">
        <f>B38/config!$K$2</f>
        <v>11.416666666666666</v>
      </c>
      <c r="R7" s="8">
        <f>B38/config!$L$2</f>
        <v>8.5625</v>
      </c>
      <c r="S7" s="8">
        <f>IFERROR((config!$K$2-config!$L$2)/(Q7-R7),0)</f>
        <v>-1.4014598540145988</v>
      </c>
    </row>
    <row r="8" spans="1:22" x14ac:dyDescent="0.3">
      <c r="A8" t="s">
        <v>82</v>
      </c>
      <c r="B8" s="13"/>
      <c r="C8" s="13"/>
      <c r="D8" s="13">
        <v>3</v>
      </c>
      <c r="E8" s="13"/>
      <c r="F8" s="13"/>
      <c r="G8" s="13"/>
      <c r="H8" s="13"/>
      <c r="I8" s="13"/>
      <c r="J8" s="11">
        <f>SUM(B8:I8)</f>
        <v>3</v>
      </c>
      <c r="K8" s="14">
        <f>SUMPRODUCT(B8:I8,config!$B$4:$I$4)</f>
        <v>4.9499999999999993</v>
      </c>
      <c r="L8" s="13">
        <f>SUMPRODUCT(B8:I8,config!$B$5:$I$5)-C39</f>
        <v>54</v>
      </c>
      <c r="M8" s="15">
        <f t="shared" si="2"/>
        <v>11.333333333333334</v>
      </c>
      <c r="N8" s="7">
        <f t="shared" si="3"/>
        <v>2.2291666666666661</v>
      </c>
      <c r="O8" s="19">
        <f>IF(S8=0,0,S8*J8+config!$K$2+config!$L$2)</f>
        <v>11.058823529411768</v>
      </c>
      <c r="P8" s="19">
        <f t="shared" si="4"/>
        <v>2.7844944429384633</v>
      </c>
      <c r="Q8" s="8">
        <f>B39/config!$K$2</f>
        <v>2.8333333333333335</v>
      </c>
      <c r="R8" s="8">
        <f>B39/config!$L$2</f>
        <v>2.125</v>
      </c>
      <c r="S8" s="8">
        <f>IFERROR((config!$K$2-config!$L$2)/(Q8-R8),0)</f>
        <v>-5.6470588235294104</v>
      </c>
    </row>
    <row r="9" spans="1:22" x14ac:dyDescent="0.3">
      <c r="A9" t="s">
        <v>83</v>
      </c>
      <c r="B9" s="13"/>
      <c r="C9" s="13"/>
      <c r="D9" s="13">
        <v>1</v>
      </c>
      <c r="E9" s="13">
        <v>2</v>
      </c>
      <c r="F9" s="13"/>
      <c r="G9" s="13"/>
      <c r="H9" s="13"/>
      <c r="I9" s="13"/>
      <c r="J9" s="11">
        <f t="shared" ref="J9:J19" si="5">SUM(B9:I9)</f>
        <v>3</v>
      </c>
      <c r="K9" s="14">
        <f>SUMPRODUCT(B9:I9,config!$B$4:$I$4)</f>
        <v>4.9499999999999993</v>
      </c>
      <c r="L9" s="13">
        <f>SUMPRODUCT(B9:I9,config!$B$5:$I$5)-C40</f>
        <v>42</v>
      </c>
      <c r="M9" s="15">
        <f t="shared" si="2"/>
        <v>13.666666666666666</v>
      </c>
      <c r="N9" s="7">
        <f t="shared" si="3"/>
        <v>0.10416666666666607</v>
      </c>
      <c r="O9" s="19">
        <f>IF(S9=0,0,S9*J9+config!$K$2+config!$L$2)</f>
        <v>13.95121951219512</v>
      </c>
      <c r="P9" s="19">
        <f t="shared" si="4"/>
        <v>0.10790153984488882</v>
      </c>
      <c r="Q9" s="8">
        <f>B40/config!$K$2</f>
        <v>3.4166666666666665</v>
      </c>
      <c r="R9" s="8">
        <f>B40/config!$L$2</f>
        <v>2.5625</v>
      </c>
      <c r="S9" s="8">
        <f>IFERROR((config!$K$2-config!$L$2)/(Q9-R9),0)</f>
        <v>-4.6829268292682933</v>
      </c>
    </row>
    <row r="10" spans="1:22" hidden="1" x14ac:dyDescent="0.3">
      <c r="B10" s="13"/>
      <c r="C10" s="13"/>
      <c r="D10" s="13"/>
      <c r="E10" s="13"/>
      <c r="F10" s="13"/>
      <c r="G10" s="13"/>
      <c r="H10" s="13"/>
      <c r="I10" s="13"/>
      <c r="J10" s="11">
        <f t="shared" si="5"/>
        <v>0</v>
      </c>
      <c r="K10" s="14">
        <f>SUMPRODUCT(B10:I10,config!$B$4:$I$4)</f>
        <v>0</v>
      </c>
      <c r="L10" s="13">
        <f>SUMPRODUCT(B10:I10,config!$B$5:$I$5)-C41</f>
        <v>0</v>
      </c>
      <c r="M10" s="15" t="str">
        <f t="shared" si="2"/>
        <v/>
      </c>
      <c r="N10" s="7" t="str">
        <f t="shared" si="3"/>
        <v/>
      </c>
      <c r="O10" s="19">
        <f>IF(S10=0,0,S10*J10+config!$K$2+config!$L$2)</f>
        <v>0</v>
      </c>
      <c r="P10" s="19">
        <f t="shared" si="4"/>
        <v>0</v>
      </c>
      <c r="Q10" s="8">
        <f>B41/config!$K$2</f>
        <v>0</v>
      </c>
      <c r="R10" s="8">
        <f>B41/config!$L$2</f>
        <v>0</v>
      </c>
      <c r="S10" s="8">
        <f>IFERROR((config!$K$2-config!$L$2)/(Q10-R10),0)</f>
        <v>0</v>
      </c>
    </row>
    <row r="11" spans="1:22" hidden="1" x14ac:dyDescent="0.3">
      <c r="B11" s="13"/>
      <c r="C11" s="13"/>
      <c r="D11" s="13"/>
      <c r="E11" s="13"/>
      <c r="F11" s="13"/>
      <c r="G11" s="13"/>
      <c r="H11" s="13"/>
      <c r="I11" s="13"/>
      <c r="J11" s="11">
        <f t="shared" si="5"/>
        <v>0</v>
      </c>
      <c r="K11" s="14">
        <f>SUMPRODUCT(B11:I11,config!$B$4:$I$4)</f>
        <v>0</v>
      </c>
      <c r="L11" s="13">
        <f>SUMPRODUCT(B11:I11,config!$B$5:$I$5)-C42</f>
        <v>0</v>
      </c>
      <c r="M11" s="15" t="str">
        <f t="shared" si="2"/>
        <v/>
      </c>
      <c r="N11" s="7" t="str">
        <f t="shared" si="3"/>
        <v/>
      </c>
      <c r="O11" s="19">
        <f>IF(S11=0,0,S11*J11+config!$K$2+config!$L$2)</f>
        <v>0</v>
      </c>
      <c r="P11" s="19">
        <f t="shared" si="4"/>
        <v>0</v>
      </c>
      <c r="Q11" s="8">
        <f>B42/config!$K$2</f>
        <v>0</v>
      </c>
      <c r="R11" s="8">
        <f>B42/config!$L$2</f>
        <v>0</v>
      </c>
      <c r="S11" s="8">
        <f>IFERROR((config!$K$2-config!$L$2)/(Q11-R11),0)</f>
        <v>0</v>
      </c>
    </row>
    <row r="12" spans="1:22" hidden="1" x14ac:dyDescent="0.3">
      <c r="B12" s="13"/>
      <c r="C12" s="13"/>
      <c r="D12" s="13"/>
      <c r="E12" s="13"/>
      <c r="F12" s="13"/>
      <c r="G12" s="13"/>
      <c r="H12" s="13"/>
      <c r="I12" s="13"/>
      <c r="J12" s="11">
        <f t="shared" si="5"/>
        <v>0</v>
      </c>
      <c r="K12" s="14">
        <f>SUMPRODUCT(B12:I12,config!$B$4:$I$4)</f>
        <v>0</v>
      </c>
      <c r="L12" s="13">
        <f>SUMPRODUCT(B12:I12,config!$B$5:$I$5)-C43</f>
        <v>0</v>
      </c>
      <c r="M12" s="15" t="str">
        <f t="shared" si="2"/>
        <v/>
      </c>
      <c r="N12" s="7" t="str">
        <f t="shared" si="3"/>
        <v/>
      </c>
      <c r="O12" s="19">
        <f>IF(S12=0,0,S12*J12+config!$K$2+config!$L$2)</f>
        <v>0</v>
      </c>
      <c r="P12" s="19">
        <f t="shared" si="4"/>
        <v>0</v>
      </c>
      <c r="Q12" s="8">
        <f>B43/config!$K$2</f>
        <v>0</v>
      </c>
      <c r="R12" s="8">
        <f>B43/config!$L$2</f>
        <v>0</v>
      </c>
      <c r="S12" s="8">
        <f>IFERROR((config!$K$2-config!$L$2)/(Q12-R12),0)</f>
        <v>0</v>
      </c>
    </row>
    <row r="13" spans="1:22" hidden="1" x14ac:dyDescent="0.3">
      <c r="B13" s="13"/>
      <c r="C13" s="13"/>
      <c r="D13" s="13"/>
      <c r="E13" s="13"/>
      <c r="F13" s="13"/>
      <c r="G13" s="13"/>
      <c r="H13" s="13"/>
      <c r="I13" s="13"/>
      <c r="J13" s="11">
        <f t="shared" si="5"/>
        <v>0</v>
      </c>
      <c r="K13" s="14">
        <f>SUMPRODUCT(B13:I13,config!$B$4:$I$4)</f>
        <v>0</v>
      </c>
      <c r="L13" s="13">
        <f>SUMPRODUCT(B13:I13,config!$B$5:$I$5)-C44</f>
        <v>0</v>
      </c>
      <c r="M13" s="15" t="str">
        <f t="shared" si="2"/>
        <v/>
      </c>
      <c r="N13" s="7" t="str">
        <f t="shared" si="3"/>
        <v/>
      </c>
      <c r="O13" s="19">
        <f>IF(S13=0,0,S13*J13+config!$K$2+config!$L$2)</f>
        <v>0</v>
      </c>
      <c r="P13" s="19">
        <f t="shared" si="4"/>
        <v>0</v>
      </c>
      <c r="Q13" s="8">
        <f>B44/config!$K$2</f>
        <v>0</v>
      </c>
      <c r="R13" s="8">
        <f>B44/config!$L$2</f>
        <v>0</v>
      </c>
      <c r="S13" s="8">
        <f>IFERROR((config!$K$2-config!$L$2)/(Q13-R13),0)</f>
        <v>0</v>
      </c>
    </row>
    <row r="14" spans="1:22" hidden="1" x14ac:dyDescent="0.3">
      <c r="B14" s="13"/>
      <c r="C14" s="13"/>
      <c r="D14" s="13"/>
      <c r="E14" s="13"/>
      <c r="F14" s="13"/>
      <c r="G14" s="13"/>
      <c r="H14" s="13"/>
      <c r="I14" s="13"/>
      <c r="J14" s="11">
        <f t="shared" si="5"/>
        <v>0</v>
      </c>
      <c r="K14" s="14">
        <f>SUMPRODUCT(B14:I14,config!$B$4:$I$4)</f>
        <v>0</v>
      </c>
      <c r="L14" s="13">
        <f>SUMPRODUCT(B14:I14,config!$B$5:$I$5)-C45</f>
        <v>0</v>
      </c>
      <c r="M14" s="15" t="str">
        <f t="shared" si="2"/>
        <v/>
      </c>
      <c r="N14" s="7" t="str">
        <f t="shared" si="3"/>
        <v/>
      </c>
      <c r="O14" s="19">
        <f>IF(S14=0,0,S14*J14+config!$K$2+config!$L$2)</f>
        <v>0</v>
      </c>
      <c r="P14" s="19">
        <f t="shared" si="4"/>
        <v>0</v>
      </c>
      <c r="Q14" s="8">
        <f>B45/config!$K$2</f>
        <v>0</v>
      </c>
      <c r="R14" s="8">
        <f>B45/config!$L$2</f>
        <v>0</v>
      </c>
      <c r="S14" s="8">
        <f>IFERROR((config!$K$2-config!$L$2)/(Q14-R14),0)</f>
        <v>0</v>
      </c>
    </row>
    <row r="15" spans="1:22" hidden="1" x14ac:dyDescent="0.3">
      <c r="B15" s="13"/>
      <c r="C15" s="13"/>
      <c r="D15" s="13"/>
      <c r="E15" s="13"/>
      <c r="F15" s="13"/>
      <c r="G15" s="13"/>
      <c r="H15" s="13"/>
      <c r="I15" s="13"/>
      <c r="J15" s="11">
        <f t="shared" si="5"/>
        <v>0</v>
      </c>
      <c r="K15" s="14">
        <f>SUMPRODUCT(B15:I15,config!$B$4:$I$4)</f>
        <v>0</v>
      </c>
      <c r="L15" s="13">
        <f>SUMPRODUCT(B15:I15,config!$B$5:$I$5)-C46</f>
        <v>0</v>
      </c>
      <c r="M15" s="15" t="str">
        <f t="shared" si="2"/>
        <v/>
      </c>
      <c r="N15" s="7" t="str">
        <f t="shared" si="3"/>
        <v/>
      </c>
      <c r="O15" s="19">
        <f>IF(S15=0,0,S15*J15+config!$K$2+config!$L$2)</f>
        <v>0</v>
      </c>
      <c r="P15" s="19">
        <f t="shared" si="4"/>
        <v>0</v>
      </c>
      <c r="Q15" s="8">
        <f>B46/config!$K$2</f>
        <v>0</v>
      </c>
      <c r="R15" s="8">
        <f>B46/config!$L$2</f>
        <v>0</v>
      </c>
      <c r="S15" s="8">
        <f>IFERROR((config!$K$2-config!$L$2)/(Q15-R15),0)</f>
        <v>0</v>
      </c>
    </row>
    <row r="16" spans="1:22" hidden="1" x14ac:dyDescent="0.3">
      <c r="B16" s="13"/>
      <c r="C16" s="13"/>
      <c r="D16" s="13"/>
      <c r="E16" s="13"/>
      <c r="F16" s="13"/>
      <c r="G16" s="13"/>
      <c r="H16" s="13"/>
      <c r="I16" s="13"/>
      <c r="J16" s="11">
        <f t="shared" si="5"/>
        <v>0</v>
      </c>
      <c r="K16" s="14">
        <f>SUMPRODUCT(B16:I16,config!$B$4:$I$4)</f>
        <v>0</v>
      </c>
      <c r="L16" s="13">
        <f>SUMPRODUCT(B16:I16,config!$B$5:$I$5)-C47</f>
        <v>0</v>
      </c>
      <c r="M16" s="15" t="str">
        <f t="shared" si="2"/>
        <v/>
      </c>
      <c r="N16" s="7" t="str">
        <f t="shared" si="3"/>
        <v/>
      </c>
      <c r="O16" s="19">
        <f>IF(S16=0,0,S16*J16+config!$K$2+config!$L$2)</f>
        <v>0</v>
      </c>
      <c r="P16" s="19">
        <f t="shared" si="4"/>
        <v>0</v>
      </c>
      <c r="Q16" s="8">
        <f>B47/config!$K$2</f>
        <v>0</v>
      </c>
      <c r="R16" s="8">
        <f>B47/config!$L$2</f>
        <v>0</v>
      </c>
      <c r="S16" s="8">
        <f>IFERROR((config!$K$2-config!$L$2)/(Q16-R16),0)</f>
        <v>0</v>
      </c>
    </row>
    <row r="17" spans="1:19" hidden="1" x14ac:dyDescent="0.3">
      <c r="B17" s="13"/>
      <c r="C17" s="13"/>
      <c r="D17" s="13"/>
      <c r="E17" s="13"/>
      <c r="F17" s="13"/>
      <c r="G17" s="13"/>
      <c r="H17" s="13"/>
      <c r="I17" s="13"/>
      <c r="J17" s="11">
        <f t="shared" si="5"/>
        <v>0</v>
      </c>
      <c r="K17" s="14">
        <f>SUMPRODUCT(B17:I17,config!$B$4:$I$4)</f>
        <v>0</v>
      </c>
      <c r="L17" s="13">
        <f>SUMPRODUCT(B17:I17,config!$B$5:$I$5)-C48</f>
        <v>0</v>
      </c>
      <c r="M17" s="15" t="str">
        <f t="shared" si="2"/>
        <v/>
      </c>
      <c r="N17" s="7" t="str">
        <f t="shared" si="3"/>
        <v/>
      </c>
      <c r="O17" s="19">
        <f>IF(S17=0,0,S17*J17+config!$K$2+config!$L$2)</f>
        <v>0</v>
      </c>
      <c r="P17" s="19">
        <f t="shared" si="4"/>
        <v>0</v>
      </c>
      <c r="Q17" s="8">
        <f>B48/config!$K$2</f>
        <v>0</v>
      </c>
      <c r="R17" s="8">
        <f>B48/config!$L$2</f>
        <v>0</v>
      </c>
      <c r="S17" s="8">
        <f>IFERROR((config!$K$2-config!$L$2)/(Q17-R17),0)</f>
        <v>0</v>
      </c>
    </row>
    <row r="18" spans="1:19" hidden="1" x14ac:dyDescent="0.3">
      <c r="B18" s="13"/>
      <c r="C18" s="13"/>
      <c r="D18" s="13"/>
      <c r="E18" s="13"/>
      <c r="F18" s="13"/>
      <c r="G18" s="13"/>
      <c r="H18" s="13"/>
      <c r="I18" s="13"/>
      <c r="J18" s="11">
        <f t="shared" si="5"/>
        <v>0</v>
      </c>
      <c r="K18" s="14">
        <f>SUMPRODUCT(B18:I18,config!$B$4:$I$4)</f>
        <v>0</v>
      </c>
      <c r="L18" s="13">
        <f>SUMPRODUCT(B18:I18,config!$B$5:$I$5)-C49</f>
        <v>0</v>
      </c>
      <c r="M18" s="15" t="str">
        <f t="shared" si="2"/>
        <v/>
      </c>
      <c r="N18" s="7" t="str">
        <f t="shared" si="3"/>
        <v/>
      </c>
      <c r="O18" s="19">
        <f>IF(S18=0,0,S18*J18+config!$K$2+config!$L$2)</f>
        <v>0</v>
      </c>
      <c r="P18" s="19">
        <f t="shared" si="4"/>
        <v>0</v>
      </c>
      <c r="Q18" s="8">
        <f>B49/config!$K$2</f>
        <v>0</v>
      </c>
      <c r="R18" s="8">
        <f>B49/config!$L$2</f>
        <v>0</v>
      </c>
      <c r="S18" s="8">
        <f>IFERROR((config!$K$2-config!$L$2)/(Q18-R18),0)</f>
        <v>0</v>
      </c>
    </row>
    <row r="19" spans="1:19" hidden="1" x14ac:dyDescent="0.3">
      <c r="B19" s="13"/>
      <c r="C19" s="13"/>
      <c r="D19" s="13"/>
      <c r="E19" s="13"/>
      <c r="F19" s="13"/>
      <c r="G19" s="13"/>
      <c r="H19" s="13"/>
      <c r="I19" s="13"/>
      <c r="J19" s="11">
        <f t="shared" si="5"/>
        <v>0</v>
      </c>
      <c r="K19" s="14">
        <f>SUMPRODUCT(B19:I19,config!$B$4:$I$4)</f>
        <v>0</v>
      </c>
      <c r="L19" s="13">
        <f>SUMPRODUCT(B19:I19,config!$B$5:$I$5)-C50</f>
        <v>0</v>
      </c>
      <c r="M19" s="15" t="str">
        <f t="shared" si="2"/>
        <v/>
      </c>
      <c r="N19" s="7" t="str">
        <f t="shared" si="3"/>
        <v/>
      </c>
      <c r="O19" s="19">
        <f>IF(S19=0,0,S19*J19+config!$K$2+config!$L$2)</f>
        <v>0</v>
      </c>
      <c r="P19" s="19">
        <f t="shared" si="4"/>
        <v>0</v>
      </c>
      <c r="Q19" s="8">
        <f>B50/config!$K$2</f>
        <v>0</v>
      </c>
      <c r="R19" s="8">
        <f>B50/config!$L$2</f>
        <v>0</v>
      </c>
      <c r="S19" s="8">
        <f>IFERROR((config!$K$2-config!$L$2)/(Q19-R19),0)</f>
        <v>0</v>
      </c>
    </row>
    <row r="20" spans="1:19" hidden="1" x14ac:dyDescent="0.3">
      <c r="B20" s="13"/>
      <c r="C20" s="13"/>
      <c r="D20" s="13"/>
      <c r="E20" s="13"/>
      <c r="F20" s="13"/>
      <c r="G20" s="13"/>
      <c r="H20" s="13"/>
      <c r="I20" s="13"/>
      <c r="J20" s="11">
        <f t="shared" si="1"/>
        <v>0</v>
      </c>
      <c r="K20" s="14">
        <f>SUMPRODUCT(B20:I20,config!$B$4:$I$4)</f>
        <v>0</v>
      </c>
      <c r="L20" s="13">
        <f>SUMPRODUCT(B20:I20,config!$B$5:$I$5)-C51</f>
        <v>0</v>
      </c>
      <c r="M20" s="15" t="str">
        <f t="shared" si="2"/>
        <v/>
      </c>
      <c r="N20" s="7" t="str">
        <f t="shared" si="3"/>
        <v/>
      </c>
      <c r="O20" s="19">
        <f>IF(S20=0,0,S20*J20+config!$K$2+config!$L$2)</f>
        <v>0</v>
      </c>
      <c r="P20" s="19">
        <f t="shared" si="4"/>
        <v>0</v>
      </c>
      <c r="Q20" s="8">
        <f>B51/config!$K$2</f>
        <v>0</v>
      </c>
      <c r="R20" s="8">
        <f>B51/config!$L$2</f>
        <v>0</v>
      </c>
      <c r="S20" s="8">
        <f>IFERROR((config!$K$2-config!$L$2)/(Q20-R20),0)</f>
        <v>0</v>
      </c>
    </row>
    <row r="21" spans="1:19" hidden="1" x14ac:dyDescent="0.3">
      <c r="B21" s="13"/>
      <c r="C21" s="13"/>
      <c r="D21" s="13"/>
      <c r="E21" s="13"/>
      <c r="F21" s="13"/>
      <c r="G21" s="13"/>
      <c r="H21" s="13"/>
      <c r="I21" s="13"/>
      <c r="J21" s="11">
        <f t="shared" si="1"/>
        <v>0</v>
      </c>
      <c r="K21" s="14">
        <f>SUMPRODUCT(B21:I21,config!$B$4:$I$4)</f>
        <v>0</v>
      </c>
      <c r="L21" s="13">
        <f>SUMPRODUCT(B21:I21,config!$B$5:$I$5)-C52</f>
        <v>0</v>
      </c>
      <c r="M21" s="15" t="str">
        <f t="shared" si="2"/>
        <v/>
      </c>
      <c r="N21" s="7" t="str">
        <f t="shared" si="3"/>
        <v/>
      </c>
      <c r="O21" s="19">
        <f>IF(S21=0,0,S21*J21+config!$K$2+config!$L$2)</f>
        <v>0</v>
      </c>
      <c r="P21" s="19">
        <f t="shared" si="4"/>
        <v>0</v>
      </c>
      <c r="Q21" s="8">
        <f>B52/config!$K$2</f>
        <v>0</v>
      </c>
      <c r="R21" s="8">
        <f>B52/config!$L$2</f>
        <v>0</v>
      </c>
      <c r="S21" s="8">
        <f>IFERROR((config!$K$2-config!$L$2)/(Q21-R21),0)</f>
        <v>0</v>
      </c>
    </row>
    <row r="22" spans="1:19" hidden="1" x14ac:dyDescent="0.3">
      <c r="B22" s="13"/>
      <c r="C22" s="13"/>
      <c r="D22" s="13"/>
      <c r="E22" s="13"/>
      <c r="F22" s="13"/>
      <c r="G22" s="13"/>
      <c r="H22" s="13"/>
      <c r="I22" s="13"/>
      <c r="J22" s="11">
        <f t="shared" si="1"/>
        <v>0</v>
      </c>
      <c r="K22" s="14">
        <f>SUMPRODUCT(B22:I22,config!$B$4:$I$4)</f>
        <v>0</v>
      </c>
      <c r="L22" s="13">
        <f>SUMPRODUCT(B22:I22,config!$B$5:$I$5)-C53</f>
        <v>0</v>
      </c>
      <c r="M22" s="15" t="str">
        <f t="shared" si="2"/>
        <v/>
      </c>
      <c r="N22" s="7" t="str">
        <f t="shared" si="3"/>
        <v/>
      </c>
      <c r="O22" s="19">
        <f>IF(S22=0,0,S22*J22+config!$K$2+config!$L$2)</f>
        <v>0</v>
      </c>
      <c r="P22" s="19">
        <f t="shared" si="4"/>
        <v>0</v>
      </c>
      <c r="Q22" s="8">
        <f>B53/config!$K$2</f>
        <v>0</v>
      </c>
      <c r="R22" s="8">
        <f>B53/config!$L$2</f>
        <v>0</v>
      </c>
      <c r="S22" s="8">
        <f>IFERROR((config!$K$2-config!$L$2)/(Q22-R22),0)</f>
        <v>0</v>
      </c>
    </row>
    <row r="23" spans="1:19" hidden="1" x14ac:dyDescent="0.3">
      <c r="B23" s="13"/>
      <c r="C23" s="13"/>
      <c r="D23" s="13"/>
      <c r="E23" s="13"/>
      <c r="F23" s="13"/>
      <c r="G23" s="13"/>
      <c r="H23" s="13"/>
      <c r="I23" s="13"/>
      <c r="J23" s="11">
        <f t="shared" si="1"/>
        <v>0</v>
      </c>
      <c r="K23" s="14">
        <f>SUMPRODUCT(B23:I23,config!$B$4:$I$4)</f>
        <v>0</v>
      </c>
      <c r="L23" s="13">
        <f>SUMPRODUCT(B23:I23,config!$B$5:$I$5)-C54</f>
        <v>0</v>
      </c>
      <c r="M23" s="15" t="str">
        <f t="shared" si="2"/>
        <v/>
      </c>
      <c r="N23" s="7" t="str">
        <f t="shared" si="3"/>
        <v/>
      </c>
      <c r="O23" s="19">
        <f>IF(S23=0,0,S23*J23+config!$K$2+config!$L$2)</f>
        <v>0</v>
      </c>
      <c r="P23" s="19">
        <f t="shared" si="4"/>
        <v>0</v>
      </c>
      <c r="Q23" s="8">
        <f>B54/config!$K$2</f>
        <v>0</v>
      </c>
      <c r="R23" s="8">
        <f>B54/config!$L$2</f>
        <v>0</v>
      </c>
      <c r="S23" s="8">
        <f>IFERROR((config!$K$2-config!$L$2)/(Q23-R23),0)</f>
        <v>0</v>
      </c>
    </row>
    <row r="24" spans="1:19" hidden="1" x14ac:dyDescent="0.3">
      <c r="B24" s="13"/>
      <c r="C24" s="13"/>
      <c r="D24" s="13"/>
      <c r="E24" s="13"/>
      <c r="F24" s="13"/>
      <c r="G24" s="13"/>
      <c r="H24" s="13"/>
      <c r="I24" s="13"/>
      <c r="J24" s="11">
        <f t="shared" si="1"/>
        <v>0</v>
      </c>
      <c r="K24" s="14">
        <f>SUMPRODUCT(B24:I24,config!$B$4:$I$4)</f>
        <v>0</v>
      </c>
      <c r="L24" s="13">
        <f>SUMPRODUCT(B24:I24,config!$B$5:$I$5)-C55</f>
        <v>0</v>
      </c>
      <c r="M24" s="15" t="str">
        <f t="shared" si="2"/>
        <v/>
      </c>
      <c r="N24" s="7" t="str">
        <f t="shared" si="3"/>
        <v/>
      </c>
      <c r="O24" s="19">
        <f>IF(S24=0,0,S24*J24+config!$K$2+config!$L$2)</f>
        <v>0</v>
      </c>
      <c r="P24" s="19">
        <f t="shared" si="4"/>
        <v>0</v>
      </c>
      <c r="Q24" s="8">
        <f>B55/config!$K$2</f>
        <v>0</v>
      </c>
      <c r="R24" s="8">
        <f>B55/config!$L$2</f>
        <v>0</v>
      </c>
      <c r="S24" s="8">
        <f>IFERROR((config!$K$2-config!$L$2)/(Q24-R24),0)</f>
        <v>0</v>
      </c>
    </row>
    <row r="25" spans="1:19" hidden="1" x14ac:dyDescent="0.3">
      <c r="B25" s="13"/>
      <c r="C25" s="13"/>
      <c r="D25" s="13"/>
      <c r="E25" s="13"/>
      <c r="F25" s="13"/>
      <c r="G25" s="13"/>
      <c r="H25" s="13"/>
      <c r="I25" s="13"/>
      <c r="J25" s="11">
        <f t="shared" si="1"/>
        <v>0</v>
      </c>
      <c r="K25" s="14">
        <f>SUMPRODUCT(B25:I25,config!$B$4:$I$4)</f>
        <v>0</v>
      </c>
      <c r="L25" s="13">
        <f>SUMPRODUCT(B25:I25,config!$B$5:$I$5)-C56</f>
        <v>0</v>
      </c>
      <c r="M25" s="15" t="str">
        <f t="shared" si="2"/>
        <v/>
      </c>
      <c r="N25" s="7" t="str">
        <f t="shared" si="3"/>
        <v/>
      </c>
      <c r="O25" s="19">
        <f>IF(S25=0,0,S25*J25+config!$K$2+config!$L$2)</f>
        <v>0</v>
      </c>
      <c r="P25" s="19">
        <f t="shared" si="4"/>
        <v>0</v>
      </c>
      <c r="Q25" s="8">
        <f>B56/config!$K$2</f>
        <v>0</v>
      </c>
      <c r="R25" s="8">
        <f>B56/config!$L$2</f>
        <v>0</v>
      </c>
      <c r="S25" s="8">
        <f>IFERROR((config!$K$2-config!$L$2)/(Q25-R25),0)</f>
        <v>0</v>
      </c>
    </row>
    <row r="26" spans="1:19" hidden="1" x14ac:dyDescent="0.3">
      <c r="B26" s="13"/>
      <c r="C26" s="13"/>
      <c r="D26" s="13"/>
      <c r="E26" s="13"/>
      <c r="F26" s="13"/>
      <c r="G26" s="13"/>
      <c r="H26" s="13"/>
      <c r="I26" s="13"/>
      <c r="J26" s="11">
        <f t="shared" si="1"/>
        <v>0</v>
      </c>
      <c r="K26" s="14">
        <f>SUMPRODUCT(B26:I26,config!$B$4:$I$4)</f>
        <v>0</v>
      </c>
      <c r="L26" s="13">
        <f>SUMPRODUCT(B26:I26,config!$B$5:$I$5)-C57</f>
        <v>0</v>
      </c>
      <c r="M26" s="15" t="str">
        <f t="shared" si="2"/>
        <v/>
      </c>
      <c r="N26" s="7" t="str">
        <f t="shared" si="3"/>
        <v/>
      </c>
      <c r="O26" s="19">
        <f>IF(S26=0,0,S26*J26+config!$K$2+config!$L$2)</f>
        <v>0</v>
      </c>
      <c r="P26" s="19">
        <f t="shared" si="4"/>
        <v>0</v>
      </c>
      <c r="Q26" s="8">
        <f>B57/config!$K$2</f>
        <v>0</v>
      </c>
      <c r="R26" s="8">
        <f>B57/config!$L$2</f>
        <v>0</v>
      </c>
      <c r="S26" s="8">
        <f>IFERROR((config!$K$2-config!$L$2)/(Q26-R26),0)</f>
        <v>0</v>
      </c>
    </row>
    <row r="27" spans="1:19" hidden="1" x14ac:dyDescent="0.3">
      <c r="B27" s="13"/>
      <c r="C27" s="13"/>
      <c r="D27" s="13"/>
      <c r="E27" s="13"/>
      <c r="F27" s="13"/>
      <c r="G27" s="13"/>
      <c r="H27" s="13"/>
      <c r="I27" s="13"/>
      <c r="J27" s="11">
        <f t="shared" si="1"/>
        <v>0</v>
      </c>
      <c r="K27" s="14">
        <f>SUMPRODUCT(B27:I27,config!$B$4:$I$4)</f>
        <v>0</v>
      </c>
      <c r="L27" s="13">
        <f>SUMPRODUCT(B27:I27,config!$B$5:$I$5)-C58</f>
        <v>0</v>
      </c>
      <c r="M27" s="15" t="str">
        <f t="shared" si="2"/>
        <v/>
      </c>
      <c r="N27" s="7" t="str">
        <f t="shared" si="3"/>
        <v/>
      </c>
      <c r="O27" s="19">
        <f>IF(S27=0,0,S27*J27+config!$K$2+config!$L$2)</f>
        <v>0</v>
      </c>
      <c r="P27" s="19">
        <f t="shared" si="4"/>
        <v>0</v>
      </c>
      <c r="Q27" s="8">
        <f>B58/config!$K$2</f>
        <v>0</v>
      </c>
      <c r="R27" s="8">
        <f>B58/config!$L$2</f>
        <v>0</v>
      </c>
      <c r="S27" s="8">
        <f>IFERROR((config!$K$2-config!$L$2)/(Q27-R27),0)</f>
        <v>0</v>
      </c>
    </row>
    <row r="28" spans="1:19" hidden="1" x14ac:dyDescent="0.3">
      <c r="B28" s="13"/>
      <c r="C28" s="13"/>
      <c r="D28" s="13"/>
      <c r="E28" s="13"/>
      <c r="F28" s="13"/>
      <c r="G28" s="13"/>
      <c r="H28" s="13"/>
      <c r="I28" s="13"/>
      <c r="J28" s="11">
        <f t="shared" si="1"/>
        <v>0</v>
      </c>
      <c r="K28" s="14">
        <f>SUMPRODUCT(B28:I28,config!$B$4:$I$4)</f>
        <v>0</v>
      </c>
      <c r="L28" s="13">
        <f>SUMPRODUCT(B28:I28,config!$B$5:$I$5)-C59</f>
        <v>0</v>
      </c>
      <c r="M28" s="15" t="str">
        <f t="shared" si="2"/>
        <v/>
      </c>
      <c r="N28" s="7" t="str">
        <f t="shared" si="3"/>
        <v/>
      </c>
      <c r="O28" s="19">
        <f>IF(S28=0,0,S28*J28+config!$K$2+config!$L$2)</f>
        <v>0</v>
      </c>
      <c r="P28" s="19">
        <f t="shared" si="4"/>
        <v>0</v>
      </c>
      <c r="Q28" s="8">
        <f>B59/config!$K$2</f>
        <v>0</v>
      </c>
      <c r="R28" s="8">
        <f>B59/config!$L$2</f>
        <v>0</v>
      </c>
      <c r="S28" s="8">
        <f>IFERROR((config!$K$2-config!$L$2)/(Q28-R28),0)</f>
        <v>0</v>
      </c>
    </row>
    <row r="29" spans="1:19" hidden="1" x14ac:dyDescent="0.3">
      <c r="B29" s="13"/>
      <c r="C29" s="13"/>
      <c r="D29" s="13"/>
      <c r="E29" s="13"/>
      <c r="F29" s="13"/>
      <c r="G29" s="13"/>
      <c r="H29" s="13"/>
      <c r="I29" s="13"/>
      <c r="J29" s="11">
        <f t="shared" si="1"/>
        <v>0</v>
      </c>
      <c r="K29" s="14">
        <f>SUMPRODUCT(B29:I29,config!$B$4:$I$4)</f>
        <v>0</v>
      </c>
      <c r="L29" s="13">
        <f>SUMPRODUCT(B29:I29,config!$B$5:$I$5)-C60</f>
        <v>0</v>
      </c>
      <c r="M29" s="15" t="str">
        <f t="shared" si="2"/>
        <v/>
      </c>
      <c r="N29" s="7" t="str">
        <f t="shared" si="3"/>
        <v/>
      </c>
      <c r="O29" s="19">
        <f>IF(S29=0,0,S29*J29+config!$K$2+config!$L$2)</f>
        <v>0</v>
      </c>
      <c r="P29" s="19">
        <f t="shared" si="4"/>
        <v>0</v>
      </c>
      <c r="Q29" s="8">
        <f>B60/config!$K$2</f>
        <v>0</v>
      </c>
      <c r="R29" s="8">
        <f>B60/config!$L$2</f>
        <v>0</v>
      </c>
      <c r="S29" s="8">
        <f>IFERROR((config!$K$2-config!$L$2)/(Q29-R29),0)</f>
        <v>0</v>
      </c>
    </row>
    <row r="30" spans="1:19" x14ac:dyDescent="0.3">
      <c r="A30" s="1" t="s">
        <v>1</v>
      </c>
      <c r="B30" s="11">
        <f t="shared" ref="B30:L30" si="6">SUM(B2:B29)</f>
        <v>0</v>
      </c>
      <c r="C30" s="11">
        <f t="shared" si="6"/>
        <v>5</v>
      </c>
      <c r="D30" s="11">
        <f t="shared" si="6"/>
        <v>20</v>
      </c>
      <c r="E30" s="11">
        <f t="shared" si="6"/>
        <v>22</v>
      </c>
      <c r="F30" s="11">
        <f t="shared" si="6"/>
        <v>0</v>
      </c>
      <c r="G30" s="11">
        <f t="shared" si="6"/>
        <v>1</v>
      </c>
      <c r="H30" s="11">
        <f t="shared" si="6"/>
        <v>0</v>
      </c>
      <c r="I30" s="11">
        <f t="shared" si="6"/>
        <v>0</v>
      </c>
      <c r="J30" s="11">
        <f t="shared" si="6"/>
        <v>48</v>
      </c>
      <c r="K30" s="16">
        <f t="shared" si="6"/>
        <v>79.2</v>
      </c>
      <c r="L30" s="11">
        <f t="shared" si="6"/>
        <v>541</v>
      </c>
      <c r="M30" s="17">
        <f>IFERROR(B61/J30,0)</f>
        <v>13.5625</v>
      </c>
      <c r="N30" s="18">
        <f>SUM(N2:N29)/8</f>
        <v>0.61183712121212097</v>
      </c>
      <c r="O30" s="20">
        <f>S30*J30+config!$K$2+config!$L$2</f>
        <v>13.843317972350231</v>
      </c>
      <c r="P30" s="20">
        <f>SUM(P2:P29)/$V$1</f>
        <v>0.70161143163460693</v>
      </c>
      <c r="Q30" s="8">
        <f>B61/config!$K$2</f>
        <v>54.25</v>
      </c>
      <c r="R30" s="8">
        <f>B61/config!$L$2</f>
        <v>40.6875</v>
      </c>
      <c r="S30" s="8">
        <f>IFERROR((config!$K$2-config!$L$2)/(Q30-R30),0)</f>
        <v>-0.29493087557603687</v>
      </c>
    </row>
    <row r="31" spans="1:19" x14ac:dyDescent="0.3">
      <c r="F31" s="8"/>
      <c r="G31" s="2">
        <f>SUM(F30:G30)/J30</f>
        <v>2.0833333333333332E-2</v>
      </c>
      <c r="H31" s="3"/>
      <c r="I31" s="3">
        <f>SUM(H30:I30)/J30</f>
        <v>0</v>
      </c>
      <c r="J31" s="4">
        <f>I31+G31</f>
        <v>2.0833333333333332E-2</v>
      </c>
    </row>
    <row r="32" spans="1:19" x14ac:dyDescent="0.3">
      <c r="A32" t="s">
        <v>0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H32" t="s">
        <v>22</v>
      </c>
      <c r="I32" t="s">
        <v>25</v>
      </c>
      <c r="J32" t="s">
        <v>26</v>
      </c>
      <c r="K32" t="s">
        <v>11</v>
      </c>
      <c r="L32" t="s">
        <v>12</v>
      </c>
      <c r="M32" t="s">
        <v>27</v>
      </c>
      <c r="N32" t="s">
        <v>28</v>
      </c>
      <c r="O32" t="s">
        <v>29</v>
      </c>
      <c r="P32" t="s">
        <v>32</v>
      </c>
      <c r="Q32" t="s">
        <v>41</v>
      </c>
      <c r="R32" t="s">
        <v>33</v>
      </c>
    </row>
    <row r="33" spans="1:21" x14ac:dyDescent="0.3">
      <c r="A33" t="s">
        <v>78</v>
      </c>
      <c r="B33">
        <v>25</v>
      </c>
      <c r="H33">
        <f>SUMPRODUCT(B2:I2,config!$B$1:$I$1)-B33</f>
        <v>3</v>
      </c>
      <c r="I33">
        <f>SUMPRODUCT(B2:I2,config!$B$2:$I$2)-C33</f>
        <v>20</v>
      </c>
      <c r="J33">
        <f>SUMPRODUCT(B2:I2,config!$B$3:$I$3)-D33</f>
        <v>16</v>
      </c>
      <c r="K33">
        <f>B2-E33</f>
        <v>0</v>
      </c>
      <c r="L33">
        <f t="shared" ref="L33:L60" si="7">C2-F33</f>
        <v>0</v>
      </c>
      <c r="M33" t="s">
        <v>30</v>
      </c>
      <c r="N33">
        <v>54</v>
      </c>
      <c r="O33">
        <v>45</v>
      </c>
      <c r="P33">
        <f>J30</f>
        <v>48</v>
      </c>
      <c r="Q33" s="5">
        <f>(P33-N33)/(O33-N33)*100</f>
        <v>66.666666666666657</v>
      </c>
      <c r="R33">
        <v>0.13619152859074701</v>
      </c>
      <c r="S33" s="5">
        <f>Q33*R33</f>
        <v>9.0794352393831321</v>
      </c>
      <c r="T33" s="1" t="s">
        <v>75</v>
      </c>
      <c r="U33" s="1">
        <f>INT(B61/config!K2)</f>
        <v>54</v>
      </c>
    </row>
    <row r="34" spans="1:21" x14ac:dyDescent="0.3">
      <c r="A34" t="s">
        <v>79</v>
      </c>
      <c r="B34">
        <v>28</v>
      </c>
      <c r="H34">
        <f>SUMPRODUCT(B3:I3,config!$B$1:$I$1)-B34</f>
        <v>0</v>
      </c>
      <c r="I34">
        <f>SUMPRODUCT(B3:I3,config!$B$2:$I$2)-C34</f>
        <v>20</v>
      </c>
      <c r="J34">
        <f>SUMPRODUCT(B3:I3,config!$B$3:$I$3)-D34</f>
        <v>16</v>
      </c>
      <c r="K34">
        <f t="shared" ref="K34:K60" si="8">B3-E34</f>
        <v>0</v>
      </c>
      <c r="L34">
        <f t="shared" si="7"/>
        <v>0</v>
      </c>
      <c r="M34" t="s">
        <v>6</v>
      </c>
      <c r="N34">
        <v>89.1</v>
      </c>
      <c r="O34">
        <v>48.15</v>
      </c>
      <c r="P34">
        <f>K30</f>
        <v>79.2</v>
      </c>
      <c r="Q34" s="5">
        <f>(P34-N34)/(O34-N34)*100</f>
        <v>24.175824175824157</v>
      </c>
      <c r="R34">
        <v>6.2556310969295995E-2</v>
      </c>
      <c r="S34" s="5">
        <f>Q34*R34</f>
        <v>1.5123503750818801</v>
      </c>
    </row>
    <row r="35" spans="1:21" x14ac:dyDescent="0.3">
      <c r="A35" t="s">
        <v>80</v>
      </c>
      <c r="B35">
        <v>68</v>
      </c>
      <c r="H35">
        <f>SUMPRODUCT(B4:I4,config!$B$1:$I$1)-B35</f>
        <v>0</v>
      </c>
      <c r="I35">
        <f>SUMPRODUCT(B4:I4,config!$B$2:$I$2)-C35</f>
        <v>50</v>
      </c>
      <c r="J35">
        <f>SUMPRODUCT(B4:I4,config!$B$3:$I$3)-D35</f>
        <v>40</v>
      </c>
      <c r="K35">
        <f t="shared" si="8"/>
        <v>0</v>
      </c>
      <c r="L35">
        <f t="shared" si="7"/>
        <v>0</v>
      </c>
      <c r="M35" t="s">
        <v>7</v>
      </c>
      <c r="N35">
        <v>2</v>
      </c>
      <c r="O35">
        <v>751</v>
      </c>
      <c r="P35">
        <f>L30</f>
        <v>541</v>
      </c>
      <c r="Q35" s="5">
        <f>(P35-N35)/(O35-N35)*100</f>
        <v>71.962616822429908</v>
      </c>
      <c r="R35">
        <v>0.30930635570252701</v>
      </c>
      <c r="S35" s="5">
        <f>Q35*R35</f>
        <v>22.258494756163159</v>
      </c>
    </row>
    <row r="36" spans="1:21" x14ac:dyDescent="0.3">
      <c r="A36" t="s">
        <v>49</v>
      </c>
      <c r="B36">
        <v>147</v>
      </c>
      <c r="C36">
        <v>25</v>
      </c>
      <c r="D36">
        <v>50</v>
      </c>
      <c r="F36">
        <v>1</v>
      </c>
      <c r="H36">
        <f>SUMPRODUCT(B5:I5,config!$B$1:$I$1)-B36</f>
        <v>3</v>
      </c>
      <c r="I36">
        <f>SUMPRODUCT(B5:I5,config!$B$2:$I$2)-C36</f>
        <v>75</v>
      </c>
      <c r="J36">
        <f>SUMPRODUCT(B5:I5,config!$B$3:$I$3)-D36</f>
        <v>30</v>
      </c>
      <c r="K36">
        <f t="shared" si="8"/>
        <v>0</v>
      </c>
      <c r="L36">
        <f t="shared" si="7"/>
        <v>0</v>
      </c>
      <c r="M36" t="s">
        <v>31</v>
      </c>
      <c r="N36">
        <v>3.0550999999999999</v>
      </c>
      <c r="O36">
        <v>0.69230000000000003</v>
      </c>
      <c r="P36" s="5">
        <f>P30</f>
        <v>0.70161143163460693</v>
      </c>
      <c r="Q36" s="5">
        <f>(P36-N36)/(O36-N36)*100</f>
        <v>99.605915370128358</v>
      </c>
      <c r="R36">
        <v>0.49194580473742799</v>
      </c>
      <c r="S36" s="5">
        <f>Q36*R36</f>
        <v>49.000712193365942</v>
      </c>
    </row>
    <row r="37" spans="1:21" x14ac:dyDescent="0.3">
      <c r="A37" t="s">
        <v>50</v>
      </c>
      <c r="B37">
        <v>171</v>
      </c>
      <c r="C37">
        <v>27.5</v>
      </c>
      <c r="D37">
        <v>40</v>
      </c>
      <c r="F37">
        <v>2</v>
      </c>
      <c r="H37">
        <f>SUMPRODUCT(B6:I6,config!$B$1:$I$1)-B37</f>
        <v>1</v>
      </c>
      <c r="I37">
        <f>SUMPRODUCT(B6:I6,config!$B$2:$I$2)-C37</f>
        <v>72.5</v>
      </c>
      <c r="J37">
        <f>SUMPRODUCT(B6:I6,config!$B$3:$I$3)-D37</f>
        <v>40</v>
      </c>
      <c r="K37">
        <f t="shared" si="8"/>
        <v>0</v>
      </c>
      <c r="L37">
        <f t="shared" si="7"/>
        <v>0</v>
      </c>
      <c r="P37" s="1" t="s">
        <v>42</v>
      </c>
      <c r="Q37" s="6">
        <f>SUMPRODUCT(Q33:Q36,R33:R36)</f>
        <v>81.850992563994112</v>
      </c>
      <c r="S37" s="5">
        <f>SUM(S33:S36)</f>
        <v>81.850992563994112</v>
      </c>
    </row>
    <row r="38" spans="1:21" x14ac:dyDescent="0.3">
      <c r="A38" t="s">
        <v>81</v>
      </c>
      <c r="B38">
        <v>137</v>
      </c>
      <c r="C38">
        <v>30.5</v>
      </c>
      <c r="D38">
        <v>43</v>
      </c>
      <c r="F38">
        <v>2</v>
      </c>
      <c r="H38">
        <f>SUMPRODUCT(B7:I7,config!$B$1:$I$1)-B38</f>
        <v>3</v>
      </c>
      <c r="I38">
        <f>SUMPRODUCT(B7:I7,config!$B$2:$I$2)-C38</f>
        <v>39.5</v>
      </c>
      <c r="J38">
        <f>SUMPRODUCT(B7:I7,config!$B$3:$I$3)-D38</f>
        <v>13</v>
      </c>
      <c r="K38">
        <f t="shared" si="8"/>
        <v>0</v>
      </c>
      <c r="L38">
        <f t="shared" si="7"/>
        <v>0</v>
      </c>
    </row>
    <row r="39" spans="1:21" x14ac:dyDescent="0.3">
      <c r="A39" t="s">
        <v>82</v>
      </c>
      <c r="B39">
        <v>34</v>
      </c>
      <c r="H39">
        <f>SUMPRODUCT(B8:I8,config!$B$1:$I$1)-B39</f>
        <v>2</v>
      </c>
      <c r="I39">
        <f>SUMPRODUCT(B8:I8,config!$B$2:$I$2)-C39</f>
        <v>30</v>
      </c>
      <c r="J39">
        <f>SUMPRODUCT(B8:I8,config!$B$3:$I$3)-D39</f>
        <v>24</v>
      </c>
      <c r="K39">
        <f t="shared" si="8"/>
        <v>0</v>
      </c>
      <c r="L39">
        <f t="shared" si="7"/>
        <v>0</v>
      </c>
    </row>
    <row r="40" spans="1:21" x14ac:dyDescent="0.3">
      <c r="A40" t="s">
        <v>83</v>
      </c>
      <c r="B40">
        <v>41</v>
      </c>
      <c r="H40">
        <f>SUMPRODUCT(B9:I9,config!$B$1:$I$1)-B40</f>
        <v>3</v>
      </c>
      <c r="I40">
        <f>SUMPRODUCT(B9:I9,config!$B$2:$I$2)-C40</f>
        <v>30</v>
      </c>
      <c r="J40">
        <f>SUMPRODUCT(B9:I9,config!$B$3:$I$3)-D40</f>
        <v>24</v>
      </c>
      <c r="K40">
        <f t="shared" si="8"/>
        <v>0</v>
      </c>
      <c r="L40">
        <f t="shared" si="7"/>
        <v>0</v>
      </c>
    </row>
    <row r="41" spans="1:21" hidden="1" x14ac:dyDescent="0.3">
      <c r="H41">
        <f>SUMPRODUCT(B10:I10,config!$B$1:$I$1)-B41</f>
        <v>0</v>
      </c>
      <c r="I41">
        <f>SUMPRODUCT(B10:I10,config!$B$2:$I$2)-C41</f>
        <v>0</v>
      </c>
      <c r="J41">
        <f>SUMPRODUCT(B10:I10,config!$B$3:$I$3)-D41</f>
        <v>0</v>
      </c>
      <c r="K41">
        <f t="shared" si="8"/>
        <v>0</v>
      </c>
      <c r="L41">
        <f t="shared" si="7"/>
        <v>0</v>
      </c>
    </row>
    <row r="42" spans="1:21" hidden="1" x14ac:dyDescent="0.3">
      <c r="H42">
        <f>SUMPRODUCT(B11:I11,config!$B$1:$I$1)-B42</f>
        <v>0</v>
      </c>
      <c r="I42">
        <f>SUMPRODUCT(B11:I11,config!$B$2:$I$2)-C42</f>
        <v>0</v>
      </c>
      <c r="J42">
        <f>SUMPRODUCT(B11:I11,config!$B$3:$I$3)-D42</f>
        <v>0</v>
      </c>
      <c r="K42">
        <f t="shared" si="8"/>
        <v>0</v>
      </c>
      <c r="L42">
        <f t="shared" si="7"/>
        <v>0</v>
      </c>
    </row>
    <row r="43" spans="1:21" hidden="1" x14ac:dyDescent="0.3">
      <c r="H43">
        <f>SUMPRODUCT(B12:I12,config!$B$1:$I$1)-B43</f>
        <v>0</v>
      </c>
      <c r="I43">
        <f>SUMPRODUCT(B12:I12,config!$B$2:$I$2)-C43</f>
        <v>0</v>
      </c>
      <c r="J43">
        <f>SUMPRODUCT(B12:I12,config!$B$3:$I$3)-D43</f>
        <v>0</v>
      </c>
      <c r="K43">
        <f t="shared" si="8"/>
        <v>0</v>
      </c>
      <c r="L43">
        <f t="shared" si="7"/>
        <v>0</v>
      </c>
    </row>
    <row r="44" spans="1:21" hidden="1" x14ac:dyDescent="0.3">
      <c r="H44">
        <f>SUMPRODUCT(B13:I13,config!$B$1:$I$1)-B44</f>
        <v>0</v>
      </c>
      <c r="I44">
        <f>SUMPRODUCT(B13:I13,config!$B$2:$I$2)-C44</f>
        <v>0</v>
      </c>
      <c r="J44">
        <f>SUMPRODUCT(B13:I13,config!$B$3:$I$3)-D44</f>
        <v>0</v>
      </c>
      <c r="K44">
        <f t="shared" si="8"/>
        <v>0</v>
      </c>
      <c r="L44">
        <f t="shared" si="7"/>
        <v>0</v>
      </c>
    </row>
    <row r="45" spans="1:21" hidden="1" x14ac:dyDescent="0.3">
      <c r="H45">
        <f>SUMPRODUCT(B14:I14,config!$B$1:$I$1)-B45</f>
        <v>0</v>
      </c>
      <c r="I45">
        <f>SUMPRODUCT(B14:I14,config!$B$2:$I$2)-C45</f>
        <v>0</v>
      </c>
      <c r="J45">
        <f>SUMPRODUCT(B14:I14,config!$B$3:$I$3)-D45</f>
        <v>0</v>
      </c>
      <c r="K45">
        <f t="shared" si="8"/>
        <v>0</v>
      </c>
      <c r="L45">
        <f t="shared" si="7"/>
        <v>0</v>
      </c>
    </row>
    <row r="46" spans="1:21" hidden="1" x14ac:dyDescent="0.3">
      <c r="H46">
        <f>SUMPRODUCT(B15:I15,config!$B$1:$I$1)-B46</f>
        <v>0</v>
      </c>
      <c r="I46">
        <f>SUMPRODUCT(B15:I15,config!$B$2:$I$2)-C46</f>
        <v>0</v>
      </c>
      <c r="J46">
        <f>SUMPRODUCT(B15:I15,config!$B$3:$I$3)-D46</f>
        <v>0</v>
      </c>
      <c r="K46">
        <f t="shared" si="8"/>
        <v>0</v>
      </c>
      <c r="L46">
        <f t="shared" si="7"/>
        <v>0</v>
      </c>
    </row>
    <row r="47" spans="1:21" hidden="1" x14ac:dyDescent="0.3">
      <c r="H47">
        <f>SUMPRODUCT(B16:I16,config!$B$1:$I$1)-B47</f>
        <v>0</v>
      </c>
      <c r="I47">
        <f>SUMPRODUCT(B16:I16,config!$B$2:$I$2)-C47</f>
        <v>0</v>
      </c>
      <c r="J47">
        <f>SUMPRODUCT(B16:I16,config!$B$3:$I$3)-D47</f>
        <v>0</v>
      </c>
      <c r="K47">
        <f t="shared" si="8"/>
        <v>0</v>
      </c>
      <c r="L47">
        <f t="shared" si="7"/>
        <v>0</v>
      </c>
    </row>
    <row r="48" spans="1:21" hidden="1" x14ac:dyDescent="0.3">
      <c r="H48">
        <f>SUMPRODUCT(B17:I17,config!$B$1:$I$1)-B48</f>
        <v>0</v>
      </c>
      <c r="I48">
        <f>SUMPRODUCT(B17:I17,config!$B$2:$I$2)-C48</f>
        <v>0</v>
      </c>
      <c r="J48">
        <f>SUMPRODUCT(B17:I17,config!$B$3:$I$3)-D48</f>
        <v>0</v>
      </c>
      <c r="K48">
        <f t="shared" si="8"/>
        <v>0</v>
      </c>
      <c r="L48">
        <f t="shared" si="7"/>
        <v>0</v>
      </c>
    </row>
    <row r="49" spans="1:12" hidden="1" x14ac:dyDescent="0.3">
      <c r="H49">
        <f>SUMPRODUCT(B18:I18,config!$B$1:$I$1)-B49</f>
        <v>0</v>
      </c>
      <c r="I49">
        <f>SUMPRODUCT(B18:I18,config!$B$2:$I$2)-C49</f>
        <v>0</v>
      </c>
      <c r="J49">
        <f>SUMPRODUCT(B18:I18,config!$B$3:$I$3)-D49</f>
        <v>0</v>
      </c>
      <c r="K49">
        <f t="shared" si="8"/>
        <v>0</v>
      </c>
      <c r="L49">
        <f t="shared" si="7"/>
        <v>0</v>
      </c>
    </row>
    <row r="50" spans="1:12" hidden="1" x14ac:dyDescent="0.3">
      <c r="H50">
        <f>SUMPRODUCT(B19:I19,config!$B$1:$I$1)-B50</f>
        <v>0</v>
      </c>
      <c r="I50">
        <f>SUMPRODUCT(B19:I19,config!$B$2:$I$2)-C50</f>
        <v>0</v>
      </c>
      <c r="J50">
        <f>SUMPRODUCT(B19:I19,config!$B$3:$I$3)-D50</f>
        <v>0</v>
      </c>
      <c r="K50">
        <f t="shared" si="8"/>
        <v>0</v>
      </c>
      <c r="L50">
        <f t="shared" si="7"/>
        <v>0</v>
      </c>
    </row>
    <row r="51" spans="1:12" hidden="1" x14ac:dyDescent="0.3">
      <c r="H51">
        <f>SUMPRODUCT(B20:I20,config!$B$1:$I$1)-B51</f>
        <v>0</v>
      </c>
      <c r="I51">
        <f>SUMPRODUCT(B20:I20,config!$B$2:$I$2)-C51</f>
        <v>0</v>
      </c>
      <c r="J51">
        <f>SUMPRODUCT(B20:I20,config!$B$3:$I$3)-D51</f>
        <v>0</v>
      </c>
      <c r="K51">
        <f t="shared" si="8"/>
        <v>0</v>
      </c>
      <c r="L51">
        <f t="shared" si="7"/>
        <v>0</v>
      </c>
    </row>
    <row r="52" spans="1:12" hidden="1" x14ac:dyDescent="0.3">
      <c r="H52">
        <f>SUMPRODUCT(B21:I21,config!$B$1:$I$1)-B52</f>
        <v>0</v>
      </c>
      <c r="I52">
        <f>SUMPRODUCT(B21:I21,config!$B$2:$I$2)-C52</f>
        <v>0</v>
      </c>
      <c r="J52">
        <f>SUMPRODUCT(B21:I21,config!$B$3:$I$3)-D52</f>
        <v>0</v>
      </c>
      <c r="K52">
        <f t="shared" si="8"/>
        <v>0</v>
      </c>
      <c r="L52">
        <f t="shared" si="7"/>
        <v>0</v>
      </c>
    </row>
    <row r="53" spans="1:12" hidden="1" x14ac:dyDescent="0.3">
      <c r="H53">
        <f>SUMPRODUCT(B22:I22,config!$B$1:$I$1)-B53</f>
        <v>0</v>
      </c>
      <c r="I53">
        <f>SUMPRODUCT(B22:I22,config!$B$2:$I$2)-C53</f>
        <v>0</v>
      </c>
      <c r="J53">
        <f>SUMPRODUCT(B22:I22,config!$B$3:$I$3)-D53</f>
        <v>0</v>
      </c>
      <c r="K53">
        <f t="shared" si="8"/>
        <v>0</v>
      </c>
      <c r="L53">
        <f t="shared" si="7"/>
        <v>0</v>
      </c>
    </row>
    <row r="54" spans="1:12" hidden="1" x14ac:dyDescent="0.3">
      <c r="H54">
        <f>SUMPRODUCT(B23:I23,config!$B$1:$I$1)-B54</f>
        <v>0</v>
      </c>
      <c r="I54">
        <f>SUMPRODUCT(B23:I23,config!$B$2:$I$2)-C54</f>
        <v>0</v>
      </c>
      <c r="J54">
        <f>SUMPRODUCT(B23:I23,config!$B$3:$I$3)-D54</f>
        <v>0</v>
      </c>
      <c r="K54">
        <f t="shared" si="8"/>
        <v>0</v>
      </c>
      <c r="L54">
        <f t="shared" si="7"/>
        <v>0</v>
      </c>
    </row>
    <row r="55" spans="1:12" hidden="1" x14ac:dyDescent="0.3">
      <c r="H55">
        <f>SUMPRODUCT(B24:I24,config!$B$1:$I$1)-B55</f>
        <v>0</v>
      </c>
      <c r="I55">
        <f>SUMPRODUCT(B24:I24,config!$B$2:$I$2)-C55</f>
        <v>0</v>
      </c>
      <c r="J55">
        <f>SUMPRODUCT(B24:I24,config!$B$3:$I$3)-D55</f>
        <v>0</v>
      </c>
      <c r="K55">
        <f t="shared" si="8"/>
        <v>0</v>
      </c>
      <c r="L55">
        <f t="shared" si="7"/>
        <v>0</v>
      </c>
    </row>
    <row r="56" spans="1:12" hidden="1" x14ac:dyDescent="0.3">
      <c r="H56">
        <f>SUMPRODUCT(B25:I25,config!$B$1:$I$1)-B56</f>
        <v>0</v>
      </c>
      <c r="I56">
        <f>SUMPRODUCT(B25:I25,config!$B$2:$I$2)-C56</f>
        <v>0</v>
      </c>
      <c r="J56">
        <f>SUMPRODUCT(B25:I25,config!$B$3:$I$3)-D56</f>
        <v>0</v>
      </c>
      <c r="K56">
        <f t="shared" si="8"/>
        <v>0</v>
      </c>
      <c r="L56">
        <f t="shared" si="7"/>
        <v>0</v>
      </c>
    </row>
    <row r="57" spans="1:12" hidden="1" x14ac:dyDescent="0.3">
      <c r="H57">
        <f>SUMPRODUCT(B26:I26,config!$B$1:$I$1)-B57</f>
        <v>0</v>
      </c>
      <c r="I57">
        <f>SUMPRODUCT(B26:I26,config!$B$2:$I$2)-C57</f>
        <v>0</v>
      </c>
      <c r="J57">
        <f>SUMPRODUCT(B26:I26,config!$B$3:$I$3)-D57</f>
        <v>0</v>
      </c>
      <c r="K57">
        <f t="shared" si="8"/>
        <v>0</v>
      </c>
      <c r="L57">
        <f t="shared" si="7"/>
        <v>0</v>
      </c>
    </row>
    <row r="58" spans="1:12" hidden="1" x14ac:dyDescent="0.3">
      <c r="H58">
        <f>SUMPRODUCT(B27:I27,config!$B$1:$I$1)-B58</f>
        <v>0</v>
      </c>
      <c r="I58">
        <f>SUMPRODUCT(B27:I27,config!$B$2:$I$2)-C58</f>
        <v>0</v>
      </c>
      <c r="J58">
        <f>SUMPRODUCT(B27:I27,config!$B$3:$I$3)-D58</f>
        <v>0</v>
      </c>
      <c r="K58">
        <f t="shared" si="8"/>
        <v>0</v>
      </c>
      <c r="L58">
        <f t="shared" si="7"/>
        <v>0</v>
      </c>
    </row>
    <row r="59" spans="1:12" hidden="1" x14ac:dyDescent="0.3">
      <c r="H59">
        <f>SUMPRODUCT(B28:I28,config!$B$1:$I$1)-B59</f>
        <v>0</v>
      </c>
      <c r="I59">
        <f>SUMPRODUCT(B28:I28,config!$B$2:$I$2)-C59</f>
        <v>0</v>
      </c>
      <c r="J59">
        <f>SUMPRODUCT(B28:I28,config!$B$3:$I$3)-D59</f>
        <v>0</v>
      </c>
      <c r="K59">
        <f t="shared" si="8"/>
        <v>0</v>
      </c>
      <c r="L59">
        <f t="shared" si="7"/>
        <v>0</v>
      </c>
    </row>
    <row r="60" spans="1:12" hidden="1" x14ac:dyDescent="0.3">
      <c r="H60">
        <f>SUMPRODUCT(B29:I29,config!$B$1:$I$1)-B60</f>
        <v>0</v>
      </c>
      <c r="I60">
        <f>SUMPRODUCT(B29:I29,config!$B$2:$I$2)-C60</f>
        <v>0</v>
      </c>
      <c r="J60">
        <f>SUMPRODUCT(B29:I29,config!$B$3:$I$3)-D60</f>
        <v>0</v>
      </c>
      <c r="K60">
        <f t="shared" si="8"/>
        <v>0</v>
      </c>
      <c r="L60">
        <f t="shared" si="7"/>
        <v>0</v>
      </c>
    </row>
    <row r="61" spans="1:12" x14ac:dyDescent="0.3">
      <c r="A61" s="1" t="s">
        <v>1</v>
      </c>
      <c r="B61" s="1">
        <f>SUM(B33:B60)</f>
        <v>651</v>
      </c>
    </row>
  </sheetData>
  <conditionalFormatting sqref="H33:L60">
    <cfRule type="cellIs" dxfId="21" priority="5" operator="greaterThanOrEqual">
      <formula>0</formula>
    </cfRule>
    <cfRule type="cellIs" dxfId="20" priority="6" operator="lessThan">
      <formula>0</formula>
    </cfRule>
  </conditionalFormatting>
  <conditionalFormatting sqref="J30">
    <cfRule type="cellIs" dxfId="19" priority="9" operator="greaterThan">
      <formula>$U$33</formula>
    </cfRule>
  </conditionalFormatting>
  <conditionalFormatting sqref="M2:M2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{75D06EA4-CF78-4105-9B95-C4BE559DD66C}</x14:id>
        </ext>
      </extLst>
    </cfRule>
  </conditionalFormatting>
  <conditionalFormatting sqref="Q33:Q3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{8E50514F-3956-4A10-89EE-0F6D8F689795}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5D06EA4-CF78-4105-9B95-C4BE559DD66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N2:N29</xm:sqref>
        </x14:conditionalFormatting>
        <x14:conditionalFormatting xmlns:xm="http://schemas.microsoft.com/office/excel/2006/main">
          <x14:cfRule type="dataBar" id="{8E50514F-3956-4A10-89EE-0F6D8F68979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Q33:Q37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6DD1-BC8F-4273-B0B6-F6F2911FE467}">
  <dimension ref="A1:V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6" sqref="I6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22" x14ac:dyDescent="0.3">
      <c r="A1" s="9" t="s">
        <v>0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5</v>
      </c>
      <c r="K1" s="10" t="s">
        <v>2</v>
      </c>
      <c r="L1" s="10" t="s">
        <v>3</v>
      </c>
      <c r="M1" s="10" t="s">
        <v>4</v>
      </c>
      <c r="N1" s="11" t="s">
        <v>43</v>
      </c>
      <c r="O1" s="12" t="s">
        <v>34</v>
      </c>
      <c r="P1" s="12" t="s">
        <v>40</v>
      </c>
      <c r="Q1" s="12" t="s">
        <v>35</v>
      </c>
      <c r="R1" s="12" t="s">
        <v>36</v>
      </c>
      <c r="S1" s="12" t="s">
        <v>37</v>
      </c>
      <c r="U1" s="12" t="s">
        <v>44</v>
      </c>
      <c r="V1">
        <f>COUNTA(A2:A29)</f>
        <v>8</v>
      </c>
    </row>
    <row r="2" spans="1:22" x14ac:dyDescent="0.3">
      <c r="A2" t="s">
        <v>78</v>
      </c>
      <c r="B2" s="13"/>
      <c r="C2" s="13"/>
      <c r="D2" s="13"/>
      <c r="E2" s="13">
        <v>2</v>
      </c>
      <c r="F2" s="13"/>
      <c r="G2" s="13">
        <v>0</v>
      </c>
      <c r="H2" s="13"/>
      <c r="I2" s="13"/>
      <c r="J2" s="11">
        <f>SUM(B2:I2)</f>
        <v>2</v>
      </c>
      <c r="K2" s="14">
        <f>SUMPRODUCT(B2:I2,config!$B$4:$I$4)</f>
        <v>3.3</v>
      </c>
      <c r="L2" s="13">
        <f>SUMPRODUCT(B2:I2,config!$B$5:$I$5)-C33</f>
        <v>24</v>
      </c>
      <c r="M2" s="15">
        <f>IFERROR(B33/J2,"")</f>
        <v>12.5</v>
      </c>
      <c r="N2" s="7">
        <f>IFERROR(ABS(M2-M$30),"")</f>
        <v>0.78571428571428648</v>
      </c>
      <c r="O2" s="19">
        <f>IF(S2=0,0,S2*J2+config!$K$2+config!$L$2)</f>
        <v>12.640000000000004</v>
      </c>
      <c r="P2" s="19">
        <f t="shared" ref="P2:P4" si="0">IF(S2=0,0,ABS(O2-O$30))</f>
        <v>0.90838709677418983</v>
      </c>
      <c r="Q2" s="8">
        <f>B33/config!$K$2</f>
        <v>2.0833333333333335</v>
      </c>
      <c r="R2" s="8">
        <f>B33/config!$L$2</f>
        <v>1.5625</v>
      </c>
      <c r="S2" s="8">
        <f>IFERROR((config!$K$2-config!$L$2)/(Q2-R2),0)</f>
        <v>-7.6799999999999979</v>
      </c>
    </row>
    <row r="3" spans="1:22" x14ac:dyDescent="0.3">
      <c r="A3" t="s">
        <v>79</v>
      </c>
      <c r="B3" s="13"/>
      <c r="C3" s="13"/>
      <c r="D3" s="13"/>
      <c r="E3" s="13"/>
      <c r="F3" s="13"/>
      <c r="G3" s="13">
        <v>2</v>
      </c>
      <c r="H3" s="13"/>
      <c r="I3" s="13"/>
      <c r="J3" s="11">
        <f t="shared" ref="J3:J29" si="1">SUM(B3:I3)</f>
        <v>2</v>
      </c>
      <c r="K3" s="14">
        <f>SUMPRODUCT(B3:I3,config!$B$4:$I$4)</f>
        <v>3.3</v>
      </c>
      <c r="L3" s="13">
        <f>SUMPRODUCT(B3:I3,config!$B$5:$I$5)-C34</f>
        <v>0</v>
      </c>
      <c r="M3" s="15">
        <f t="shared" ref="M3:M29" si="2">IFERROR(B34/J3,"")</f>
        <v>14</v>
      </c>
      <c r="N3" s="7">
        <f t="shared" ref="N3:N29" si="3">IFERROR(ABS(M3-M$30),"")</f>
        <v>0.71428571428571352</v>
      </c>
      <c r="O3" s="19">
        <f>IF(S3=0,0,S3*J3+config!$K$2+config!$L$2)</f>
        <v>14.28571428571429</v>
      </c>
      <c r="P3" s="19">
        <f t="shared" si="0"/>
        <v>0.73732718894009608</v>
      </c>
      <c r="Q3" s="8">
        <f>B34/config!$K$2</f>
        <v>2.3333333333333335</v>
      </c>
      <c r="R3" s="8">
        <f>B34/config!$L$2</f>
        <v>1.75</v>
      </c>
      <c r="S3" s="8">
        <f>IFERROR((config!$K$2-config!$L$2)/(Q3-R3),0)</f>
        <v>-6.857142857142855</v>
      </c>
    </row>
    <row r="4" spans="1:22" x14ac:dyDescent="0.3">
      <c r="A4" t="s">
        <v>80</v>
      </c>
      <c r="B4" s="13"/>
      <c r="C4" s="13"/>
      <c r="D4" s="13">
        <v>4</v>
      </c>
      <c r="E4" s="13">
        <v>0</v>
      </c>
      <c r="F4" s="13">
        <v>1</v>
      </c>
      <c r="G4" s="13"/>
      <c r="H4" s="13"/>
      <c r="I4" s="13"/>
      <c r="J4" s="11">
        <f t="shared" si="1"/>
        <v>5</v>
      </c>
      <c r="K4" s="14">
        <f>SUMPRODUCT(B4:I4,config!$B$4:$I$4)</f>
        <v>8.25</v>
      </c>
      <c r="L4" s="13">
        <f>SUMPRODUCT(B4:I4,config!$B$5:$I$5)-C35</f>
        <v>77</v>
      </c>
      <c r="M4" s="15">
        <f t="shared" si="2"/>
        <v>13.6</v>
      </c>
      <c r="N4" s="7">
        <f t="shared" si="3"/>
        <v>0.31428571428571317</v>
      </c>
      <c r="O4" s="19">
        <f>IF(S4=0,0,S4*J4+config!$K$2+config!$L$2)</f>
        <v>13.882352941176475</v>
      </c>
      <c r="P4" s="19">
        <f t="shared" si="0"/>
        <v>0.33396584440228061</v>
      </c>
      <c r="Q4" s="8">
        <f>B35/config!$K$2</f>
        <v>5.666666666666667</v>
      </c>
      <c r="R4" s="8">
        <f>B35/config!$L$2</f>
        <v>4.25</v>
      </c>
      <c r="S4" s="8">
        <f>IFERROR((config!$K$2-config!$L$2)/(Q4-R4),0)</f>
        <v>-2.8235294117647052</v>
      </c>
    </row>
    <row r="5" spans="1:22" x14ac:dyDescent="0.3">
      <c r="A5" t="s">
        <v>49</v>
      </c>
      <c r="B5" s="13"/>
      <c r="C5" s="13">
        <v>1</v>
      </c>
      <c r="D5" s="13"/>
      <c r="E5" s="13">
        <v>4</v>
      </c>
      <c r="F5" s="13">
        <v>0</v>
      </c>
      <c r="G5" s="13">
        <v>3</v>
      </c>
      <c r="H5" s="13">
        <v>3</v>
      </c>
      <c r="I5" s="13"/>
      <c r="J5" s="11">
        <f t="shared" si="1"/>
        <v>11</v>
      </c>
      <c r="K5" s="14">
        <f>SUMPRODUCT(B5:I5,config!$B$4:$I$4)</f>
        <v>15</v>
      </c>
      <c r="L5" s="13">
        <f>SUMPRODUCT(B5:I5,config!$B$5:$I$5)-C36</f>
        <v>32</v>
      </c>
      <c r="M5" s="15">
        <f t="shared" si="2"/>
        <v>13.363636363636363</v>
      </c>
      <c r="N5" s="7">
        <f t="shared" si="3"/>
        <v>7.7922077922076838E-2</v>
      </c>
      <c r="O5" s="19">
        <f>IF(S5=0,0,S5*J5+config!$K$2+config!$L$2)</f>
        <v>13.632653061224492</v>
      </c>
      <c r="P5" s="19">
        <f>IF(S5=0,0,ABS(O5-O$30))</f>
        <v>8.4265964450297659E-2</v>
      </c>
      <c r="Q5" s="8">
        <f>B36/config!$K$2</f>
        <v>12.25</v>
      </c>
      <c r="R5" s="8">
        <f>B36/config!$L$2</f>
        <v>9.1875</v>
      </c>
      <c r="S5" s="8">
        <f>IFERROR((config!$K$2-config!$L$2)/(Q5-R5),0)</f>
        <v>-1.3061224489795917</v>
      </c>
    </row>
    <row r="6" spans="1:22" x14ac:dyDescent="0.3">
      <c r="A6" t="s">
        <v>50</v>
      </c>
      <c r="B6" s="13"/>
      <c r="C6" s="13">
        <v>2</v>
      </c>
      <c r="D6" s="13">
        <v>8</v>
      </c>
      <c r="E6" s="13"/>
      <c r="F6" s="13">
        <v>0</v>
      </c>
      <c r="G6" s="13">
        <v>3</v>
      </c>
      <c r="H6" s="13"/>
      <c r="I6" s="13"/>
      <c r="J6" s="11">
        <f t="shared" si="1"/>
        <v>13</v>
      </c>
      <c r="K6" s="14">
        <f>SUMPRODUCT(B6:I6,config!$B$4:$I$4)</f>
        <v>21.45</v>
      </c>
      <c r="L6" s="13">
        <f>SUMPRODUCT(B6:I6,config!$B$5:$I$5)-C37</f>
        <v>116.5</v>
      </c>
      <c r="M6" s="15">
        <f t="shared" si="2"/>
        <v>13.153846153846153</v>
      </c>
      <c r="N6" s="7">
        <f t="shared" si="3"/>
        <v>0.13186813186813318</v>
      </c>
      <c r="O6" s="19">
        <f>IF(S6=0,0,S6*J6+config!$K$2+config!$L$2)</f>
        <v>13.403508771929825</v>
      </c>
      <c r="P6" s="19">
        <f t="shared" ref="P6:P29" si="4">IF(S6=0,0,ABS(O6-O$30))</f>
        <v>0.14487832484436858</v>
      </c>
      <c r="Q6" s="8">
        <f>B37/config!$K$2</f>
        <v>14.25</v>
      </c>
      <c r="R6" s="8">
        <f>B37/config!$L$2</f>
        <v>10.6875</v>
      </c>
      <c r="S6" s="8">
        <f>IFERROR((config!$K$2-config!$L$2)/(Q6-R6),0)</f>
        <v>-1.1228070175438596</v>
      </c>
    </row>
    <row r="7" spans="1:22" x14ac:dyDescent="0.3">
      <c r="A7" t="s">
        <v>81</v>
      </c>
      <c r="B7" s="13"/>
      <c r="C7" s="13">
        <v>2</v>
      </c>
      <c r="D7" s="13"/>
      <c r="E7" s="13">
        <v>6</v>
      </c>
      <c r="F7" s="13">
        <v>1</v>
      </c>
      <c r="G7" s="13">
        <v>0</v>
      </c>
      <c r="H7" s="13"/>
      <c r="I7" s="13">
        <v>1</v>
      </c>
      <c r="J7" s="11">
        <f t="shared" si="1"/>
        <v>10</v>
      </c>
      <c r="K7" s="14">
        <f>SUMPRODUCT(B7:I7,config!$B$4:$I$4)</f>
        <v>15.45</v>
      </c>
      <c r="L7" s="13">
        <f>SUMPRODUCT(B7:I7,config!$B$5:$I$5)-C38</f>
        <v>46.5</v>
      </c>
      <c r="M7" s="15">
        <f t="shared" si="2"/>
        <v>13.7</v>
      </c>
      <c r="N7" s="7">
        <f t="shared" si="3"/>
        <v>0.41428571428571281</v>
      </c>
      <c r="O7" s="19">
        <f>IF(S7=0,0,S7*J7+config!$K$2+config!$L$2)</f>
        <v>13.985401459854012</v>
      </c>
      <c r="P7" s="19">
        <f t="shared" si="4"/>
        <v>0.43701436307981822</v>
      </c>
      <c r="Q7" s="8">
        <f>B38/config!$K$2</f>
        <v>11.416666666666666</v>
      </c>
      <c r="R7" s="8">
        <f>B38/config!$L$2</f>
        <v>8.5625</v>
      </c>
      <c r="S7" s="8">
        <f>IFERROR((config!$K$2-config!$L$2)/(Q7-R7),0)</f>
        <v>-1.4014598540145988</v>
      </c>
    </row>
    <row r="8" spans="1:22" x14ac:dyDescent="0.3">
      <c r="A8" t="s">
        <v>82</v>
      </c>
      <c r="B8" s="13"/>
      <c r="C8" s="13"/>
      <c r="D8" s="13"/>
      <c r="E8" s="13"/>
      <c r="F8" s="13">
        <v>0</v>
      </c>
      <c r="G8" s="13"/>
      <c r="H8" s="13"/>
      <c r="I8" s="13">
        <v>3</v>
      </c>
      <c r="J8" s="11">
        <f>SUM(B8:I8)</f>
        <v>3</v>
      </c>
      <c r="K8" s="14">
        <f>SUMPRODUCT(B8:I8,config!$B$4:$I$4)</f>
        <v>1.7999999999999998</v>
      </c>
      <c r="L8" s="13">
        <f>SUMPRODUCT(B8:I8,config!$B$5:$I$5)-C39</f>
        <v>0</v>
      </c>
      <c r="M8" s="15">
        <f t="shared" si="2"/>
        <v>11.333333333333334</v>
      </c>
      <c r="N8" s="7">
        <f t="shared" si="3"/>
        <v>1.9523809523809526</v>
      </c>
      <c r="O8" s="19">
        <f>IF(S8=0,0,S8*J8+config!$K$2+config!$L$2)</f>
        <v>11.058823529411768</v>
      </c>
      <c r="P8" s="19">
        <f t="shared" si="4"/>
        <v>2.4895635673624259</v>
      </c>
      <c r="Q8" s="8">
        <f>B39/config!$K$2</f>
        <v>2.8333333333333335</v>
      </c>
      <c r="R8" s="8">
        <f>B39/config!$L$2</f>
        <v>2.125</v>
      </c>
      <c r="S8" s="8">
        <f>IFERROR((config!$K$2-config!$L$2)/(Q8-R8),0)</f>
        <v>-5.6470588235294104</v>
      </c>
    </row>
    <row r="9" spans="1:22" x14ac:dyDescent="0.3">
      <c r="A9" t="s">
        <v>83</v>
      </c>
      <c r="B9" s="13"/>
      <c r="C9" s="13"/>
      <c r="D9" s="13">
        <v>0</v>
      </c>
      <c r="E9" s="13"/>
      <c r="F9" s="13">
        <v>3</v>
      </c>
      <c r="G9" s="13">
        <v>0</v>
      </c>
      <c r="H9" s="13"/>
      <c r="I9" s="13"/>
      <c r="J9" s="11">
        <f t="shared" ref="J9:J19" si="5">SUM(B9:I9)</f>
        <v>3</v>
      </c>
      <c r="K9" s="14">
        <f>SUMPRODUCT(B9:I9,config!$B$4:$I$4)</f>
        <v>4.9499999999999993</v>
      </c>
      <c r="L9" s="13">
        <f>SUMPRODUCT(B9:I9,config!$B$5:$I$5)-C40</f>
        <v>15</v>
      </c>
      <c r="M9" s="15">
        <f t="shared" si="2"/>
        <v>13.666666666666666</v>
      </c>
      <c r="N9" s="7">
        <f t="shared" si="3"/>
        <v>0.3809523809523796</v>
      </c>
      <c r="O9" s="19">
        <f>IF(S9=0,0,S9*J9+config!$K$2+config!$L$2)</f>
        <v>13.95121951219512</v>
      </c>
      <c r="P9" s="19">
        <f t="shared" si="4"/>
        <v>0.40283241542092618</v>
      </c>
      <c r="Q9" s="8">
        <f>B40/config!$K$2</f>
        <v>3.4166666666666665</v>
      </c>
      <c r="R9" s="8">
        <f>B40/config!$L$2</f>
        <v>2.5625</v>
      </c>
      <c r="S9" s="8">
        <f>IFERROR((config!$K$2-config!$L$2)/(Q9-R9),0)</f>
        <v>-4.6829268292682933</v>
      </c>
    </row>
    <row r="10" spans="1:22" hidden="1" x14ac:dyDescent="0.3">
      <c r="B10" s="13"/>
      <c r="C10" s="13"/>
      <c r="D10" s="13"/>
      <c r="E10" s="13"/>
      <c r="F10" s="13"/>
      <c r="G10" s="13"/>
      <c r="H10" s="13"/>
      <c r="I10" s="13"/>
      <c r="J10" s="11">
        <f t="shared" si="5"/>
        <v>0</v>
      </c>
      <c r="K10" s="14">
        <f>SUMPRODUCT(B10:I10,config!$B$4:$I$4)</f>
        <v>0</v>
      </c>
      <c r="L10" s="13">
        <f>SUMPRODUCT(B10:I10,config!$B$5:$I$5)-C41</f>
        <v>0</v>
      </c>
      <c r="M10" s="15" t="str">
        <f t="shared" si="2"/>
        <v/>
      </c>
      <c r="N10" s="7" t="str">
        <f t="shared" si="3"/>
        <v/>
      </c>
      <c r="O10" s="19">
        <f>IF(S10=0,0,S10*J10+config!$K$2+config!$L$2)</f>
        <v>0</v>
      </c>
      <c r="P10" s="19">
        <f t="shared" si="4"/>
        <v>0</v>
      </c>
      <c r="Q10" s="8">
        <f>B41/config!$K$2</f>
        <v>0</v>
      </c>
      <c r="R10" s="8">
        <f>B41/config!$L$2</f>
        <v>0</v>
      </c>
      <c r="S10" s="8">
        <f>IFERROR((config!$K$2-config!$L$2)/(Q10-R10),0)</f>
        <v>0</v>
      </c>
    </row>
    <row r="11" spans="1:22" hidden="1" x14ac:dyDescent="0.3">
      <c r="B11" s="13"/>
      <c r="C11" s="13"/>
      <c r="D11" s="13"/>
      <c r="E11" s="13"/>
      <c r="F11" s="13"/>
      <c r="G11" s="13"/>
      <c r="H11" s="13"/>
      <c r="I11" s="13"/>
      <c r="J11" s="11">
        <f t="shared" si="5"/>
        <v>0</v>
      </c>
      <c r="K11" s="14">
        <f>SUMPRODUCT(B11:I11,config!$B$4:$I$4)</f>
        <v>0</v>
      </c>
      <c r="L11" s="13">
        <f>SUMPRODUCT(B11:I11,config!$B$5:$I$5)-C42</f>
        <v>0</v>
      </c>
      <c r="M11" s="15" t="str">
        <f t="shared" si="2"/>
        <v/>
      </c>
      <c r="N11" s="7" t="str">
        <f t="shared" si="3"/>
        <v/>
      </c>
      <c r="O11" s="19">
        <f>IF(S11=0,0,S11*J11+config!$K$2+config!$L$2)</f>
        <v>0</v>
      </c>
      <c r="P11" s="19">
        <f t="shared" si="4"/>
        <v>0</v>
      </c>
      <c r="Q11" s="8">
        <f>B42/config!$K$2</f>
        <v>0</v>
      </c>
      <c r="R11" s="8">
        <f>B42/config!$L$2</f>
        <v>0</v>
      </c>
      <c r="S11" s="8">
        <f>IFERROR((config!$K$2-config!$L$2)/(Q11-R11),0)</f>
        <v>0</v>
      </c>
    </row>
    <row r="12" spans="1:22" hidden="1" x14ac:dyDescent="0.3">
      <c r="B12" s="13"/>
      <c r="C12" s="13"/>
      <c r="D12" s="13"/>
      <c r="E12" s="13"/>
      <c r="F12" s="13"/>
      <c r="G12" s="13"/>
      <c r="H12" s="13"/>
      <c r="I12" s="13"/>
      <c r="J12" s="11">
        <f t="shared" si="5"/>
        <v>0</v>
      </c>
      <c r="K12" s="14">
        <f>SUMPRODUCT(B12:I12,config!$B$4:$I$4)</f>
        <v>0</v>
      </c>
      <c r="L12" s="13">
        <f>SUMPRODUCT(B12:I12,config!$B$5:$I$5)-C43</f>
        <v>0</v>
      </c>
      <c r="M12" s="15" t="str">
        <f t="shared" si="2"/>
        <v/>
      </c>
      <c r="N12" s="7" t="str">
        <f t="shared" si="3"/>
        <v/>
      </c>
      <c r="O12" s="19">
        <f>IF(S12=0,0,S12*J12+config!$K$2+config!$L$2)</f>
        <v>0</v>
      </c>
      <c r="P12" s="19">
        <f t="shared" si="4"/>
        <v>0</v>
      </c>
      <c r="Q12" s="8">
        <f>B43/config!$K$2</f>
        <v>0</v>
      </c>
      <c r="R12" s="8">
        <f>B43/config!$L$2</f>
        <v>0</v>
      </c>
      <c r="S12" s="8">
        <f>IFERROR((config!$K$2-config!$L$2)/(Q12-R12),0)</f>
        <v>0</v>
      </c>
    </row>
    <row r="13" spans="1:22" hidden="1" x14ac:dyDescent="0.3">
      <c r="B13" s="13"/>
      <c r="C13" s="13"/>
      <c r="D13" s="13"/>
      <c r="E13" s="13"/>
      <c r="F13" s="13"/>
      <c r="G13" s="13"/>
      <c r="H13" s="13"/>
      <c r="I13" s="13"/>
      <c r="J13" s="11">
        <f t="shared" si="5"/>
        <v>0</v>
      </c>
      <c r="K13" s="14">
        <f>SUMPRODUCT(B13:I13,config!$B$4:$I$4)</f>
        <v>0</v>
      </c>
      <c r="L13" s="13">
        <f>SUMPRODUCT(B13:I13,config!$B$5:$I$5)-C44</f>
        <v>0</v>
      </c>
      <c r="M13" s="15" t="str">
        <f t="shared" si="2"/>
        <v/>
      </c>
      <c r="N13" s="7" t="str">
        <f t="shared" si="3"/>
        <v/>
      </c>
      <c r="O13" s="19">
        <f>IF(S13=0,0,S13*J13+config!$K$2+config!$L$2)</f>
        <v>0</v>
      </c>
      <c r="P13" s="19">
        <f t="shared" si="4"/>
        <v>0</v>
      </c>
      <c r="Q13" s="8">
        <f>B44/config!$K$2</f>
        <v>0</v>
      </c>
      <c r="R13" s="8">
        <f>B44/config!$L$2</f>
        <v>0</v>
      </c>
      <c r="S13" s="8">
        <f>IFERROR((config!$K$2-config!$L$2)/(Q13-R13),0)</f>
        <v>0</v>
      </c>
    </row>
    <row r="14" spans="1:22" hidden="1" x14ac:dyDescent="0.3">
      <c r="B14" s="13"/>
      <c r="C14" s="13"/>
      <c r="D14" s="13"/>
      <c r="E14" s="13"/>
      <c r="F14" s="13"/>
      <c r="G14" s="13"/>
      <c r="H14" s="13"/>
      <c r="I14" s="13"/>
      <c r="J14" s="11">
        <f t="shared" si="5"/>
        <v>0</v>
      </c>
      <c r="K14" s="14">
        <f>SUMPRODUCT(B14:I14,config!$B$4:$I$4)</f>
        <v>0</v>
      </c>
      <c r="L14" s="13">
        <f>SUMPRODUCT(B14:I14,config!$B$5:$I$5)-C45</f>
        <v>0</v>
      </c>
      <c r="M14" s="15" t="str">
        <f t="shared" si="2"/>
        <v/>
      </c>
      <c r="N14" s="7" t="str">
        <f t="shared" si="3"/>
        <v/>
      </c>
      <c r="O14" s="19">
        <f>IF(S14=0,0,S14*J14+config!$K$2+config!$L$2)</f>
        <v>0</v>
      </c>
      <c r="P14" s="19">
        <f t="shared" si="4"/>
        <v>0</v>
      </c>
      <c r="Q14" s="8">
        <f>B45/config!$K$2</f>
        <v>0</v>
      </c>
      <c r="R14" s="8">
        <f>B45/config!$L$2</f>
        <v>0</v>
      </c>
      <c r="S14" s="8">
        <f>IFERROR((config!$K$2-config!$L$2)/(Q14-R14),0)</f>
        <v>0</v>
      </c>
    </row>
    <row r="15" spans="1:22" hidden="1" x14ac:dyDescent="0.3">
      <c r="B15" s="13"/>
      <c r="C15" s="13"/>
      <c r="D15" s="13"/>
      <c r="E15" s="13"/>
      <c r="F15" s="13"/>
      <c r="G15" s="13"/>
      <c r="H15" s="13"/>
      <c r="I15" s="13"/>
      <c r="J15" s="11">
        <f t="shared" si="5"/>
        <v>0</v>
      </c>
      <c r="K15" s="14">
        <f>SUMPRODUCT(B15:I15,config!$B$4:$I$4)</f>
        <v>0</v>
      </c>
      <c r="L15" s="13">
        <f>SUMPRODUCT(B15:I15,config!$B$5:$I$5)-C46</f>
        <v>0</v>
      </c>
      <c r="M15" s="15" t="str">
        <f t="shared" si="2"/>
        <v/>
      </c>
      <c r="N15" s="7" t="str">
        <f t="shared" si="3"/>
        <v/>
      </c>
      <c r="O15" s="19">
        <f>IF(S15=0,0,S15*J15+config!$K$2+config!$L$2)</f>
        <v>0</v>
      </c>
      <c r="P15" s="19">
        <f t="shared" si="4"/>
        <v>0</v>
      </c>
      <c r="Q15" s="8">
        <f>B46/config!$K$2</f>
        <v>0</v>
      </c>
      <c r="R15" s="8">
        <f>B46/config!$L$2</f>
        <v>0</v>
      </c>
      <c r="S15" s="8">
        <f>IFERROR((config!$K$2-config!$L$2)/(Q15-R15),0)</f>
        <v>0</v>
      </c>
    </row>
    <row r="16" spans="1:22" hidden="1" x14ac:dyDescent="0.3">
      <c r="B16" s="13"/>
      <c r="C16" s="13"/>
      <c r="D16" s="13"/>
      <c r="E16" s="13"/>
      <c r="F16" s="13"/>
      <c r="G16" s="13"/>
      <c r="H16" s="13"/>
      <c r="I16" s="13"/>
      <c r="J16" s="11">
        <f t="shared" si="5"/>
        <v>0</v>
      </c>
      <c r="K16" s="14">
        <f>SUMPRODUCT(B16:I16,config!$B$4:$I$4)</f>
        <v>0</v>
      </c>
      <c r="L16" s="13">
        <f>SUMPRODUCT(B16:I16,config!$B$5:$I$5)-C47</f>
        <v>0</v>
      </c>
      <c r="M16" s="15" t="str">
        <f t="shared" si="2"/>
        <v/>
      </c>
      <c r="N16" s="7" t="str">
        <f t="shared" si="3"/>
        <v/>
      </c>
      <c r="O16" s="19">
        <f>IF(S16=0,0,S16*J16+config!$K$2+config!$L$2)</f>
        <v>0</v>
      </c>
      <c r="P16" s="19">
        <f t="shared" si="4"/>
        <v>0</v>
      </c>
      <c r="Q16" s="8">
        <f>B47/config!$K$2</f>
        <v>0</v>
      </c>
      <c r="R16" s="8">
        <f>B47/config!$L$2</f>
        <v>0</v>
      </c>
      <c r="S16" s="8">
        <f>IFERROR((config!$K$2-config!$L$2)/(Q16-R16),0)</f>
        <v>0</v>
      </c>
    </row>
    <row r="17" spans="1:19" hidden="1" x14ac:dyDescent="0.3">
      <c r="B17" s="13"/>
      <c r="C17" s="13"/>
      <c r="D17" s="13"/>
      <c r="E17" s="13"/>
      <c r="F17" s="13"/>
      <c r="G17" s="13"/>
      <c r="H17" s="13"/>
      <c r="I17" s="13"/>
      <c r="J17" s="11">
        <f t="shared" si="5"/>
        <v>0</v>
      </c>
      <c r="K17" s="14">
        <f>SUMPRODUCT(B17:I17,config!$B$4:$I$4)</f>
        <v>0</v>
      </c>
      <c r="L17" s="13">
        <f>SUMPRODUCT(B17:I17,config!$B$5:$I$5)-C48</f>
        <v>0</v>
      </c>
      <c r="M17" s="15" t="str">
        <f t="shared" si="2"/>
        <v/>
      </c>
      <c r="N17" s="7" t="str">
        <f t="shared" si="3"/>
        <v/>
      </c>
      <c r="O17" s="19">
        <f>IF(S17=0,0,S17*J17+config!$K$2+config!$L$2)</f>
        <v>0</v>
      </c>
      <c r="P17" s="19">
        <f t="shared" si="4"/>
        <v>0</v>
      </c>
      <c r="Q17" s="8">
        <f>B48/config!$K$2</f>
        <v>0</v>
      </c>
      <c r="R17" s="8">
        <f>B48/config!$L$2</f>
        <v>0</v>
      </c>
      <c r="S17" s="8">
        <f>IFERROR((config!$K$2-config!$L$2)/(Q17-R17),0)</f>
        <v>0</v>
      </c>
    </row>
    <row r="18" spans="1:19" hidden="1" x14ac:dyDescent="0.3">
      <c r="B18" s="13"/>
      <c r="C18" s="13"/>
      <c r="D18" s="13"/>
      <c r="E18" s="13"/>
      <c r="F18" s="13"/>
      <c r="G18" s="13"/>
      <c r="H18" s="13"/>
      <c r="I18" s="13"/>
      <c r="J18" s="11">
        <f t="shared" si="5"/>
        <v>0</v>
      </c>
      <c r="K18" s="14">
        <f>SUMPRODUCT(B18:I18,config!$B$4:$I$4)</f>
        <v>0</v>
      </c>
      <c r="L18" s="13">
        <f>SUMPRODUCT(B18:I18,config!$B$5:$I$5)-C49</f>
        <v>0</v>
      </c>
      <c r="M18" s="15" t="str">
        <f t="shared" si="2"/>
        <v/>
      </c>
      <c r="N18" s="7" t="str">
        <f t="shared" si="3"/>
        <v/>
      </c>
      <c r="O18" s="19">
        <f>IF(S18=0,0,S18*J18+config!$K$2+config!$L$2)</f>
        <v>0</v>
      </c>
      <c r="P18" s="19">
        <f t="shared" si="4"/>
        <v>0</v>
      </c>
      <c r="Q18" s="8">
        <f>B49/config!$K$2</f>
        <v>0</v>
      </c>
      <c r="R18" s="8">
        <f>B49/config!$L$2</f>
        <v>0</v>
      </c>
      <c r="S18" s="8">
        <f>IFERROR((config!$K$2-config!$L$2)/(Q18-R18),0)</f>
        <v>0</v>
      </c>
    </row>
    <row r="19" spans="1:19" hidden="1" x14ac:dyDescent="0.3">
      <c r="B19" s="13"/>
      <c r="C19" s="13"/>
      <c r="D19" s="13"/>
      <c r="E19" s="13"/>
      <c r="F19" s="13"/>
      <c r="G19" s="13"/>
      <c r="H19" s="13"/>
      <c r="I19" s="13"/>
      <c r="J19" s="11">
        <f t="shared" si="5"/>
        <v>0</v>
      </c>
      <c r="K19" s="14">
        <f>SUMPRODUCT(B19:I19,config!$B$4:$I$4)</f>
        <v>0</v>
      </c>
      <c r="L19" s="13">
        <f>SUMPRODUCT(B19:I19,config!$B$5:$I$5)-C50</f>
        <v>0</v>
      </c>
      <c r="M19" s="15" t="str">
        <f t="shared" si="2"/>
        <v/>
      </c>
      <c r="N19" s="7" t="str">
        <f t="shared" si="3"/>
        <v/>
      </c>
      <c r="O19" s="19">
        <f>IF(S19=0,0,S19*J19+config!$K$2+config!$L$2)</f>
        <v>0</v>
      </c>
      <c r="P19" s="19">
        <f t="shared" si="4"/>
        <v>0</v>
      </c>
      <c r="Q19" s="8">
        <f>B50/config!$K$2</f>
        <v>0</v>
      </c>
      <c r="R19" s="8">
        <f>B50/config!$L$2</f>
        <v>0</v>
      </c>
      <c r="S19" s="8">
        <f>IFERROR((config!$K$2-config!$L$2)/(Q19-R19),0)</f>
        <v>0</v>
      </c>
    </row>
    <row r="20" spans="1:19" hidden="1" x14ac:dyDescent="0.3">
      <c r="B20" s="13"/>
      <c r="C20" s="13"/>
      <c r="D20" s="13"/>
      <c r="E20" s="13"/>
      <c r="F20" s="13"/>
      <c r="G20" s="13"/>
      <c r="H20" s="13"/>
      <c r="I20" s="13"/>
      <c r="J20" s="11">
        <f t="shared" si="1"/>
        <v>0</v>
      </c>
      <c r="K20" s="14">
        <f>SUMPRODUCT(B20:I20,config!$B$4:$I$4)</f>
        <v>0</v>
      </c>
      <c r="L20" s="13">
        <f>SUMPRODUCT(B20:I20,config!$B$5:$I$5)-C51</f>
        <v>0</v>
      </c>
      <c r="M20" s="15" t="str">
        <f t="shared" si="2"/>
        <v/>
      </c>
      <c r="N20" s="7" t="str">
        <f t="shared" si="3"/>
        <v/>
      </c>
      <c r="O20" s="19">
        <f>IF(S20=0,0,S20*J20+config!$K$2+config!$L$2)</f>
        <v>0</v>
      </c>
      <c r="P20" s="19">
        <f t="shared" si="4"/>
        <v>0</v>
      </c>
      <c r="Q20" s="8">
        <f>B51/config!$K$2</f>
        <v>0</v>
      </c>
      <c r="R20" s="8">
        <f>B51/config!$L$2</f>
        <v>0</v>
      </c>
      <c r="S20" s="8">
        <f>IFERROR((config!$K$2-config!$L$2)/(Q20-R20),0)</f>
        <v>0</v>
      </c>
    </row>
    <row r="21" spans="1:19" hidden="1" x14ac:dyDescent="0.3">
      <c r="B21" s="13"/>
      <c r="C21" s="13"/>
      <c r="D21" s="13"/>
      <c r="E21" s="13"/>
      <c r="F21" s="13"/>
      <c r="G21" s="13"/>
      <c r="H21" s="13"/>
      <c r="I21" s="13"/>
      <c r="J21" s="11">
        <f t="shared" si="1"/>
        <v>0</v>
      </c>
      <c r="K21" s="14">
        <f>SUMPRODUCT(B21:I21,config!$B$4:$I$4)</f>
        <v>0</v>
      </c>
      <c r="L21" s="13">
        <f>SUMPRODUCT(B21:I21,config!$B$5:$I$5)-C52</f>
        <v>0</v>
      </c>
      <c r="M21" s="15" t="str">
        <f t="shared" si="2"/>
        <v/>
      </c>
      <c r="N21" s="7" t="str">
        <f t="shared" si="3"/>
        <v/>
      </c>
      <c r="O21" s="19">
        <f>IF(S21=0,0,S21*J21+config!$K$2+config!$L$2)</f>
        <v>0</v>
      </c>
      <c r="P21" s="19">
        <f t="shared" si="4"/>
        <v>0</v>
      </c>
      <c r="Q21" s="8">
        <f>B52/config!$K$2</f>
        <v>0</v>
      </c>
      <c r="R21" s="8">
        <f>B52/config!$L$2</f>
        <v>0</v>
      </c>
      <c r="S21" s="8">
        <f>IFERROR((config!$K$2-config!$L$2)/(Q21-R21),0)</f>
        <v>0</v>
      </c>
    </row>
    <row r="22" spans="1:19" hidden="1" x14ac:dyDescent="0.3">
      <c r="B22" s="13"/>
      <c r="C22" s="13"/>
      <c r="D22" s="13"/>
      <c r="E22" s="13"/>
      <c r="F22" s="13"/>
      <c r="G22" s="13"/>
      <c r="H22" s="13"/>
      <c r="I22" s="13"/>
      <c r="J22" s="11">
        <f t="shared" si="1"/>
        <v>0</v>
      </c>
      <c r="K22" s="14">
        <f>SUMPRODUCT(B22:I22,config!$B$4:$I$4)</f>
        <v>0</v>
      </c>
      <c r="L22" s="13">
        <f>SUMPRODUCT(B22:I22,config!$B$5:$I$5)-C53</f>
        <v>0</v>
      </c>
      <c r="M22" s="15" t="str">
        <f t="shared" si="2"/>
        <v/>
      </c>
      <c r="N22" s="7" t="str">
        <f t="shared" si="3"/>
        <v/>
      </c>
      <c r="O22" s="19">
        <f>IF(S22=0,0,S22*J22+config!$K$2+config!$L$2)</f>
        <v>0</v>
      </c>
      <c r="P22" s="19">
        <f t="shared" si="4"/>
        <v>0</v>
      </c>
      <c r="Q22" s="8">
        <f>B53/config!$K$2</f>
        <v>0</v>
      </c>
      <c r="R22" s="8">
        <f>B53/config!$L$2</f>
        <v>0</v>
      </c>
      <c r="S22" s="8">
        <f>IFERROR((config!$K$2-config!$L$2)/(Q22-R22),0)</f>
        <v>0</v>
      </c>
    </row>
    <row r="23" spans="1:19" hidden="1" x14ac:dyDescent="0.3">
      <c r="B23" s="13"/>
      <c r="C23" s="13"/>
      <c r="D23" s="13"/>
      <c r="E23" s="13"/>
      <c r="F23" s="13"/>
      <c r="G23" s="13"/>
      <c r="H23" s="13"/>
      <c r="I23" s="13"/>
      <c r="J23" s="11">
        <f t="shared" si="1"/>
        <v>0</v>
      </c>
      <c r="K23" s="14">
        <f>SUMPRODUCT(B23:I23,config!$B$4:$I$4)</f>
        <v>0</v>
      </c>
      <c r="L23" s="13">
        <f>SUMPRODUCT(B23:I23,config!$B$5:$I$5)-C54</f>
        <v>0</v>
      </c>
      <c r="M23" s="15" t="str">
        <f t="shared" si="2"/>
        <v/>
      </c>
      <c r="N23" s="7" t="str">
        <f t="shared" si="3"/>
        <v/>
      </c>
      <c r="O23" s="19">
        <f>IF(S23=0,0,S23*J23+config!$K$2+config!$L$2)</f>
        <v>0</v>
      </c>
      <c r="P23" s="19">
        <f t="shared" si="4"/>
        <v>0</v>
      </c>
      <c r="Q23" s="8">
        <f>B54/config!$K$2</f>
        <v>0</v>
      </c>
      <c r="R23" s="8">
        <f>B54/config!$L$2</f>
        <v>0</v>
      </c>
      <c r="S23" s="8">
        <f>IFERROR((config!$K$2-config!$L$2)/(Q23-R23),0)</f>
        <v>0</v>
      </c>
    </row>
    <row r="24" spans="1:19" hidden="1" x14ac:dyDescent="0.3">
      <c r="B24" s="13"/>
      <c r="C24" s="13"/>
      <c r="D24" s="13"/>
      <c r="E24" s="13"/>
      <c r="F24" s="13"/>
      <c r="G24" s="13"/>
      <c r="H24" s="13"/>
      <c r="I24" s="13"/>
      <c r="J24" s="11">
        <f t="shared" si="1"/>
        <v>0</v>
      </c>
      <c r="K24" s="14">
        <f>SUMPRODUCT(B24:I24,config!$B$4:$I$4)</f>
        <v>0</v>
      </c>
      <c r="L24" s="13">
        <f>SUMPRODUCT(B24:I24,config!$B$5:$I$5)-C55</f>
        <v>0</v>
      </c>
      <c r="M24" s="15" t="str">
        <f t="shared" si="2"/>
        <v/>
      </c>
      <c r="N24" s="7" t="str">
        <f t="shared" si="3"/>
        <v/>
      </c>
      <c r="O24" s="19">
        <f>IF(S24=0,0,S24*J24+config!$K$2+config!$L$2)</f>
        <v>0</v>
      </c>
      <c r="P24" s="19">
        <f t="shared" si="4"/>
        <v>0</v>
      </c>
      <c r="Q24" s="8">
        <f>B55/config!$K$2</f>
        <v>0</v>
      </c>
      <c r="R24" s="8">
        <f>B55/config!$L$2</f>
        <v>0</v>
      </c>
      <c r="S24" s="8">
        <f>IFERROR((config!$K$2-config!$L$2)/(Q24-R24),0)</f>
        <v>0</v>
      </c>
    </row>
    <row r="25" spans="1:19" hidden="1" x14ac:dyDescent="0.3">
      <c r="B25" s="13"/>
      <c r="C25" s="13"/>
      <c r="D25" s="13"/>
      <c r="E25" s="13"/>
      <c r="F25" s="13"/>
      <c r="G25" s="13"/>
      <c r="H25" s="13"/>
      <c r="I25" s="13"/>
      <c r="J25" s="11">
        <f t="shared" si="1"/>
        <v>0</v>
      </c>
      <c r="K25" s="14">
        <f>SUMPRODUCT(B25:I25,config!$B$4:$I$4)</f>
        <v>0</v>
      </c>
      <c r="L25" s="13">
        <f>SUMPRODUCT(B25:I25,config!$B$5:$I$5)-C56</f>
        <v>0</v>
      </c>
      <c r="M25" s="15" t="str">
        <f t="shared" si="2"/>
        <v/>
      </c>
      <c r="N25" s="7" t="str">
        <f t="shared" si="3"/>
        <v/>
      </c>
      <c r="O25" s="19">
        <f>IF(S25=0,0,S25*J25+config!$K$2+config!$L$2)</f>
        <v>0</v>
      </c>
      <c r="P25" s="19">
        <f t="shared" si="4"/>
        <v>0</v>
      </c>
      <c r="Q25" s="8">
        <f>B56/config!$K$2</f>
        <v>0</v>
      </c>
      <c r="R25" s="8">
        <f>B56/config!$L$2</f>
        <v>0</v>
      </c>
      <c r="S25" s="8">
        <f>IFERROR((config!$K$2-config!$L$2)/(Q25-R25),0)</f>
        <v>0</v>
      </c>
    </row>
    <row r="26" spans="1:19" hidden="1" x14ac:dyDescent="0.3">
      <c r="B26" s="13"/>
      <c r="C26" s="13"/>
      <c r="D26" s="13"/>
      <c r="E26" s="13"/>
      <c r="F26" s="13"/>
      <c r="G26" s="13"/>
      <c r="H26" s="13"/>
      <c r="I26" s="13"/>
      <c r="J26" s="11">
        <f t="shared" si="1"/>
        <v>0</v>
      </c>
      <c r="K26" s="14">
        <f>SUMPRODUCT(B26:I26,config!$B$4:$I$4)</f>
        <v>0</v>
      </c>
      <c r="L26" s="13">
        <f>SUMPRODUCT(B26:I26,config!$B$5:$I$5)-C57</f>
        <v>0</v>
      </c>
      <c r="M26" s="15" t="str">
        <f t="shared" si="2"/>
        <v/>
      </c>
      <c r="N26" s="7" t="str">
        <f t="shared" si="3"/>
        <v/>
      </c>
      <c r="O26" s="19">
        <f>IF(S26=0,0,S26*J26+config!$K$2+config!$L$2)</f>
        <v>0</v>
      </c>
      <c r="P26" s="19">
        <f t="shared" si="4"/>
        <v>0</v>
      </c>
      <c r="Q26" s="8">
        <f>B57/config!$K$2</f>
        <v>0</v>
      </c>
      <c r="R26" s="8">
        <f>B57/config!$L$2</f>
        <v>0</v>
      </c>
      <c r="S26" s="8">
        <f>IFERROR((config!$K$2-config!$L$2)/(Q26-R26),0)</f>
        <v>0</v>
      </c>
    </row>
    <row r="27" spans="1:19" hidden="1" x14ac:dyDescent="0.3">
      <c r="B27" s="13"/>
      <c r="C27" s="13"/>
      <c r="D27" s="13"/>
      <c r="E27" s="13"/>
      <c r="F27" s="13"/>
      <c r="G27" s="13"/>
      <c r="H27" s="13"/>
      <c r="I27" s="13"/>
      <c r="J27" s="11">
        <f t="shared" si="1"/>
        <v>0</v>
      </c>
      <c r="K27" s="14">
        <f>SUMPRODUCT(B27:I27,config!$B$4:$I$4)</f>
        <v>0</v>
      </c>
      <c r="L27" s="13">
        <f>SUMPRODUCT(B27:I27,config!$B$5:$I$5)-C58</f>
        <v>0</v>
      </c>
      <c r="M27" s="15" t="str">
        <f t="shared" si="2"/>
        <v/>
      </c>
      <c r="N27" s="7" t="str">
        <f t="shared" si="3"/>
        <v/>
      </c>
      <c r="O27" s="19">
        <f>IF(S27=0,0,S27*J27+config!$K$2+config!$L$2)</f>
        <v>0</v>
      </c>
      <c r="P27" s="19">
        <f t="shared" si="4"/>
        <v>0</v>
      </c>
      <c r="Q27" s="8">
        <f>B58/config!$K$2</f>
        <v>0</v>
      </c>
      <c r="R27" s="8">
        <f>B58/config!$L$2</f>
        <v>0</v>
      </c>
      <c r="S27" s="8">
        <f>IFERROR((config!$K$2-config!$L$2)/(Q27-R27),0)</f>
        <v>0</v>
      </c>
    </row>
    <row r="28" spans="1:19" hidden="1" x14ac:dyDescent="0.3">
      <c r="B28" s="13"/>
      <c r="C28" s="13"/>
      <c r="D28" s="13"/>
      <c r="E28" s="13"/>
      <c r="F28" s="13"/>
      <c r="G28" s="13"/>
      <c r="H28" s="13"/>
      <c r="I28" s="13"/>
      <c r="J28" s="11">
        <f t="shared" si="1"/>
        <v>0</v>
      </c>
      <c r="K28" s="14">
        <f>SUMPRODUCT(B28:I28,config!$B$4:$I$4)</f>
        <v>0</v>
      </c>
      <c r="L28" s="13">
        <f>SUMPRODUCT(B28:I28,config!$B$5:$I$5)-C59</f>
        <v>0</v>
      </c>
      <c r="M28" s="15" t="str">
        <f t="shared" si="2"/>
        <v/>
      </c>
      <c r="N28" s="7" t="str">
        <f t="shared" si="3"/>
        <v/>
      </c>
      <c r="O28" s="19">
        <f>IF(S28=0,0,S28*J28+config!$K$2+config!$L$2)</f>
        <v>0</v>
      </c>
      <c r="P28" s="19">
        <f t="shared" si="4"/>
        <v>0</v>
      </c>
      <c r="Q28" s="8">
        <f>B59/config!$K$2</f>
        <v>0</v>
      </c>
      <c r="R28" s="8">
        <f>B59/config!$L$2</f>
        <v>0</v>
      </c>
      <c r="S28" s="8">
        <f>IFERROR((config!$K$2-config!$L$2)/(Q28-R28),0)</f>
        <v>0</v>
      </c>
    </row>
    <row r="29" spans="1:19" hidden="1" x14ac:dyDescent="0.3">
      <c r="B29" s="13"/>
      <c r="C29" s="13"/>
      <c r="D29" s="13"/>
      <c r="E29" s="13"/>
      <c r="F29" s="13"/>
      <c r="G29" s="13"/>
      <c r="H29" s="13"/>
      <c r="I29" s="13"/>
      <c r="J29" s="11">
        <f t="shared" si="1"/>
        <v>0</v>
      </c>
      <c r="K29" s="14">
        <f>SUMPRODUCT(B29:I29,config!$B$4:$I$4)</f>
        <v>0</v>
      </c>
      <c r="L29" s="13">
        <f>SUMPRODUCT(B29:I29,config!$B$5:$I$5)-C60</f>
        <v>0</v>
      </c>
      <c r="M29" s="15" t="str">
        <f t="shared" si="2"/>
        <v/>
      </c>
      <c r="N29" s="7" t="str">
        <f t="shared" si="3"/>
        <v/>
      </c>
      <c r="O29" s="19">
        <f>IF(S29=0,0,S29*J29+config!$K$2+config!$L$2)</f>
        <v>0</v>
      </c>
      <c r="P29" s="19">
        <f t="shared" si="4"/>
        <v>0</v>
      </c>
      <c r="Q29" s="8">
        <f>B60/config!$K$2</f>
        <v>0</v>
      </c>
      <c r="R29" s="8">
        <f>B60/config!$L$2</f>
        <v>0</v>
      </c>
      <c r="S29" s="8">
        <f>IFERROR((config!$K$2-config!$L$2)/(Q29-R29),0)</f>
        <v>0</v>
      </c>
    </row>
    <row r="30" spans="1:19" x14ac:dyDescent="0.3">
      <c r="A30" s="1" t="s">
        <v>1</v>
      </c>
      <c r="B30" s="11">
        <f t="shared" ref="B30:L30" si="6">SUM(B2:B29)</f>
        <v>0</v>
      </c>
      <c r="C30" s="11">
        <f t="shared" si="6"/>
        <v>5</v>
      </c>
      <c r="D30" s="11">
        <f t="shared" si="6"/>
        <v>12</v>
      </c>
      <c r="E30" s="11">
        <f t="shared" si="6"/>
        <v>12</v>
      </c>
      <c r="F30" s="11">
        <f t="shared" si="6"/>
        <v>5</v>
      </c>
      <c r="G30" s="11">
        <f t="shared" si="6"/>
        <v>8</v>
      </c>
      <c r="H30" s="11">
        <f t="shared" si="6"/>
        <v>3</v>
      </c>
      <c r="I30" s="11">
        <f t="shared" si="6"/>
        <v>4</v>
      </c>
      <c r="J30" s="11">
        <f t="shared" si="6"/>
        <v>49</v>
      </c>
      <c r="K30" s="16">
        <f t="shared" si="6"/>
        <v>73.5</v>
      </c>
      <c r="L30" s="11">
        <f t="shared" si="6"/>
        <v>311</v>
      </c>
      <c r="M30" s="17">
        <f>IFERROR(B61/J30,0)</f>
        <v>13.285714285714286</v>
      </c>
      <c r="N30" s="18">
        <f>SUM(N2:N29)/8</f>
        <v>0.59646187146187102</v>
      </c>
      <c r="O30" s="20">
        <f>S30*J30+config!$K$2+config!$L$2</f>
        <v>13.548387096774194</v>
      </c>
      <c r="P30" s="20">
        <f>SUM(P2:P29)/$V$1</f>
        <v>0.69227934565930038</v>
      </c>
      <c r="Q30" s="8">
        <f>B61/config!$K$2</f>
        <v>54.25</v>
      </c>
      <c r="R30" s="8">
        <f>B61/config!$L$2</f>
        <v>40.6875</v>
      </c>
      <c r="S30" s="8">
        <f>IFERROR((config!$K$2-config!$L$2)/(Q30-R30),0)</f>
        <v>-0.29493087557603687</v>
      </c>
    </row>
    <row r="31" spans="1:19" x14ac:dyDescent="0.3">
      <c r="F31" s="8"/>
      <c r="G31" s="2">
        <f>SUM(F30:G30)/J30</f>
        <v>0.26530612244897961</v>
      </c>
      <c r="H31" s="3"/>
      <c r="I31" s="3">
        <f>SUM(H30:I30)/J30</f>
        <v>0.14285714285714285</v>
      </c>
      <c r="J31" s="4">
        <f>I31+G31</f>
        <v>0.40816326530612246</v>
      </c>
    </row>
    <row r="32" spans="1:19" x14ac:dyDescent="0.3">
      <c r="A32" t="s">
        <v>0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H32" t="s">
        <v>22</v>
      </c>
      <c r="I32" t="s">
        <v>25</v>
      </c>
      <c r="J32" t="s">
        <v>26</v>
      </c>
      <c r="K32" t="s">
        <v>11</v>
      </c>
      <c r="L32" t="s">
        <v>12</v>
      </c>
      <c r="M32" t="s">
        <v>27</v>
      </c>
      <c r="N32" t="s">
        <v>28</v>
      </c>
      <c r="O32" t="s">
        <v>29</v>
      </c>
      <c r="P32" t="s">
        <v>32</v>
      </c>
      <c r="Q32" t="s">
        <v>41</v>
      </c>
      <c r="R32" t="s">
        <v>33</v>
      </c>
    </row>
    <row r="33" spans="1:21" x14ac:dyDescent="0.3">
      <c r="A33" t="s">
        <v>78</v>
      </c>
      <c r="B33">
        <v>25</v>
      </c>
      <c r="H33">
        <f>SUMPRODUCT(B2:I2,config!$B$1:$I$1)-B33</f>
        <v>7</v>
      </c>
      <c r="I33">
        <f>SUMPRODUCT(B2:I2,config!$B$2:$I$2)-C33</f>
        <v>20</v>
      </c>
      <c r="J33">
        <f>SUMPRODUCT(B2:I2,config!$B$3:$I$3)-D33</f>
        <v>16</v>
      </c>
      <c r="K33">
        <f>B2-E33</f>
        <v>0</v>
      </c>
      <c r="L33">
        <f t="shared" ref="L33:L60" si="7">C2-F33</f>
        <v>0</v>
      </c>
      <c r="M33" t="s">
        <v>30</v>
      </c>
      <c r="N33">
        <v>54</v>
      </c>
      <c r="O33">
        <v>45</v>
      </c>
      <c r="P33">
        <f>J30</f>
        <v>49</v>
      </c>
      <c r="Q33" s="5">
        <f>(P33-N33)/(O33-N33)*100</f>
        <v>55.555555555555557</v>
      </c>
      <c r="R33">
        <v>0.13619152859074701</v>
      </c>
      <c r="S33" s="5">
        <f>Q33*R33</f>
        <v>7.5661960328192785</v>
      </c>
      <c r="T33" s="1" t="s">
        <v>75</v>
      </c>
      <c r="U33" s="1">
        <f>INT(B61/config!K2)</f>
        <v>54</v>
      </c>
    </row>
    <row r="34" spans="1:21" x14ac:dyDescent="0.3">
      <c r="A34" t="s">
        <v>79</v>
      </c>
      <c r="B34">
        <v>28</v>
      </c>
      <c r="H34">
        <f>SUMPRODUCT(B3:I3,config!$B$1:$I$1)-B34</f>
        <v>20</v>
      </c>
      <c r="I34">
        <f>SUMPRODUCT(B3:I3,config!$B$2:$I$2)-C34</f>
        <v>0</v>
      </c>
      <c r="J34">
        <f>SUMPRODUCT(B3:I3,config!$B$3:$I$3)-D34</f>
        <v>0</v>
      </c>
      <c r="K34">
        <f t="shared" ref="K34:K60" si="8">B3-E34</f>
        <v>0</v>
      </c>
      <c r="L34">
        <f t="shared" si="7"/>
        <v>0</v>
      </c>
      <c r="M34" t="s">
        <v>6</v>
      </c>
      <c r="N34">
        <v>89.1</v>
      </c>
      <c r="O34">
        <v>48.15</v>
      </c>
      <c r="P34">
        <f>K30</f>
        <v>73.5</v>
      </c>
      <c r="Q34" s="5">
        <f>(P34-N34)/(O34-N34)*100</f>
        <v>38.095238095238088</v>
      </c>
      <c r="R34">
        <v>6.2556310969295995E-2</v>
      </c>
      <c r="S34" s="5">
        <f>Q34*R34</f>
        <v>2.3830975607350848</v>
      </c>
    </row>
    <row r="35" spans="1:21" x14ac:dyDescent="0.3">
      <c r="A35" t="s">
        <v>80</v>
      </c>
      <c r="B35">
        <v>68</v>
      </c>
      <c r="H35">
        <f>SUMPRODUCT(B4:I4,config!$B$1:$I$1)-B35</f>
        <v>0</v>
      </c>
      <c r="I35">
        <f>SUMPRODUCT(B4:I4,config!$B$2:$I$2)-C35</f>
        <v>45</v>
      </c>
      <c r="J35">
        <f>SUMPRODUCT(B4:I4,config!$B$3:$I$3)-D35</f>
        <v>40</v>
      </c>
      <c r="K35">
        <f t="shared" si="8"/>
        <v>0</v>
      </c>
      <c r="L35">
        <f t="shared" si="7"/>
        <v>0</v>
      </c>
      <c r="M35" t="s">
        <v>7</v>
      </c>
      <c r="N35">
        <v>2</v>
      </c>
      <c r="O35">
        <v>751</v>
      </c>
      <c r="P35">
        <f>L30</f>
        <v>311</v>
      </c>
      <c r="Q35" s="5">
        <f>(P35-N35)/(O35-N35)*100</f>
        <v>41.255006675567422</v>
      </c>
      <c r="R35">
        <v>0.30930635570252701</v>
      </c>
      <c r="S35" s="5">
        <f>Q35*R35</f>
        <v>12.760435769303184</v>
      </c>
    </row>
    <row r="36" spans="1:21" x14ac:dyDescent="0.3">
      <c r="A36" t="s">
        <v>49</v>
      </c>
      <c r="B36">
        <v>147</v>
      </c>
      <c r="C36">
        <v>25</v>
      </c>
      <c r="D36">
        <v>50</v>
      </c>
      <c r="F36">
        <v>1</v>
      </c>
      <c r="H36">
        <f>SUMPRODUCT(B5:I5,config!$B$1:$I$1)-B36</f>
        <v>29</v>
      </c>
      <c r="I36">
        <f>SUMPRODUCT(B5:I5,config!$B$2:$I$2)-C36</f>
        <v>24</v>
      </c>
      <c r="J36">
        <f>SUMPRODUCT(B5:I5,config!$B$3:$I$3)-D36</f>
        <v>0</v>
      </c>
      <c r="K36">
        <f t="shared" si="8"/>
        <v>0</v>
      </c>
      <c r="L36">
        <f t="shared" si="7"/>
        <v>0</v>
      </c>
      <c r="M36" t="s">
        <v>31</v>
      </c>
      <c r="N36">
        <v>3.0550999999999999</v>
      </c>
      <c r="O36">
        <v>0.69230000000000003</v>
      </c>
      <c r="P36" s="5">
        <f>P30</f>
        <v>0.69227934565930038</v>
      </c>
      <c r="Q36" s="5">
        <f>(P36-N36)/(O36-N36)*100</f>
        <v>100.00087414680461</v>
      </c>
      <c r="R36">
        <v>0.49194580473742799</v>
      </c>
      <c r="S36" s="5">
        <f>Q36*R36</f>
        <v>49.195010506596049</v>
      </c>
    </row>
    <row r="37" spans="1:21" x14ac:dyDescent="0.3">
      <c r="A37" t="s">
        <v>50</v>
      </c>
      <c r="B37">
        <v>171</v>
      </c>
      <c r="C37">
        <v>27.5</v>
      </c>
      <c r="D37">
        <v>40</v>
      </c>
      <c r="F37">
        <v>2</v>
      </c>
      <c r="H37">
        <f>SUMPRODUCT(B6:I6,config!$B$1:$I$1)-B37</f>
        <v>17</v>
      </c>
      <c r="I37">
        <f>SUMPRODUCT(B6:I6,config!$B$2:$I$2)-C37</f>
        <v>52.5</v>
      </c>
      <c r="J37">
        <f>SUMPRODUCT(B6:I6,config!$B$3:$I$3)-D37</f>
        <v>24</v>
      </c>
      <c r="K37">
        <f t="shared" si="8"/>
        <v>0</v>
      </c>
      <c r="L37">
        <f t="shared" si="7"/>
        <v>0</v>
      </c>
      <c r="P37" s="1" t="s">
        <v>42</v>
      </c>
      <c r="Q37" s="6">
        <f>SUMPRODUCT(Q33:Q36,R33:R36)</f>
        <v>71.904739869453593</v>
      </c>
      <c r="S37" s="5">
        <f>SUM(S33:S36)</f>
        <v>71.904739869453593</v>
      </c>
    </row>
    <row r="38" spans="1:21" x14ac:dyDescent="0.3">
      <c r="A38" t="s">
        <v>81</v>
      </c>
      <c r="B38">
        <v>137</v>
      </c>
      <c r="C38">
        <v>30.5</v>
      </c>
      <c r="D38">
        <v>43</v>
      </c>
      <c r="F38">
        <v>2</v>
      </c>
      <c r="H38">
        <f>SUMPRODUCT(B7:I7,config!$B$1:$I$1)-B38</f>
        <v>11</v>
      </c>
      <c r="I38">
        <f>SUMPRODUCT(B7:I7,config!$B$2:$I$2)-C38</f>
        <v>34.5</v>
      </c>
      <c r="J38">
        <f>SUMPRODUCT(B7:I7,config!$B$3:$I$3)-D38</f>
        <v>13</v>
      </c>
      <c r="K38">
        <f t="shared" si="8"/>
        <v>0</v>
      </c>
      <c r="L38">
        <f t="shared" si="7"/>
        <v>0</v>
      </c>
    </row>
    <row r="39" spans="1:21" x14ac:dyDescent="0.3">
      <c r="A39" t="s">
        <v>82</v>
      </c>
      <c r="B39">
        <v>34</v>
      </c>
      <c r="H39">
        <f>SUMPRODUCT(B8:I8,config!$B$1:$I$1)-B39</f>
        <v>2</v>
      </c>
      <c r="I39">
        <f>SUMPRODUCT(B8:I8,config!$B$2:$I$2)-C39</f>
        <v>0</v>
      </c>
      <c r="J39">
        <f>SUMPRODUCT(B8:I8,config!$B$3:$I$3)-D39</f>
        <v>0</v>
      </c>
      <c r="K39">
        <f t="shared" si="8"/>
        <v>0</v>
      </c>
      <c r="L39">
        <f t="shared" si="7"/>
        <v>0</v>
      </c>
    </row>
    <row r="40" spans="1:21" x14ac:dyDescent="0.3">
      <c r="A40" t="s">
        <v>83</v>
      </c>
      <c r="B40">
        <v>41</v>
      </c>
      <c r="H40">
        <f>SUMPRODUCT(B9:I9,config!$B$1:$I$1)-B40</f>
        <v>19</v>
      </c>
      <c r="I40">
        <f>SUMPRODUCT(B9:I9,config!$B$2:$I$2)-C40</f>
        <v>15</v>
      </c>
      <c r="J40">
        <f>SUMPRODUCT(B9:I9,config!$B$3:$I$3)-D40</f>
        <v>24</v>
      </c>
      <c r="K40">
        <f t="shared" si="8"/>
        <v>0</v>
      </c>
      <c r="L40">
        <f t="shared" si="7"/>
        <v>0</v>
      </c>
    </row>
    <row r="41" spans="1:21" hidden="1" x14ac:dyDescent="0.3">
      <c r="H41">
        <f>SUMPRODUCT(B10:I10,config!$B$1:$I$1)-B41</f>
        <v>0</v>
      </c>
      <c r="I41">
        <f>SUMPRODUCT(B10:I10,config!$B$2:$I$2)-C41</f>
        <v>0</v>
      </c>
      <c r="J41">
        <f>SUMPRODUCT(B10:I10,config!$B$3:$I$3)-D41</f>
        <v>0</v>
      </c>
      <c r="K41">
        <f t="shared" si="8"/>
        <v>0</v>
      </c>
      <c r="L41">
        <f t="shared" si="7"/>
        <v>0</v>
      </c>
    </row>
    <row r="42" spans="1:21" hidden="1" x14ac:dyDescent="0.3">
      <c r="H42">
        <f>SUMPRODUCT(B11:I11,config!$B$1:$I$1)-B42</f>
        <v>0</v>
      </c>
      <c r="I42">
        <f>SUMPRODUCT(B11:I11,config!$B$2:$I$2)-C42</f>
        <v>0</v>
      </c>
      <c r="J42">
        <f>SUMPRODUCT(B11:I11,config!$B$3:$I$3)-D42</f>
        <v>0</v>
      </c>
      <c r="K42">
        <f t="shared" si="8"/>
        <v>0</v>
      </c>
      <c r="L42">
        <f t="shared" si="7"/>
        <v>0</v>
      </c>
    </row>
    <row r="43" spans="1:21" hidden="1" x14ac:dyDescent="0.3">
      <c r="H43">
        <f>SUMPRODUCT(B12:I12,config!$B$1:$I$1)-B43</f>
        <v>0</v>
      </c>
      <c r="I43">
        <f>SUMPRODUCT(B12:I12,config!$B$2:$I$2)-C43</f>
        <v>0</v>
      </c>
      <c r="J43">
        <f>SUMPRODUCT(B12:I12,config!$B$3:$I$3)-D43</f>
        <v>0</v>
      </c>
      <c r="K43">
        <f t="shared" si="8"/>
        <v>0</v>
      </c>
      <c r="L43">
        <f t="shared" si="7"/>
        <v>0</v>
      </c>
    </row>
    <row r="44" spans="1:21" hidden="1" x14ac:dyDescent="0.3">
      <c r="H44">
        <f>SUMPRODUCT(B13:I13,config!$B$1:$I$1)-B44</f>
        <v>0</v>
      </c>
      <c r="I44">
        <f>SUMPRODUCT(B13:I13,config!$B$2:$I$2)-C44</f>
        <v>0</v>
      </c>
      <c r="J44">
        <f>SUMPRODUCT(B13:I13,config!$B$3:$I$3)-D44</f>
        <v>0</v>
      </c>
      <c r="K44">
        <f t="shared" si="8"/>
        <v>0</v>
      </c>
      <c r="L44">
        <f t="shared" si="7"/>
        <v>0</v>
      </c>
    </row>
    <row r="45" spans="1:21" hidden="1" x14ac:dyDescent="0.3">
      <c r="H45">
        <f>SUMPRODUCT(B14:I14,config!$B$1:$I$1)-B45</f>
        <v>0</v>
      </c>
      <c r="I45">
        <f>SUMPRODUCT(B14:I14,config!$B$2:$I$2)-C45</f>
        <v>0</v>
      </c>
      <c r="J45">
        <f>SUMPRODUCT(B14:I14,config!$B$3:$I$3)-D45</f>
        <v>0</v>
      </c>
      <c r="K45">
        <f t="shared" si="8"/>
        <v>0</v>
      </c>
      <c r="L45">
        <f t="shared" si="7"/>
        <v>0</v>
      </c>
    </row>
    <row r="46" spans="1:21" hidden="1" x14ac:dyDescent="0.3">
      <c r="H46">
        <f>SUMPRODUCT(B15:I15,config!$B$1:$I$1)-B46</f>
        <v>0</v>
      </c>
      <c r="I46">
        <f>SUMPRODUCT(B15:I15,config!$B$2:$I$2)-C46</f>
        <v>0</v>
      </c>
      <c r="J46">
        <f>SUMPRODUCT(B15:I15,config!$B$3:$I$3)-D46</f>
        <v>0</v>
      </c>
      <c r="K46">
        <f t="shared" si="8"/>
        <v>0</v>
      </c>
      <c r="L46">
        <f t="shared" si="7"/>
        <v>0</v>
      </c>
    </row>
    <row r="47" spans="1:21" hidden="1" x14ac:dyDescent="0.3">
      <c r="H47">
        <f>SUMPRODUCT(B16:I16,config!$B$1:$I$1)-B47</f>
        <v>0</v>
      </c>
      <c r="I47">
        <f>SUMPRODUCT(B16:I16,config!$B$2:$I$2)-C47</f>
        <v>0</v>
      </c>
      <c r="J47">
        <f>SUMPRODUCT(B16:I16,config!$B$3:$I$3)-D47</f>
        <v>0</v>
      </c>
      <c r="K47">
        <f t="shared" si="8"/>
        <v>0</v>
      </c>
      <c r="L47">
        <f t="shared" si="7"/>
        <v>0</v>
      </c>
    </row>
    <row r="48" spans="1:21" hidden="1" x14ac:dyDescent="0.3">
      <c r="H48">
        <f>SUMPRODUCT(B17:I17,config!$B$1:$I$1)-B48</f>
        <v>0</v>
      </c>
      <c r="I48">
        <f>SUMPRODUCT(B17:I17,config!$B$2:$I$2)-C48</f>
        <v>0</v>
      </c>
      <c r="J48">
        <f>SUMPRODUCT(B17:I17,config!$B$3:$I$3)-D48</f>
        <v>0</v>
      </c>
      <c r="K48">
        <f t="shared" si="8"/>
        <v>0</v>
      </c>
      <c r="L48">
        <f t="shared" si="7"/>
        <v>0</v>
      </c>
    </row>
    <row r="49" spans="1:12" hidden="1" x14ac:dyDescent="0.3">
      <c r="H49">
        <f>SUMPRODUCT(B18:I18,config!$B$1:$I$1)-B49</f>
        <v>0</v>
      </c>
      <c r="I49">
        <f>SUMPRODUCT(B18:I18,config!$B$2:$I$2)-C49</f>
        <v>0</v>
      </c>
      <c r="J49">
        <f>SUMPRODUCT(B18:I18,config!$B$3:$I$3)-D49</f>
        <v>0</v>
      </c>
      <c r="K49">
        <f t="shared" si="8"/>
        <v>0</v>
      </c>
      <c r="L49">
        <f t="shared" si="7"/>
        <v>0</v>
      </c>
    </row>
    <row r="50" spans="1:12" hidden="1" x14ac:dyDescent="0.3">
      <c r="H50">
        <f>SUMPRODUCT(B19:I19,config!$B$1:$I$1)-B50</f>
        <v>0</v>
      </c>
      <c r="I50">
        <f>SUMPRODUCT(B19:I19,config!$B$2:$I$2)-C50</f>
        <v>0</v>
      </c>
      <c r="J50">
        <f>SUMPRODUCT(B19:I19,config!$B$3:$I$3)-D50</f>
        <v>0</v>
      </c>
      <c r="K50">
        <f t="shared" si="8"/>
        <v>0</v>
      </c>
      <c r="L50">
        <f t="shared" si="7"/>
        <v>0</v>
      </c>
    </row>
    <row r="51" spans="1:12" hidden="1" x14ac:dyDescent="0.3">
      <c r="H51">
        <f>SUMPRODUCT(B20:I20,config!$B$1:$I$1)-B51</f>
        <v>0</v>
      </c>
      <c r="I51">
        <f>SUMPRODUCT(B20:I20,config!$B$2:$I$2)-C51</f>
        <v>0</v>
      </c>
      <c r="J51">
        <f>SUMPRODUCT(B20:I20,config!$B$3:$I$3)-D51</f>
        <v>0</v>
      </c>
      <c r="K51">
        <f t="shared" si="8"/>
        <v>0</v>
      </c>
      <c r="L51">
        <f t="shared" si="7"/>
        <v>0</v>
      </c>
    </row>
    <row r="52" spans="1:12" hidden="1" x14ac:dyDescent="0.3">
      <c r="H52">
        <f>SUMPRODUCT(B21:I21,config!$B$1:$I$1)-B52</f>
        <v>0</v>
      </c>
      <c r="I52">
        <f>SUMPRODUCT(B21:I21,config!$B$2:$I$2)-C52</f>
        <v>0</v>
      </c>
      <c r="J52">
        <f>SUMPRODUCT(B21:I21,config!$B$3:$I$3)-D52</f>
        <v>0</v>
      </c>
      <c r="K52">
        <f t="shared" si="8"/>
        <v>0</v>
      </c>
      <c r="L52">
        <f t="shared" si="7"/>
        <v>0</v>
      </c>
    </row>
    <row r="53" spans="1:12" hidden="1" x14ac:dyDescent="0.3">
      <c r="H53">
        <f>SUMPRODUCT(B22:I22,config!$B$1:$I$1)-B53</f>
        <v>0</v>
      </c>
      <c r="I53">
        <f>SUMPRODUCT(B22:I22,config!$B$2:$I$2)-C53</f>
        <v>0</v>
      </c>
      <c r="J53">
        <f>SUMPRODUCT(B22:I22,config!$B$3:$I$3)-D53</f>
        <v>0</v>
      </c>
      <c r="K53">
        <f t="shared" si="8"/>
        <v>0</v>
      </c>
      <c r="L53">
        <f t="shared" si="7"/>
        <v>0</v>
      </c>
    </row>
    <row r="54" spans="1:12" hidden="1" x14ac:dyDescent="0.3">
      <c r="H54">
        <f>SUMPRODUCT(B23:I23,config!$B$1:$I$1)-B54</f>
        <v>0</v>
      </c>
      <c r="I54">
        <f>SUMPRODUCT(B23:I23,config!$B$2:$I$2)-C54</f>
        <v>0</v>
      </c>
      <c r="J54">
        <f>SUMPRODUCT(B23:I23,config!$B$3:$I$3)-D54</f>
        <v>0</v>
      </c>
      <c r="K54">
        <f t="shared" si="8"/>
        <v>0</v>
      </c>
      <c r="L54">
        <f t="shared" si="7"/>
        <v>0</v>
      </c>
    </row>
    <row r="55" spans="1:12" hidden="1" x14ac:dyDescent="0.3">
      <c r="H55">
        <f>SUMPRODUCT(B24:I24,config!$B$1:$I$1)-B55</f>
        <v>0</v>
      </c>
      <c r="I55">
        <f>SUMPRODUCT(B24:I24,config!$B$2:$I$2)-C55</f>
        <v>0</v>
      </c>
      <c r="J55">
        <f>SUMPRODUCT(B24:I24,config!$B$3:$I$3)-D55</f>
        <v>0</v>
      </c>
      <c r="K55">
        <f t="shared" si="8"/>
        <v>0</v>
      </c>
      <c r="L55">
        <f t="shared" si="7"/>
        <v>0</v>
      </c>
    </row>
    <row r="56" spans="1:12" hidden="1" x14ac:dyDescent="0.3">
      <c r="H56">
        <f>SUMPRODUCT(B25:I25,config!$B$1:$I$1)-B56</f>
        <v>0</v>
      </c>
      <c r="I56">
        <f>SUMPRODUCT(B25:I25,config!$B$2:$I$2)-C56</f>
        <v>0</v>
      </c>
      <c r="J56">
        <f>SUMPRODUCT(B25:I25,config!$B$3:$I$3)-D56</f>
        <v>0</v>
      </c>
      <c r="K56">
        <f t="shared" si="8"/>
        <v>0</v>
      </c>
      <c r="L56">
        <f t="shared" si="7"/>
        <v>0</v>
      </c>
    </row>
    <row r="57" spans="1:12" hidden="1" x14ac:dyDescent="0.3">
      <c r="H57">
        <f>SUMPRODUCT(B26:I26,config!$B$1:$I$1)-B57</f>
        <v>0</v>
      </c>
      <c r="I57">
        <f>SUMPRODUCT(B26:I26,config!$B$2:$I$2)-C57</f>
        <v>0</v>
      </c>
      <c r="J57">
        <f>SUMPRODUCT(B26:I26,config!$B$3:$I$3)-D57</f>
        <v>0</v>
      </c>
      <c r="K57">
        <f t="shared" si="8"/>
        <v>0</v>
      </c>
      <c r="L57">
        <f t="shared" si="7"/>
        <v>0</v>
      </c>
    </row>
    <row r="58" spans="1:12" hidden="1" x14ac:dyDescent="0.3">
      <c r="H58">
        <f>SUMPRODUCT(B27:I27,config!$B$1:$I$1)-B58</f>
        <v>0</v>
      </c>
      <c r="I58">
        <f>SUMPRODUCT(B27:I27,config!$B$2:$I$2)-C58</f>
        <v>0</v>
      </c>
      <c r="J58">
        <f>SUMPRODUCT(B27:I27,config!$B$3:$I$3)-D58</f>
        <v>0</v>
      </c>
      <c r="K58">
        <f t="shared" si="8"/>
        <v>0</v>
      </c>
      <c r="L58">
        <f t="shared" si="7"/>
        <v>0</v>
      </c>
    </row>
    <row r="59" spans="1:12" hidden="1" x14ac:dyDescent="0.3">
      <c r="H59">
        <f>SUMPRODUCT(B28:I28,config!$B$1:$I$1)-B59</f>
        <v>0</v>
      </c>
      <c r="I59">
        <f>SUMPRODUCT(B28:I28,config!$B$2:$I$2)-C59</f>
        <v>0</v>
      </c>
      <c r="J59">
        <f>SUMPRODUCT(B28:I28,config!$B$3:$I$3)-D59</f>
        <v>0</v>
      </c>
      <c r="K59">
        <f t="shared" si="8"/>
        <v>0</v>
      </c>
      <c r="L59">
        <f t="shared" si="7"/>
        <v>0</v>
      </c>
    </row>
    <row r="60" spans="1:12" hidden="1" x14ac:dyDescent="0.3">
      <c r="H60">
        <f>SUMPRODUCT(B29:I29,config!$B$1:$I$1)-B60</f>
        <v>0</v>
      </c>
      <c r="I60">
        <f>SUMPRODUCT(B29:I29,config!$B$2:$I$2)-C60</f>
        <v>0</v>
      </c>
      <c r="J60">
        <f>SUMPRODUCT(B29:I29,config!$B$3:$I$3)-D60</f>
        <v>0</v>
      </c>
      <c r="K60">
        <f t="shared" si="8"/>
        <v>0</v>
      </c>
      <c r="L60">
        <f t="shared" si="7"/>
        <v>0</v>
      </c>
    </row>
    <row r="61" spans="1:12" x14ac:dyDescent="0.3">
      <c r="A61" s="1" t="s">
        <v>1</v>
      </c>
      <c r="B61" s="1">
        <f>SUM(B33:B60)</f>
        <v>651</v>
      </c>
    </row>
  </sheetData>
  <conditionalFormatting sqref="H33:L60">
    <cfRule type="cellIs" dxfId="18" priority="4" operator="greaterThanOrEqual">
      <formula>0</formula>
    </cfRule>
    <cfRule type="cellIs" dxfId="17" priority="5" operator="lessThan">
      <formula>0</formula>
    </cfRule>
  </conditionalFormatting>
  <conditionalFormatting sqref="J30">
    <cfRule type="cellIs" dxfId="16" priority="6" operator="greaterThan">
      <formula>$U$33</formula>
    </cfRule>
  </conditionalFormatting>
  <conditionalFormatting sqref="M2:M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{1603FBA6-B161-44C0-907C-D0CB66FC1CA1}</x14:id>
        </ext>
      </extLst>
    </cfRule>
  </conditionalFormatting>
  <conditionalFormatting sqref="Q33:Q3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{01FAE3DF-09F3-4BC8-84D0-5019120B852E}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603FBA6-B161-44C0-907C-D0CB66FC1C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N2:N29</xm:sqref>
        </x14:conditionalFormatting>
        <x14:conditionalFormatting xmlns:xm="http://schemas.microsoft.com/office/excel/2006/main">
          <x14:cfRule type="dataBar" id="{01FAE3DF-09F3-4BC8-84D0-5019120B852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Q33:Q37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E01A-C846-4A7D-93D2-34506006F549}">
  <dimension ref="A1:V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5" sqref="G5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22" x14ac:dyDescent="0.3">
      <c r="A1" s="9" t="s">
        <v>0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5</v>
      </c>
      <c r="K1" s="10" t="s">
        <v>2</v>
      </c>
      <c r="L1" s="10" t="s">
        <v>3</v>
      </c>
      <c r="M1" s="10" t="s">
        <v>4</v>
      </c>
      <c r="N1" s="11" t="s">
        <v>43</v>
      </c>
      <c r="O1" s="12" t="s">
        <v>34</v>
      </c>
      <c r="P1" s="12" t="s">
        <v>40</v>
      </c>
      <c r="Q1" s="12" t="s">
        <v>35</v>
      </c>
      <c r="R1" s="12" t="s">
        <v>36</v>
      </c>
      <c r="S1" s="12" t="s">
        <v>37</v>
      </c>
      <c r="U1" s="12" t="s">
        <v>44</v>
      </c>
      <c r="V1">
        <f>COUNTA(A2:A29)</f>
        <v>8</v>
      </c>
    </row>
    <row r="2" spans="1:22" x14ac:dyDescent="0.3">
      <c r="A2" t="s">
        <v>78</v>
      </c>
      <c r="B2" s="13"/>
      <c r="C2" s="13"/>
      <c r="D2" s="13">
        <v>1</v>
      </c>
      <c r="E2" s="13">
        <v>1</v>
      </c>
      <c r="F2" s="13"/>
      <c r="G2" s="13"/>
      <c r="H2" s="13"/>
      <c r="I2" s="13"/>
      <c r="J2" s="11">
        <f>SUM(B2:I2)</f>
        <v>2</v>
      </c>
      <c r="K2" s="14">
        <f>SUMPRODUCT(B2:I2,config!$B$4:$I$4)</f>
        <v>3.3</v>
      </c>
      <c r="L2" s="13">
        <f>SUMPRODUCT(B2:I2,config!$B$5:$I$5)-C33</f>
        <v>30</v>
      </c>
      <c r="M2" s="15">
        <f>IFERROR(B33/J2,"")</f>
        <v>12.5</v>
      </c>
      <c r="N2" s="7">
        <f>IFERROR(ABS(M2-M$30),"")</f>
        <v>1.0625</v>
      </c>
      <c r="O2" s="19">
        <f>IF(S2=0,0,S2*J2+config!$K$2+config!$L$2)</f>
        <v>12.640000000000004</v>
      </c>
      <c r="P2" s="19">
        <f t="shared" ref="P2:P4" si="0">IF(S2=0,0,ABS(O2-O$30))</f>
        <v>1.2033179723502272</v>
      </c>
      <c r="Q2" s="8">
        <f>B33/config!$K$2</f>
        <v>2.0833333333333335</v>
      </c>
      <c r="R2" s="8">
        <f>B33/config!$L$2</f>
        <v>1.5625</v>
      </c>
      <c r="S2" s="8">
        <f>IFERROR((config!$K$2-config!$L$2)/(Q2-R2),0)</f>
        <v>-7.6799999999999979</v>
      </c>
    </row>
    <row r="3" spans="1:22" x14ac:dyDescent="0.3">
      <c r="A3" t="s">
        <v>79</v>
      </c>
      <c r="B3" s="13"/>
      <c r="C3" s="13"/>
      <c r="D3" s="13">
        <v>1</v>
      </c>
      <c r="E3" s="13">
        <v>1</v>
      </c>
      <c r="F3" s="13"/>
      <c r="G3" s="13"/>
      <c r="H3" s="13"/>
      <c r="I3" s="13"/>
      <c r="J3" s="11">
        <f t="shared" ref="J3:J29" si="1">SUM(B3:I3)</f>
        <v>2</v>
      </c>
      <c r="K3" s="14">
        <f>SUMPRODUCT(B3:I3,config!$B$4:$I$4)</f>
        <v>3.3</v>
      </c>
      <c r="L3" s="13">
        <f>SUMPRODUCT(B3:I3,config!$B$5:$I$5)-C34</f>
        <v>30</v>
      </c>
      <c r="M3" s="15">
        <f t="shared" ref="M3:M29" si="2">IFERROR(B34/J3,"")</f>
        <v>14</v>
      </c>
      <c r="N3" s="7">
        <f t="shared" ref="N3:N29" si="3">IFERROR(ABS(M3-M$30),"")</f>
        <v>0.4375</v>
      </c>
      <c r="O3" s="19">
        <f>IF(S3=0,0,S3*J3+config!$K$2+config!$L$2)</f>
        <v>14.28571428571429</v>
      </c>
      <c r="P3" s="19">
        <f t="shared" si="0"/>
        <v>0.44239631336405871</v>
      </c>
      <c r="Q3" s="8">
        <f>B34/config!$K$2</f>
        <v>2.3333333333333335</v>
      </c>
      <c r="R3" s="8">
        <f>B34/config!$L$2</f>
        <v>1.75</v>
      </c>
      <c r="S3" s="8">
        <f>IFERROR((config!$K$2-config!$L$2)/(Q3-R3),0)</f>
        <v>-6.857142857142855</v>
      </c>
    </row>
    <row r="4" spans="1:22" x14ac:dyDescent="0.3">
      <c r="A4" t="s">
        <v>80</v>
      </c>
      <c r="B4" s="13"/>
      <c r="C4" s="13"/>
      <c r="D4" s="13">
        <v>3</v>
      </c>
      <c r="E4" s="13">
        <v>2</v>
      </c>
      <c r="F4" s="13"/>
      <c r="G4" s="13"/>
      <c r="H4" s="13"/>
      <c r="I4" s="13"/>
      <c r="J4" s="11">
        <f t="shared" si="1"/>
        <v>5</v>
      </c>
      <c r="K4" s="14">
        <f>SUMPRODUCT(B4:I4,config!$B$4:$I$4)</f>
        <v>8.25</v>
      </c>
      <c r="L4" s="13">
        <f>SUMPRODUCT(B4:I4,config!$B$5:$I$5)-C35</f>
        <v>78</v>
      </c>
      <c r="M4" s="15">
        <f t="shared" si="2"/>
        <v>13.6</v>
      </c>
      <c r="N4" s="7">
        <f t="shared" si="3"/>
        <v>3.7499999999999645E-2</v>
      </c>
      <c r="O4" s="19">
        <f>IF(S4=0,0,S4*J4+config!$K$2+config!$L$2)</f>
        <v>13.882352941176475</v>
      </c>
      <c r="P4" s="19">
        <f t="shared" si="0"/>
        <v>3.9034968826243244E-2</v>
      </c>
      <c r="Q4" s="8">
        <f>B35/config!$K$2</f>
        <v>5.666666666666667</v>
      </c>
      <c r="R4" s="8">
        <f>B35/config!$L$2</f>
        <v>4.25</v>
      </c>
      <c r="S4" s="8">
        <f>IFERROR((config!$K$2-config!$L$2)/(Q4-R4),0)</f>
        <v>-2.8235294117647052</v>
      </c>
    </row>
    <row r="5" spans="1:22" x14ac:dyDescent="0.3">
      <c r="A5" t="s">
        <v>49</v>
      </c>
      <c r="B5" s="13"/>
      <c r="C5" s="13">
        <v>1</v>
      </c>
      <c r="D5" s="13">
        <v>7</v>
      </c>
      <c r="E5" s="13">
        <v>2</v>
      </c>
      <c r="F5" s="13"/>
      <c r="G5" s="13">
        <v>1</v>
      </c>
      <c r="H5" s="13"/>
      <c r="I5" s="13"/>
      <c r="J5" s="11">
        <f t="shared" si="1"/>
        <v>11</v>
      </c>
      <c r="K5" s="14">
        <f>SUMPRODUCT(B5:I5,config!$B$4:$I$4)</f>
        <v>18.149999999999999</v>
      </c>
      <c r="L5" s="13">
        <f>SUMPRODUCT(B5:I5,config!$B$5:$I$5)-C36</f>
        <v>125</v>
      </c>
      <c r="M5" s="15">
        <f t="shared" si="2"/>
        <v>13.363636363636363</v>
      </c>
      <c r="N5" s="7">
        <f t="shared" si="3"/>
        <v>0.19886363636363669</v>
      </c>
      <c r="O5" s="19">
        <f>IF(S5=0,0,S5*J5+config!$K$2+config!$L$2)</f>
        <v>13.632653061224492</v>
      </c>
      <c r="P5" s="19">
        <f>IF(S5=0,0,ABS(O5-O$30))</f>
        <v>0.21066491112573971</v>
      </c>
      <c r="Q5" s="8">
        <f>B36/config!$K$2</f>
        <v>12.25</v>
      </c>
      <c r="R5" s="8">
        <f>B36/config!$L$2</f>
        <v>9.1875</v>
      </c>
      <c r="S5" s="8">
        <f>IFERROR((config!$K$2-config!$L$2)/(Q5-R5),0)</f>
        <v>-1.3061224489795917</v>
      </c>
    </row>
    <row r="6" spans="1:22" x14ac:dyDescent="0.3">
      <c r="A6" t="s">
        <v>50</v>
      </c>
      <c r="B6" s="13"/>
      <c r="C6" s="13">
        <v>2</v>
      </c>
      <c r="D6" s="13">
        <v>6</v>
      </c>
      <c r="E6" s="13">
        <v>2</v>
      </c>
      <c r="F6" s="13"/>
      <c r="G6" s="13">
        <v>2</v>
      </c>
      <c r="H6" s="13"/>
      <c r="I6" s="13"/>
      <c r="J6" s="11">
        <f t="shared" si="1"/>
        <v>12</v>
      </c>
      <c r="K6" s="14">
        <f>SUMPRODUCT(B6:I6,config!$B$4:$I$4)</f>
        <v>19.8</v>
      </c>
      <c r="L6" s="13">
        <f>SUMPRODUCT(B6:I6,config!$B$5:$I$5)-C37</f>
        <v>104.5</v>
      </c>
      <c r="M6" s="15">
        <f t="shared" si="2"/>
        <v>14.25</v>
      </c>
      <c r="N6" s="7">
        <f t="shared" si="3"/>
        <v>0.6875</v>
      </c>
      <c r="O6" s="19">
        <f>IF(S6=0,0,S6*J6+config!$K$2+config!$L$2)</f>
        <v>14.526315789473685</v>
      </c>
      <c r="P6" s="19">
        <f t="shared" ref="P6:P29" si="4">IF(S6=0,0,ABS(O6-O$30))</f>
        <v>0.68299781712345364</v>
      </c>
      <c r="Q6" s="8">
        <f>B37/config!$K$2</f>
        <v>14.25</v>
      </c>
      <c r="R6" s="8">
        <f>B37/config!$L$2</f>
        <v>10.6875</v>
      </c>
      <c r="S6" s="8">
        <f>IFERROR((config!$K$2-config!$L$2)/(Q6-R6),0)</f>
        <v>-1.1228070175438596</v>
      </c>
    </row>
    <row r="7" spans="1:22" x14ac:dyDescent="0.3">
      <c r="A7" t="s">
        <v>81</v>
      </c>
      <c r="B7" s="13"/>
      <c r="C7" s="13">
        <v>2</v>
      </c>
      <c r="D7" s="13">
        <v>2</v>
      </c>
      <c r="E7" s="13">
        <v>6</v>
      </c>
      <c r="F7" s="13"/>
      <c r="G7" s="13"/>
      <c r="H7" s="13"/>
      <c r="I7" s="13"/>
      <c r="J7" s="11">
        <f t="shared" si="1"/>
        <v>10</v>
      </c>
      <c r="K7" s="14">
        <f>SUMPRODUCT(B7:I7,config!$B$4:$I$4)</f>
        <v>16.5</v>
      </c>
      <c r="L7" s="13">
        <f>SUMPRODUCT(B7:I7,config!$B$5:$I$5)-C38</f>
        <v>77.5</v>
      </c>
      <c r="M7" s="15">
        <f t="shared" si="2"/>
        <v>13.7</v>
      </c>
      <c r="N7" s="7">
        <f t="shared" si="3"/>
        <v>0.13749999999999929</v>
      </c>
      <c r="O7" s="19">
        <f>IF(S7=0,0,S7*J7+config!$K$2+config!$L$2)</f>
        <v>13.985401459854012</v>
      </c>
      <c r="P7" s="19">
        <f t="shared" si="4"/>
        <v>0.14208348750378086</v>
      </c>
      <c r="Q7" s="8">
        <f>B38/config!$K$2</f>
        <v>11.416666666666666</v>
      </c>
      <c r="R7" s="8">
        <f>B38/config!$L$2</f>
        <v>8.5625</v>
      </c>
      <c r="S7" s="8">
        <f>IFERROR((config!$K$2-config!$L$2)/(Q7-R7),0)</f>
        <v>-1.4014598540145988</v>
      </c>
    </row>
    <row r="8" spans="1:22" x14ac:dyDescent="0.3">
      <c r="A8" t="s">
        <v>82</v>
      </c>
      <c r="B8" s="13"/>
      <c r="C8" s="13"/>
      <c r="D8" s="13">
        <v>3</v>
      </c>
      <c r="E8" s="13"/>
      <c r="F8" s="13"/>
      <c r="G8" s="13"/>
      <c r="H8" s="13"/>
      <c r="I8" s="13"/>
      <c r="J8" s="11">
        <f>SUM(B8:I8)</f>
        <v>3</v>
      </c>
      <c r="K8" s="14">
        <f>SUMPRODUCT(B8:I8,config!$B$4:$I$4)</f>
        <v>4.9499999999999993</v>
      </c>
      <c r="L8" s="13">
        <f>SUMPRODUCT(B8:I8,config!$B$5:$I$5)-C39</f>
        <v>54</v>
      </c>
      <c r="M8" s="15">
        <f t="shared" si="2"/>
        <v>11.333333333333334</v>
      </c>
      <c r="N8" s="7">
        <f t="shared" si="3"/>
        <v>2.2291666666666661</v>
      </c>
      <c r="O8" s="19">
        <f>IF(S8=0,0,S8*J8+config!$K$2+config!$L$2)</f>
        <v>11.058823529411768</v>
      </c>
      <c r="P8" s="19">
        <f t="shared" si="4"/>
        <v>2.7844944429384633</v>
      </c>
      <c r="Q8" s="8">
        <f>B39/config!$K$2</f>
        <v>2.8333333333333335</v>
      </c>
      <c r="R8" s="8">
        <f>B39/config!$L$2</f>
        <v>2.125</v>
      </c>
      <c r="S8" s="8">
        <f>IFERROR((config!$K$2-config!$L$2)/(Q8-R8),0)</f>
        <v>-5.6470588235294104</v>
      </c>
    </row>
    <row r="9" spans="1:22" x14ac:dyDescent="0.3">
      <c r="A9" t="s">
        <v>83</v>
      </c>
      <c r="B9" s="13"/>
      <c r="C9" s="13"/>
      <c r="D9" s="13">
        <v>1</v>
      </c>
      <c r="E9" s="13">
        <v>2</v>
      </c>
      <c r="F9" s="13"/>
      <c r="G9" s="13"/>
      <c r="H9" s="13"/>
      <c r="I9" s="13"/>
      <c r="J9" s="11">
        <f t="shared" ref="J9:J19" si="5">SUM(B9:I9)</f>
        <v>3</v>
      </c>
      <c r="K9" s="14">
        <f>SUMPRODUCT(B9:I9,config!$B$4:$I$4)</f>
        <v>4.9499999999999993</v>
      </c>
      <c r="L9" s="13">
        <f>SUMPRODUCT(B9:I9,config!$B$5:$I$5)-C40</f>
        <v>42</v>
      </c>
      <c r="M9" s="15">
        <f t="shared" si="2"/>
        <v>13.666666666666666</v>
      </c>
      <c r="N9" s="7">
        <f t="shared" si="3"/>
        <v>0.10416666666666607</v>
      </c>
      <c r="O9" s="19">
        <f>IF(S9=0,0,S9*J9+config!$K$2+config!$L$2)</f>
        <v>13.95121951219512</v>
      </c>
      <c r="P9" s="19">
        <f t="shared" si="4"/>
        <v>0.10790153984488882</v>
      </c>
      <c r="Q9" s="8">
        <f>B40/config!$K$2</f>
        <v>3.4166666666666665</v>
      </c>
      <c r="R9" s="8">
        <f>B40/config!$L$2</f>
        <v>2.5625</v>
      </c>
      <c r="S9" s="8">
        <f>IFERROR((config!$K$2-config!$L$2)/(Q9-R9),0)</f>
        <v>-4.6829268292682933</v>
      </c>
    </row>
    <row r="10" spans="1:22" hidden="1" x14ac:dyDescent="0.3">
      <c r="B10" s="13"/>
      <c r="C10" s="13"/>
      <c r="D10" s="13"/>
      <c r="E10" s="13"/>
      <c r="F10" s="13"/>
      <c r="G10" s="13"/>
      <c r="H10" s="13"/>
      <c r="I10" s="13"/>
      <c r="J10" s="11">
        <f t="shared" si="5"/>
        <v>0</v>
      </c>
      <c r="K10" s="14">
        <f>SUMPRODUCT(B10:I10,config!$B$4:$I$4)</f>
        <v>0</v>
      </c>
      <c r="L10" s="13">
        <f>SUMPRODUCT(B10:I10,config!$B$5:$I$5)-C41</f>
        <v>0</v>
      </c>
      <c r="M10" s="15" t="str">
        <f t="shared" si="2"/>
        <v/>
      </c>
      <c r="N10" s="7" t="str">
        <f t="shared" si="3"/>
        <v/>
      </c>
      <c r="O10" s="19">
        <f>IF(S10=0,0,S10*J10+config!$K$2+config!$L$2)</f>
        <v>0</v>
      </c>
      <c r="P10" s="19">
        <f t="shared" si="4"/>
        <v>0</v>
      </c>
      <c r="Q10" s="8">
        <f>B41/config!$K$2</f>
        <v>0</v>
      </c>
      <c r="R10" s="8">
        <f>B41/config!$L$2</f>
        <v>0</v>
      </c>
      <c r="S10" s="8">
        <f>IFERROR((config!$K$2-config!$L$2)/(Q10-R10),0)</f>
        <v>0</v>
      </c>
    </row>
    <row r="11" spans="1:22" hidden="1" x14ac:dyDescent="0.3">
      <c r="B11" s="13"/>
      <c r="C11" s="13"/>
      <c r="D11" s="13"/>
      <c r="E11" s="13"/>
      <c r="F11" s="13"/>
      <c r="G11" s="13"/>
      <c r="H11" s="13"/>
      <c r="I11" s="13"/>
      <c r="J11" s="11">
        <f t="shared" si="5"/>
        <v>0</v>
      </c>
      <c r="K11" s="14">
        <f>SUMPRODUCT(B11:I11,config!$B$4:$I$4)</f>
        <v>0</v>
      </c>
      <c r="L11" s="13">
        <f>SUMPRODUCT(B11:I11,config!$B$5:$I$5)-C42</f>
        <v>0</v>
      </c>
      <c r="M11" s="15" t="str">
        <f t="shared" si="2"/>
        <v/>
      </c>
      <c r="N11" s="7" t="str">
        <f t="shared" si="3"/>
        <v/>
      </c>
      <c r="O11" s="19">
        <f>IF(S11=0,0,S11*J11+config!$K$2+config!$L$2)</f>
        <v>0</v>
      </c>
      <c r="P11" s="19">
        <f t="shared" si="4"/>
        <v>0</v>
      </c>
      <c r="Q11" s="8">
        <f>B42/config!$K$2</f>
        <v>0</v>
      </c>
      <c r="R11" s="8">
        <f>B42/config!$L$2</f>
        <v>0</v>
      </c>
      <c r="S11" s="8">
        <f>IFERROR((config!$K$2-config!$L$2)/(Q11-R11),0)</f>
        <v>0</v>
      </c>
    </row>
    <row r="12" spans="1:22" hidden="1" x14ac:dyDescent="0.3">
      <c r="B12" s="13"/>
      <c r="C12" s="13"/>
      <c r="D12" s="13"/>
      <c r="E12" s="13"/>
      <c r="F12" s="13"/>
      <c r="G12" s="13"/>
      <c r="H12" s="13"/>
      <c r="I12" s="13"/>
      <c r="J12" s="11">
        <f t="shared" si="5"/>
        <v>0</v>
      </c>
      <c r="K12" s="14">
        <f>SUMPRODUCT(B12:I12,config!$B$4:$I$4)</f>
        <v>0</v>
      </c>
      <c r="L12" s="13">
        <f>SUMPRODUCT(B12:I12,config!$B$5:$I$5)-C43</f>
        <v>0</v>
      </c>
      <c r="M12" s="15" t="str">
        <f t="shared" si="2"/>
        <v/>
      </c>
      <c r="N12" s="7" t="str">
        <f t="shared" si="3"/>
        <v/>
      </c>
      <c r="O12" s="19">
        <f>IF(S12=0,0,S12*J12+config!$K$2+config!$L$2)</f>
        <v>0</v>
      </c>
      <c r="P12" s="19">
        <f t="shared" si="4"/>
        <v>0</v>
      </c>
      <c r="Q12" s="8">
        <f>B43/config!$K$2</f>
        <v>0</v>
      </c>
      <c r="R12" s="8">
        <f>B43/config!$L$2</f>
        <v>0</v>
      </c>
      <c r="S12" s="8">
        <f>IFERROR((config!$K$2-config!$L$2)/(Q12-R12),0)</f>
        <v>0</v>
      </c>
    </row>
    <row r="13" spans="1:22" hidden="1" x14ac:dyDescent="0.3">
      <c r="B13" s="13"/>
      <c r="C13" s="13"/>
      <c r="D13" s="13"/>
      <c r="E13" s="13"/>
      <c r="F13" s="13"/>
      <c r="G13" s="13"/>
      <c r="H13" s="13"/>
      <c r="I13" s="13"/>
      <c r="J13" s="11">
        <f t="shared" si="5"/>
        <v>0</v>
      </c>
      <c r="K13" s="14">
        <f>SUMPRODUCT(B13:I13,config!$B$4:$I$4)</f>
        <v>0</v>
      </c>
      <c r="L13" s="13">
        <f>SUMPRODUCT(B13:I13,config!$B$5:$I$5)-C44</f>
        <v>0</v>
      </c>
      <c r="M13" s="15" t="str">
        <f t="shared" si="2"/>
        <v/>
      </c>
      <c r="N13" s="7" t="str">
        <f t="shared" si="3"/>
        <v/>
      </c>
      <c r="O13" s="19">
        <f>IF(S13=0,0,S13*J13+config!$K$2+config!$L$2)</f>
        <v>0</v>
      </c>
      <c r="P13" s="19">
        <f t="shared" si="4"/>
        <v>0</v>
      </c>
      <c r="Q13" s="8">
        <f>B44/config!$K$2</f>
        <v>0</v>
      </c>
      <c r="R13" s="8">
        <f>B44/config!$L$2</f>
        <v>0</v>
      </c>
      <c r="S13" s="8">
        <f>IFERROR((config!$K$2-config!$L$2)/(Q13-R13),0)</f>
        <v>0</v>
      </c>
    </row>
    <row r="14" spans="1:22" hidden="1" x14ac:dyDescent="0.3">
      <c r="B14" s="13"/>
      <c r="C14" s="13"/>
      <c r="D14" s="13"/>
      <c r="E14" s="13"/>
      <c r="F14" s="13"/>
      <c r="G14" s="13"/>
      <c r="H14" s="13"/>
      <c r="I14" s="13"/>
      <c r="J14" s="11">
        <f t="shared" si="5"/>
        <v>0</v>
      </c>
      <c r="K14" s="14">
        <f>SUMPRODUCT(B14:I14,config!$B$4:$I$4)</f>
        <v>0</v>
      </c>
      <c r="L14" s="13">
        <f>SUMPRODUCT(B14:I14,config!$B$5:$I$5)-C45</f>
        <v>0</v>
      </c>
      <c r="M14" s="15" t="str">
        <f t="shared" si="2"/>
        <v/>
      </c>
      <c r="N14" s="7" t="str">
        <f t="shared" si="3"/>
        <v/>
      </c>
      <c r="O14" s="19">
        <f>IF(S14=0,0,S14*J14+config!$K$2+config!$L$2)</f>
        <v>0</v>
      </c>
      <c r="P14" s="19">
        <f t="shared" si="4"/>
        <v>0</v>
      </c>
      <c r="Q14" s="8">
        <f>B45/config!$K$2</f>
        <v>0</v>
      </c>
      <c r="R14" s="8">
        <f>B45/config!$L$2</f>
        <v>0</v>
      </c>
      <c r="S14" s="8">
        <f>IFERROR((config!$K$2-config!$L$2)/(Q14-R14),0)</f>
        <v>0</v>
      </c>
    </row>
    <row r="15" spans="1:22" hidden="1" x14ac:dyDescent="0.3">
      <c r="B15" s="13"/>
      <c r="C15" s="13"/>
      <c r="D15" s="13"/>
      <c r="E15" s="13"/>
      <c r="F15" s="13"/>
      <c r="G15" s="13"/>
      <c r="H15" s="13"/>
      <c r="I15" s="13"/>
      <c r="J15" s="11">
        <f t="shared" si="5"/>
        <v>0</v>
      </c>
      <c r="K15" s="14">
        <f>SUMPRODUCT(B15:I15,config!$B$4:$I$4)</f>
        <v>0</v>
      </c>
      <c r="L15" s="13">
        <f>SUMPRODUCT(B15:I15,config!$B$5:$I$5)-C46</f>
        <v>0</v>
      </c>
      <c r="M15" s="15" t="str">
        <f t="shared" si="2"/>
        <v/>
      </c>
      <c r="N15" s="7" t="str">
        <f t="shared" si="3"/>
        <v/>
      </c>
      <c r="O15" s="19">
        <f>IF(S15=0,0,S15*J15+config!$K$2+config!$L$2)</f>
        <v>0</v>
      </c>
      <c r="P15" s="19">
        <f t="shared" si="4"/>
        <v>0</v>
      </c>
      <c r="Q15" s="8">
        <f>B46/config!$K$2</f>
        <v>0</v>
      </c>
      <c r="R15" s="8">
        <f>B46/config!$L$2</f>
        <v>0</v>
      </c>
      <c r="S15" s="8">
        <f>IFERROR((config!$K$2-config!$L$2)/(Q15-R15),0)</f>
        <v>0</v>
      </c>
    </row>
    <row r="16" spans="1:22" hidden="1" x14ac:dyDescent="0.3">
      <c r="B16" s="13"/>
      <c r="C16" s="13"/>
      <c r="D16" s="13"/>
      <c r="E16" s="13"/>
      <c r="F16" s="13"/>
      <c r="G16" s="13"/>
      <c r="H16" s="13"/>
      <c r="I16" s="13"/>
      <c r="J16" s="11">
        <f t="shared" si="5"/>
        <v>0</v>
      </c>
      <c r="K16" s="14">
        <f>SUMPRODUCT(B16:I16,config!$B$4:$I$4)</f>
        <v>0</v>
      </c>
      <c r="L16" s="13">
        <f>SUMPRODUCT(B16:I16,config!$B$5:$I$5)-C47</f>
        <v>0</v>
      </c>
      <c r="M16" s="15" t="str">
        <f t="shared" si="2"/>
        <v/>
      </c>
      <c r="N16" s="7" t="str">
        <f t="shared" si="3"/>
        <v/>
      </c>
      <c r="O16" s="19">
        <f>IF(S16=0,0,S16*J16+config!$K$2+config!$L$2)</f>
        <v>0</v>
      </c>
      <c r="P16" s="19">
        <f t="shared" si="4"/>
        <v>0</v>
      </c>
      <c r="Q16" s="8">
        <f>B47/config!$K$2</f>
        <v>0</v>
      </c>
      <c r="R16" s="8">
        <f>B47/config!$L$2</f>
        <v>0</v>
      </c>
      <c r="S16" s="8">
        <f>IFERROR((config!$K$2-config!$L$2)/(Q16-R16),0)</f>
        <v>0</v>
      </c>
    </row>
    <row r="17" spans="1:19" hidden="1" x14ac:dyDescent="0.3">
      <c r="B17" s="13"/>
      <c r="C17" s="13"/>
      <c r="D17" s="13"/>
      <c r="E17" s="13"/>
      <c r="F17" s="13"/>
      <c r="G17" s="13"/>
      <c r="H17" s="13"/>
      <c r="I17" s="13"/>
      <c r="J17" s="11">
        <f t="shared" si="5"/>
        <v>0</v>
      </c>
      <c r="K17" s="14">
        <f>SUMPRODUCT(B17:I17,config!$B$4:$I$4)</f>
        <v>0</v>
      </c>
      <c r="L17" s="13">
        <f>SUMPRODUCT(B17:I17,config!$B$5:$I$5)-C48</f>
        <v>0</v>
      </c>
      <c r="M17" s="15" t="str">
        <f t="shared" si="2"/>
        <v/>
      </c>
      <c r="N17" s="7" t="str">
        <f t="shared" si="3"/>
        <v/>
      </c>
      <c r="O17" s="19">
        <f>IF(S17=0,0,S17*J17+config!$K$2+config!$L$2)</f>
        <v>0</v>
      </c>
      <c r="P17" s="19">
        <f t="shared" si="4"/>
        <v>0</v>
      </c>
      <c r="Q17" s="8">
        <f>B48/config!$K$2</f>
        <v>0</v>
      </c>
      <c r="R17" s="8">
        <f>B48/config!$L$2</f>
        <v>0</v>
      </c>
      <c r="S17" s="8">
        <f>IFERROR((config!$K$2-config!$L$2)/(Q17-R17),0)</f>
        <v>0</v>
      </c>
    </row>
    <row r="18" spans="1:19" hidden="1" x14ac:dyDescent="0.3">
      <c r="B18" s="13"/>
      <c r="C18" s="13"/>
      <c r="D18" s="13"/>
      <c r="E18" s="13"/>
      <c r="F18" s="13"/>
      <c r="G18" s="13"/>
      <c r="H18" s="13"/>
      <c r="I18" s="13"/>
      <c r="J18" s="11">
        <f t="shared" si="5"/>
        <v>0</v>
      </c>
      <c r="K18" s="14">
        <f>SUMPRODUCT(B18:I18,config!$B$4:$I$4)</f>
        <v>0</v>
      </c>
      <c r="L18" s="13">
        <f>SUMPRODUCT(B18:I18,config!$B$5:$I$5)-C49</f>
        <v>0</v>
      </c>
      <c r="M18" s="15" t="str">
        <f t="shared" si="2"/>
        <v/>
      </c>
      <c r="N18" s="7" t="str">
        <f t="shared" si="3"/>
        <v/>
      </c>
      <c r="O18" s="19">
        <f>IF(S18=0,0,S18*J18+config!$K$2+config!$L$2)</f>
        <v>0</v>
      </c>
      <c r="P18" s="19">
        <f t="shared" si="4"/>
        <v>0</v>
      </c>
      <c r="Q18" s="8">
        <f>B49/config!$K$2</f>
        <v>0</v>
      </c>
      <c r="R18" s="8">
        <f>B49/config!$L$2</f>
        <v>0</v>
      </c>
      <c r="S18" s="8">
        <f>IFERROR((config!$K$2-config!$L$2)/(Q18-R18),0)</f>
        <v>0</v>
      </c>
    </row>
    <row r="19" spans="1:19" hidden="1" x14ac:dyDescent="0.3">
      <c r="B19" s="13"/>
      <c r="C19" s="13"/>
      <c r="D19" s="13"/>
      <c r="E19" s="13"/>
      <c r="F19" s="13"/>
      <c r="G19" s="13"/>
      <c r="H19" s="13"/>
      <c r="I19" s="13"/>
      <c r="J19" s="11">
        <f t="shared" si="5"/>
        <v>0</v>
      </c>
      <c r="K19" s="14">
        <f>SUMPRODUCT(B19:I19,config!$B$4:$I$4)</f>
        <v>0</v>
      </c>
      <c r="L19" s="13">
        <f>SUMPRODUCT(B19:I19,config!$B$5:$I$5)-C50</f>
        <v>0</v>
      </c>
      <c r="M19" s="15" t="str">
        <f t="shared" si="2"/>
        <v/>
      </c>
      <c r="N19" s="7" t="str">
        <f t="shared" si="3"/>
        <v/>
      </c>
      <c r="O19" s="19">
        <f>IF(S19=0,0,S19*J19+config!$K$2+config!$L$2)</f>
        <v>0</v>
      </c>
      <c r="P19" s="19">
        <f t="shared" si="4"/>
        <v>0</v>
      </c>
      <c r="Q19" s="8">
        <f>B50/config!$K$2</f>
        <v>0</v>
      </c>
      <c r="R19" s="8">
        <f>B50/config!$L$2</f>
        <v>0</v>
      </c>
      <c r="S19" s="8">
        <f>IFERROR((config!$K$2-config!$L$2)/(Q19-R19),0)</f>
        <v>0</v>
      </c>
    </row>
    <row r="20" spans="1:19" hidden="1" x14ac:dyDescent="0.3">
      <c r="B20" s="13"/>
      <c r="C20" s="13"/>
      <c r="D20" s="13"/>
      <c r="E20" s="13"/>
      <c r="F20" s="13"/>
      <c r="G20" s="13"/>
      <c r="H20" s="13"/>
      <c r="I20" s="13"/>
      <c r="J20" s="11">
        <f t="shared" si="1"/>
        <v>0</v>
      </c>
      <c r="K20" s="14">
        <f>SUMPRODUCT(B20:I20,config!$B$4:$I$4)</f>
        <v>0</v>
      </c>
      <c r="L20" s="13">
        <f>SUMPRODUCT(B20:I20,config!$B$5:$I$5)-C51</f>
        <v>0</v>
      </c>
      <c r="M20" s="15" t="str">
        <f t="shared" si="2"/>
        <v/>
      </c>
      <c r="N20" s="7" t="str">
        <f t="shared" si="3"/>
        <v/>
      </c>
      <c r="O20" s="19">
        <f>IF(S20=0,0,S20*J20+config!$K$2+config!$L$2)</f>
        <v>0</v>
      </c>
      <c r="P20" s="19">
        <f t="shared" si="4"/>
        <v>0</v>
      </c>
      <c r="Q20" s="8">
        <f>B51/config!$K$2</f>
        <v>0</v>
      </c>
      <c r="R20" s="8">
        <f>B51/config!$L$2</f>
        <v>0</v>
      </c>
      <c r="S20" s="8">
        <f>IFERROR((config!$K$2-config!$L$2)/(Q20-R20),0)</f>
        <v>0</v>
      </c>
    </row>
    <row r="21" spans="1:19" hidden="1" x14ac:dyDescent="0.3">
      <c r="B21" s="13"/>
      <c r="C21" s="13"/>
      <c r="D21" s="13"/>
      <c r="E21" s="13"/>
      <c r="F21" s="13"/>
      <c r="G21" s="13"/>
      <c r="H21" s="13"/>
      <c r="I21" s="13"/>
      <c r="J21" s="11">
        <f t="shared" si="1"/>
        <v>0</v>
      </c>
      <c r="K21" s="14">
        <f>SUMPRODUCT(B21:I21,config!$B$4:$I$4)</f>
        <v>0</v>
      </c>
      <c r="L21" s="13">
        <f>SUMPRODUCT(B21:I21,config!$B$5:$I$5)-C52</f>
        <v>0</v>
      </c>
      <c r="M21" s="15" t="str">
        <f t="shared" si="2"/>
        <v/>
      </c>
      <c r="N21" s="7" t="str">
        <f t="shared" si="3"/>
        <v/>
      </c>
      <c r="O21" s="19">
        <f>IF(S21=0,0,S21*J21+config!$K$2+config!$L$2)</f>
        <v>0</v>
      </c>
      <c r="P21" s="19">
        <f t="shared" si="4"/>
        <v>0</v>
      </c>
      <c r="Q21" s="8">
        <f>B52/config!$K$2</f>
        <v>0</v>
      </c>
      <c r="R21" s="8">
        <f>B52/config!$L$2</f>
        <v>0</v>
      </c>
      <c r="S21" s="8">
        <f>IFERROR((config!$K$2-config!$L$2)/(Q21-R21),0)</f>
        <v>0</v>
      </c>
    </row>
    <row r="22" spans="1:19" hidden="1" x14ac:dyDescent="0.3">
      <c r="B22" s="13"/>
      <c r="C22" s="13"/>
      <c r="D22" s="13"/>
      <c r="E22" s="13"/>
      <c r="F22" s="13"/>
      <c r="G22" s="13"/>
      <c r="H22" s="13"/>
      <c r="I22" s="13"/>
      <c r="J22" s="11">
        <f t="shared" si="1"/>
        <v>0</v>
      </c>
      <c r="K22" s="14">
        <f>SUMPRODUCT(B22:I22,config!$B$4:$I$4)</f>
        <v>0</v>
      </c>
      <c r="L22" s="13">
        <f>SUMPRODUCT(B22:I22,config!$B$5:$I$5)-C53</f>
        <v>0</v>
      </c>
      <c r="M22" s="15" t="str">
        <f t="shared" si="2"/>
        <v/>
      </c>
      <c r="N22" s="7" t="str">
        <f t="shared" si="3"/>
        <v/>
      </c>
      <c r="O22" s="19">
        <f>IF(S22=0,0,S22*J22+config!$K$2+config!$L$2)</f>
        <v>0</v>
      </c>
      <c r="P22" s="19">
        <f t="shared" si="4"/>
        <v>0</v>
      </c>
      <c r="Q22" s="8">
        <f>B53/config!$K$2</f>
        <v>0</v>
      </c>
      <c r="R22" s="8">
        <f>B53/config!$L$2</f>
        <v>0</v>
      </c>
      <c r="S22" s="8">
        <f>IFERROR((config!$K$2-config!$L$2)/(Q22-R22),0)</f>
        <v>0</v>
      </c>
    </row>
    <row r="23" spans="1:19" hidden="1" x14ac:dyDescent="0.3">
      <c r="B23" s="13"/>
      <c r="C23" s="13"/>
      <c r="D23" s="13"/>
      <c r="E23" s="13"/>
      <c r="F23" s="13"/>
      <c r="G23" s="13"/>
      <c r="H23" s="13"/>
      <c r="I23" s="13"/>
      <c r="J23" s="11">
        <f t="shared" si="1"/>
        <v>0</v>
      </c>
      <c r="K23" s="14">
        <f>SUMPRODUCT(B23:I23,config!$B$4:$I$4)</f>
        <v>0</v>
      </c>
      <c r="L23" s="13">
        <f>SUMPRODUCT(B23:I23,config!$B$5:$I$5)-C54</f>
        <v>0</v>
      </c>
      <c r="M23" s="15" t="str">
        <f t="shared" si="2"/>
        <v/>
      </c>
      <c r="N23" s="7" t="str">
        <f t="shared" si="3"/>
        <v/>
      </c>
      <c r="O23" s="19">
        <f>IF(S23=0,0,S23*J23+config!$K$2+config!$L$2)</f>
        <v>0</v>
      </c>
      <c r="P23" s="19">
        <f t="shared" si="4"/>
        <v>0</v>
      </c>
      <c r="Q23" s="8">
        <f>B54/config!$K$2</f>
        <v>0</v>
      </c>
      <c r="R23" s="8">
        <f>B54/config!$L$2</f>
        <v>0</v>
      </c>
      <c r="S23" s="8">
        <f>IFERROR((config!$K$2-config!$L$2)/(Q23-R23),0)</f>
        <v>0</v>
      </c>
    </row>
    <row r="24" spans="1:19" hidden="1" x14ac:dyDescent="0.3">
      <c r="B24" s="13"/>
      <c r="C24" s="13"/>
      <c r="D24" s="13"/>
      <c r="E24" s="13"/>
      <c r="F24" s="13"/>
      <c r="G24" s="13"/>
      <c r="H24" s="13"/>
      <c r="I24" s="13"/>
      <c r="J24" s="11">
        <f t="shared" si="1"/>
        <v>0</v>
      </c>
      <c r="K24" s="14">
        <f>SUMPRODUCT(B24:I24,config!$B$4:$I$4)</f>
        <v>0</v>
      </c>
      <c r="L24" s="13">
        <f>SUMPRODUCT(B24:I24,config!$B$5:$I$5)-C55</f>
        <v>0</v>
      </c>
      <c r="M24" s="15" t="str">
        <f t="shared" si="2"/>
        <v/>
      </c>
      <c r="N24" s="7" t="str">
        <f t="shared" si="3"/>
        <v/>
      </c>
      <c r="O24" s="19">
        <f>IF(S24=0,0,S24*J24+config!$K$2+config!$L$2)</f>
        <v>0</v>
      </c>
      <c r="P24" s="19">
        <f t="shared" si="4"/>
        <v>0</v>
      </c>
      <c r="Q24" s="8">
        <f>B55/config!$K$2</f>
        <v>0</v>
      </c>
      <c r="R24" s="8">
        <f>B55/config!$L$2</f>
        <v>0</v>
      </c>
      <c r="S24" s="8">
        <f>IFERROR((config!$K$2-config!$L$2)/(Q24-R24),0)</f>
        <v>0</v>
      </c>
    </row>
    <row r="25" spans="1:19" hidden="1" x14ac:dyDescent="0.3">
      <c r="B25" s="13"/>
      <c r="C25" s="13"/>
      <c r="D25" s="13"/>
      <c r="E25" s="13"/>
      <c r="F25" s="13"/>
      <c r="G25" s="13"/>
      <c r="H25" s="13"/>
      <c r="I25" s="13"/>
      <c r="J25" s="11">
        <f t="shared" si="1"/>
        <v>0</v>
      </c>
      <c r="K25" s="14">
        <f>SUMPRODUCT(B25:I25,config!$B$4:$I$4)</f>
        <v>0</v>
      </c>
      <c r="L25" s="13">
        <f>SUMPRODUCT(B25:I25,config!$B$5:$I$5)-C56</f>
        <v>0</v>
      </c>
      <c r="M25" s="15" t="str">
        <f t="shared" si="2"/>
        <v/>
      </c>
      <c r="N25" s="7" t="str">
        <f t="shared" si="3"/>
        <v/>
      </c>
      <c r="O25" s="19">
        <f>IF(S25=0,0,S25*J25+config!$K$2+config!$L$2)</f>
        <v>0</v>
      </c>
      <c r="P25" s="19">
        <f t="shared" si="4"/>
        <v>0</v>
      </c>
      <c r="Q25" s="8">
        <f>B56/config!$K$2</f>
        <v>0</v>
      </c>
      <c r="R25" s="8">
        <f>B56/config!$L$2</f>
        <v>0</v>
      </c>
      <c r="S25" s="8">
        <f>IFERROR((config!$K$2-config!$L$2)/(Q25-R25),0)</f>
        <v>0</v>
      </c>
    </row>
    <row r="26" spans="1:19" hidden="1" x14ac:dyDescent="0.3">
      <c r="B26" s="13"/>
      <c r="C26" s="13"/>
      <c r="D26" s="13"/>
      <c r="E26" s="13"/>
      <c r="F26" s="13"/>
      <c r="G26" s="13"/>
      <c r="H26" s="13"/>
      <c r="I26" s="13"/>
      <c r="J26" s="11">
        <f t="shared" si="1"/>
        <v>0</v>
      </c>
      <c r="K26" s="14">
        <f>SUMPRODUCT(B26:I26,config!$B$4:$I$4)</f>
        <v>0</v>
      </c>
      <c r="L26" s="13">
        <f>SUMPRODUCT(B26:I26,config!$B$5:$I$5)-C57</f>
        <v>0</v>
      </c>
      <c r="M26" s="15" t="str">
        <f t="shared" si="2"/>
        <v/>
      </c>
      <c r="N26" s="7" t="str">
        <f t="shared" si="3"/>
        <v/>
      </c>
      <c r="O26" s="19">
        <f>IF(S26=0,0,S26*J26+config!$K$2+config!$L$2)</f>
        <v>0</v>
      </c>
      <c r="P26" s="19">
        <f t="shared" si="4"/>
        <v>0</v>
      </c>
      <c r="Q26" s="8">
        <f>B57/config!$K$2</f>
        <v>0</v>
      </c>
      <c r="R26" s="8">
        <f>B57/config!$L$2</f>
        <v>0</v>
      </c>
      <c r="S26" s="8">
        <f>IFERROR((config!$K$2-config!$L$2)/(Q26-R26),0)</f>
        <v>0</v>
      </c>
    </row>
    <row r="27" spans="1:19" hidden="1" x14ac:dyDescent="0.3">
      <c r="B27" s="13"/>
      <c r="C27" s="13"/>
      <c r="D27" s="13"/>
      <c r="E27" s="13"/>
      <c r="F27" s="13"/>
      <c r="G27" s="13"/>
      <c r="H27" s="13"/>
      <c r="I27" s="13"/>
      <c r="J27" s="11">
        <f t="shared" si="1"/>
        <v>0</v>
      </c>
      <c r="K27" s="14">
        <f>SUMPRODUCT(B27:I27,config!$B$4:$I$4)</f>
        <v>0</v>
      </c>
      <c r="L27" s="13">
        <f>SUMPRODUCT(B27:I27,config!$B$5:$I$5)-C58</f>
        <v>0</v>
      </c>
      <c r="M27" s="15" t="str">
        <f t="shared" si="2"/>
        <v/>
      </c>
      <c r="N27" s="7" t="str">
        <f t="shared" si="3"/>
        <v/>
      </c>
      <c r="O27" s="19">
        <f>IF(S27=0,0,S27*J27+config!$K$2+config!$L$2)</f>
        <v>0</v>
      </c>
      <c r="P27" s="19">
        <f t="shared" si="4"/>
        <v>0</v>
      </c>
      <c r="Q27" s="8">
        <f>B58/config!$K$2</f>
        <v>0</v>
      </c>
      <c r="R27" s="8">
        <f>B58/config!$L$2</f>
        <v>0</v>
      </c>
      <c r="S27" s="8">
        <f>IFERROR((config!$K$2-config!$L$2)/(Q27-R27),0)</f>
        <v>0</v>
      </c>
    </row>
    <row r="28" spans="1:19" hidden="1" x14ac:dyDescent="0.3">
      <c r="B28" s="13"/>
      <c r="C28" s="13"/>
      <c r="D28" s="13"/>
      <c r="E28" s="13"/>
      <c r="F28" s="13"/>
      <c r="G28" s="13"/>
      <c r="H28" s="13"/>
      <c r="I28" s="13"/>
      <c r="J28" s="11">
        <f t="shared" si="1"/>
        <v>0</v>
      </c>
      <c r="K28" s="14">
        <f>SUMPRODUCT(B28:I28,config!$B$4:$I$4)</f>
        <v>0</v>
      </c>
      <c r="L28" s="13">
        <f>SUMPRODUCT(B28:I28,config!$B$5:$I$5)-C59</f>
        <v>0</v>
      </c>
      <c r="M28" s="15" t="str">
        <f t="shared" si="2"/>
        <v/>
      </c>
      <c r="N28" s="7" t="str">
        <f t="shared" si="3"/>
        <v/>
      </c>
      <c r="O28" s="19">
        <f>IF(S28=0,0,S28*J28+config!$K$2+config!$L$2)</f>
        <v>0</v>
      </c>
      <c r="P28" s="19">
        <f t="shared" si="4"/>
        <v>0</v>
      </c>
      <c r="Q28" s="8">
        <f>B59/config!$K$2</f>
        <v>0</v>
      </c>
      <c r="R28" s="8">
        <f>B59/config!$L$2</f>
        <v>0</v>
      </c>
      <c r="S28" s="8">
        <f>IFERROR((config!$K$2-config!$L$2)/(Q28-R28),0)</f>
        <v>0</v>
      </c>
    </row>
    <row r="29" spans="1:19" hidden="1" x14ac:dyDescent="0.3">
      <c r="B29" s="13"/>
      <c r="C29" s="13"/>
      <c r="D29" s="13"/>
      <c r="E29" s="13"/>
      <c r="F29" s="13"/>
      <c r="G29" s="13"/>
      <c r="H29" s="13"/>
      <c r="I29" s="13"/>
      <c r="J29" s="11">
        <f t="shared" si="1"/>
        <v>0</v>
      </c>
      <c r="K29" s="14">
        <f>SUMPRODUCT(B29:I29,config!$B$4:$I$4)</f>
        <v>0</v>
      </c>
      <c r="L29" s="13">
        <f>SUMPRODUCT(B29:I29,config!$B$5:$I$5)-C60</f>
        <v>0</v>
      </c>
      <c r="M29" s="15" t="str">
        <f t="shared" si="2"/>
        <v/>
      </c>
      <c r="N29" s="7" t="str">
        <f t="shared" si="3"/>
        <v/>
      </c>
      <c r="O29" s="19">
        <f>IF(S29=0,0,S29*J29+config!$K$2+config!$L$2)</f>
        <v>0</v>
      </c>
      <c r="P29" s="19">
        <f t="shared" si="4"/>
        <v>0</v>
      </c>
      <c r="Q29" s="8">
        <f>B60/config!$K$2</f>
        <v>0</v>
      </c>
      <c r="R29" s="8">
        <f>B60/config!$L$2</f>
        <v>0</v>
      </c>
      <c r="S29" s="8">
        <f>IFERROR((config!$K$2-config!$L$2)/(Q29-R29),0)</f>
        <v>0</v>
      </c>
    </row>
    <row r="30" spans="1:19" x14ac:dyDescent="0.3">
      <c r="A30" s="1" t="s">
        <v>1</v>
      </c>
      <c r="B30" s="11">
        <f t="shared" ref="B30:L30" si="6">SUM(B2:B29)</f>
        <v>0</v>
      </c>
      <c r="C30" s="11">
        <f t="shared" si="6"/>
        <v>5</v>
      </c>
      <c r="D30" s="11">
        <f t="shared" si="6"/>
        <v>24</v>
      </c>
      <c r="E30" s="11">
        <f t="shared" si="6"/>
        <v>16</v>
      </c>
      <c r="F30" s="11">
        <f t="shared" si="6"/>
        <v>0</v>
      </c>
      <c r="G30" s="11">
        <f t="shared" si="6"/>
        <v>3</v>
      </c>
      <c r="H30" s="11">
        <f t="shared" si="6"/>
        <v>0</v>
      </c>
      <c r="I30" s="11">
        <f t="shared" si="6"/>
        <v>0</v>
      </c>
      <c r="J30" s="11">
        <f t="shared" si="6"/>
        <v>48</v>
      </c>
      <c r="K30" s="16">
        <f t="shared" si="6"/>
        <v>79.2</v>
      </c>
      <c r="L30" s="11">
        <f t="shared" si="6"/>
        <v>541</v>
      </c>
      <c r="M30" s="17">
        <f>IFERROR(B61/J30,0)</f>
        <v>13.5625</v>
      </c>
      <c r="N30" s="18">
        <f>SUM(N2:N29)/8</f>
        <v>0.61183712121212097</v>
      </c>
      <c r="O30" s="20">
        <f>S30*J30+config!$K$2+config!$L$2</f>
        <v>13.843317972350231</v>
      </c>
      <c r="P30" s="20">
        <f>SUM(P2:P29)/$V$1</f>
        <v>0.70161143163460693</v>
      </c>
      <c r="Q30" s="8">
        <f>B61/config!$K$2</f>
        <v>54.25</v>
      </c>
      <c r="R30" s="8">
        <f>B61/config!$L$2</f>
        <v>40.6875</v>
      </c>
      <c r="S30" s="8">
        <f>IFERROR((config!$K$2-config!$L$2)/(Q30-R30),0)</f>
        <v>-0.29493087557603687</v>
      </c>
    </row>
    <row r="31" spans="1:19" x14ac:dyDescent="0.3">
      <c r="F31" s="8"/>
      <c r="G31" s="2">
        <f>SUM(F30:G30)/J30</f>
        <v>6.25E-2</v>
      </c>
      <c r="H31" s="3"/>
      <c r="I31" s="3">
        <f>SUM(H30:I30)/J30</f>
        <v>0</v>
      </c>
      <c r="J31" s="4">
        <f>I31+G31</f>
        <v>6.25E-2</v>
      </c>
    </row>
    <row r="32" spans="1:19" x14ac:dyDescent="0.3">
      <c r="A32" t="s">
        <v>0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H32" t="s">
        <v>22</v>
      </c>
      <c r="I32" t="s">
        <v>25</v>
      </c>
      <c r="J32" t="s">
        <v>26</v>
      </c>
      <c r="K32" t="s">
        <v>11</v>
      </c>
      <c r="L32" t="s">
        <v>12</v>
      </c>
      <c r="M32" t="s">
        <v>27</v>
      </c>
      <c r="N32" t="s">
        <v>28</v>
      </c>
      <c r="O32" t="s">
        <v>29</v>
      </c>
      <c r="P32" t="s">
        <v>32</v>
      </c>
      <c r="Q32" t="s">
        <v>41</v>
      </c>
      <c r="R32" t="s">
        <v>33</v>
      </c>
    </row>
    <row r="33" spans="1:21" x14ac:dyDescent="0.3">
      <c r="A33" t="s">
        <v>78</v>
      </c>
      <c r="B33">
        <v>25</v>
      </c>
      <c r="H33">
        <f>SUMPRODUCT(B2:I2,config!$B$1:$I$1)-B33</f>
        <v>3</v>
      </c>
      <c r="I33">
        <f>SUMPRODUCT(B2:I2,config!$B$2:$I$2)-C33</f>
        <v>20</v>
      </c>
      <c r="J33">
        <f>SUMPRODUCT(B2:I2,config!$B$3:$I$3)-D33</f>
        <v>16</v>
      </c>
      <c r="K33">
        <f>B2-E33</f>
        <v>0</v>
      </c>
      <c r="L33">
        <f t="shared" ref="L33:L60" si="7">C2-F33</f>
        <v>0</v>
      </c>
      <c r="M33" t="s">
        <v>30</v>
      </c>
      <c r="N33">
        <v>54</v>
      </c>
      <c r="O33">
        <v>45</v>
      </c>
      <c r="P33">
        <f>J30</f>
        <v>48</v>
      </c>
      <c r="Q33" s="5">
        <f>(P33-N33)/(O33-N33)*100</f>
        <v>66.666666666666657</v>
      </c>
      <c r="R33">
        <v>0.13619152859074701</v>
      </c>
      <c r="S33" s="5">
        <f>Q33*R33</f>
        <v>9.0794352393831321</v>
      </c>
      <c r="T33" s="1" t="s">
        <v>75</v>
      </c>
      <c r="U33" s="1">
        <f>INT(B61/config!K2)</f>
        <v>54</v>
      </c>
    </row>
    <row r="34" spans="1:21" x14ac:dyDescent="0.3">
      <c r="A34" t="s">
        <v>79</v>
      </c>
      <c r="B34">
        <v>28</v>
      </c>
      <c r="H34">
        <f>SUMPRODUCT(B3:I3,config!$B$1:$I$1)-B34</f>
        <v>0</v>
      </c>
      <c r="I34">
        <f>SUMPRODUCT(B3:I3,config!$B$2:$I$2)-C34</f>
        <v>20</v>
      </c>
      <c r="J34">
        <f>SUMPRODUCT(B3:I3,config!$B$3:$I$3)-D34</f>
        <v>16</v>
      </c>
      <c r="K34">
        <f t="shared" ref="K34:K60" si="8">B3-E34</f>
        <v>0</v>
      </c>
      <c r="L34">
        <f t="shared" si="7"/>
        <v>0</v>
      </c>
      <c r="M34" t="s">
        <v>6</v>
      </c>
      <c r="N34">
        <v>89.1</v>
      </c>
      <c r="O34">
        <v>48.15</v>
      </c>
      <c r="P34">
        <f>K30</f>
        <v>79.2</v>
      </c>
      <c r="Q34" s="5">
        <f>(P34-N34)/(O34-N34)*100</f>
        <v>24.175824175824157</v>
      </c>
      <c r="R34">
        <v>6.2556310969295995E-2</v>
      </c>
      <c r="S34" s="5">
        <f>Q34*R34</f>
        <v>1.5123503750818801</v>
      </c>
    </row>
    <row r="35" spans="1:21" x14ac:dyDescent="0.3">
      <c r="A35" t="s">
        <v>80</v>
      </c>
      <c r="B35">
        <v>68</v>
      </c>
      <c r="H35">
        <f>SUMPRODUCT(B4:I4,config!$B$1:$I$1)-B35</f>
        <v>0</v>
      </c>
      <c r="I35">
        <f>SUMPRODUCT(B4:I4,config!$B$2:$I$2)-C35</f>
        <v>50</v>
      </c>
      <c r="J35">
        <f>SUMPRODUCT(B4:I4,config!$B$3:$I$3)-D35</f>
        <v>40</v>
      </c>
      <c r="K35">
        <f t="shared" si="8"/>
        <v>0</v>
      </c>
      <c r="L35">
        <f t="shared" si="7"/>
        <v>0</v>
      </c>
      <c r="M35" t="s">
        <v>7</v>
      </c>
      <c r="N35">
        <v>2</v>
      </c>
      <c r="O35">
        <v>751</v>
      </c>
      <c r="P35">
        <f>L30</f>
        <v>541</v>
      </c>
      <c r="Q35" s="5">
        <f>(P35-N35)/(O35-N35)*100</f>
        <v>71.962616822429908</v>
      </c>
      <c r="R35">
        <v>0.30930635570252701</v>
      </c>
      <c r="S35" s="5">
        <f>Q35*R35</f>
        <v>22.258494756163159</v>
      </c>
    </row>
    <row r="36" spans="1:21" x14ac:dyDescent="0.3">
      <c r="A36" t="s">
        <v>49</v>
      </c>
      <c r="B36">
        <v>147</v>
      </c>
      <c r="C36">
        <v>25</v>
      </c>
      <c r="D36">
        <v>50</v>
      </c>
      <c r="F36">
        <v>1</v>
      </c>
      <c r="H36">
        <f>SUMPRODUCT(B5:I5,config!$B$1:$I$1)-B36</f>
        <v>3</v>
      </c>
      <c r="I36">
        <f>SUMPRODUCT(B5:I5,config!$B$2:$I$2)-C36</f>
        <v>65</v>
      </c>
      <c r="J36">
        <f>SUMPRODUCT(B5:I5,config!$B$3:$I$3)-D36</f>
        <v>22</v>
      </c>
      <c r="K36">
        <f t="shared" si="8"/>
        <v>0</v>
      </c>
      <c r="L36">
        <f t="shared" si="7"/>
        <v>0</v>
      </c>
      <c r="M36" t="s">
        <v>31</v>
      </c>
      <c r="N36">
        <v>3.0550999999999999</v>
      </c>
      <c r="O36">
        <v>0.69230000000000003</v>
      </c>
      <c r="P36" s="5">
        <f>P30</f>
        <v>0.70161143163460693</v>
      </c>
      <c r="Q36" s="5">
        <f>(P36-N36)/(O36-N36)*100</f>
        <v>99.605915370128358</v>
      </c>
      <c r="R36">
        <v>0.49194580473742799</v>
      </c>
      <c r="S36" s="5">
        <f>Q36*R36</f>
        <v>49.000712193365942</v>
      </c>
    </row>
    <row r="37" spans="1:21" x14ac:dyDescent="0.3">
      <c r="A37" t="s">
        <v>50</v>
      </c>
      <c r="B37">
        <v>171</v>
      </c>
      <c r="C37">
        <v>27.5</v>
      </c>
      <c r="D37">
        <v>40</v>
      </c>
      <c r="F37">
        <v>2</v>
      </c>
      <c r="H37">
        <f>SUMPRODUCT(B6:I6,config!$B$1:$I$1)-B37</f>
        <v>1</v>
      </c>
      <c r="I37">
        <f>SUMPRODUCT(B6:I6,config!$B$2:$I$2)-C37</f>
        <v>52.5</v>
      </c>
      <c r="J37">
        <f>SUMPRODUCT(B6:I6,config!$B$3:$I$3)-D37</f>
        <v>24</v>
      </c>
      <c r="K37">
        <f t="shared" si="8"/>
        <v>0</v>
      </c>
      <c r="L37">
        <f t="shared" si="7"/>
        <v>0</v>
      </c>
      <c r="P37" s="1" t="s">
        <v>42</v>
      </c>
      <c r="Q37" s="6">
        <f>SUMPRODUCT(Q33:Q36,R33:R36)</f>
        <v>81.850992563994112</v>
      </c>
      <c r="S37" s="5">
        <f>SUM(S33:S36)</f>
        <v>81.850992563994112</v>
      </c>
    </row>
    <row r="38" spans="1:21" x14ac:dyDescent="0.3">
      <c r="A38" t="s">
        <v>81</v>
      </c>
      <c r="B38">
        <v>137</v>
      </c>
      <c r="C38">
        <v>30.5</v>
      </c>
      <c r="D38">
        <v>43</v>
      </c>
      <c r="F38">
        <v>2</v>
      </c>
      <c r="H38">
        <f>SUMPRODUCT(B7:I7,config!$B$1:$I$1)-B38</f>
        <v>3</v>
      </c>
      <c r="I38">
        <f>SUMPRODUCT(B7:I7,config!$B$2:$I$2)-C38</f>
        <v>49.5</v>
      </c>
      <c r="J38">
        <f>SUMPRODUCT(B7:I7,config!$B$3:$I$3)-D38</f>
        <v>21</v>
      </c>
      <c r="K38">
        <f t="shared" si="8"/>
        <v>0</v>
      </c>
      <c r="L38">
        <f t="shared" si="7"/>
        <v>0</v>
      </c>
    </row>
    <row r="39" spans="1:21" x14ac:dyDescent="0.3">
      <c r="A39" t="s">
        <v>82</v>
      </c>
      <c r="B39">
        <v>34</v>
      </c>
      <c r="H39">
        <f>SUMPRODUCT(B8:I8,config!$B$1:$I$1)-B39</f>
        <v>2</v>
      </c>
      <c r="I39">
        <f>SUMPRODUCT(B8:I8,config!$B$2:$I$2)-C39</f>
        <v>30</v>
      </c>
      <c r="J39">
        <f>SUMPRODUCT(B8:I8,config!$B$3:$I$3)-D39</f>
        <v>24</v>
      </c>
      <c r="K39">
        <f t="shared" si="8"/>
        <v>0</v>
      </c>
      <c r="L39">
        <f t="shared" si="7"/>
        <v>0</v>
      </c>
    </row>
    <row r="40" spans="1:21" x14ac:dyDescent="0.3">
      <c r="A40" t="s">
        <v>83</v>
      </c>
      <c r="B40">
        <v>41</v>
      </c>
      <c r="H40">
        <f>SUMPRODUCT(B9:I9,config!$B$1:$I$1)-B40</f>
        <v>3</v>
      </c>
      <c r="I40">
        <f>SUMPRODUCT(B9:I9,config!$B$2:$I$2)-C40</f>
        <v>30</v>
      </c>
      <c r="J40">
        <f>SUMPRODUCT(B9:I9,config!$B$3:$I$3)-D40</f>
        <v>24</v>
      </c>
      <c r="K40">
        <f t="shared" si="8"/>
        <v>0</v>
      </c>
      <c r="L40">
        <f t="shared" si="7"/>
        <v>0</v>
      </c>
    </row>
    <row r="41" spans="1:21" hidden="1" x14ac:dyDescent="0.3">
      <c r="H41">
        <f>SUMPRODUCT(B10:I10,config!$B$1:$I$1)-B41</f>
        <v>0</v>
      </c>
      <c r="I41">
        <f>SUMPRODUCT(B10:I10,config!$B$2:$I$2)-C41</f>
        <v>0</v>
      </c>
      <c r="J41">
        <f>SUMPRODUCT(B10:I10,config!$B$3:$I$3)-D41</f>
        <v>0</v>
      </c>
      <c r="K41">
        <f t="shared" si="8"/>
        <v>0</v>
      </c>
      <c r="L41">
        <f t="shared" si="7"/>
        <v>0</v>
      </c>
    </row>
    <row r="42" spans="1:21" hidden="1" x14ac:dyDescent="0.3">
      <c r="H42">
        <f>SUMPRODUCT(B11:I11,config!$B$1:$I$1)-B42</f>
        <v>0</v>
      </c>
      <c r="I42">
        <f>SUMPRODUCT(B11:I11,config!$B$2:$I$2)-C42</f>
        <v>0</v>
      </c>
      <c r="J42">
        <f>SUMPRODUCT(B11:I11,config!$B$3:$I$3)-D42</f>
        <v>0</v>
      </c>
      <c r="K42">
        <f t="shared" si="8"/>
        <v>0</v>
      </c>
      <c r="L42">
        <f t="shared" si="7"/>
        <v>0</v>
      </c>
    </row>
    <row r="43" spans="1:21" hidden="1" x14ac:dyDescent="0.3">
      <c r="H43">
        <f>SUMPRODUCT(B12:I12,config!$B$1:$I$1)-B43</f>
        <v>0</v>
      </c>
      <c r="I43">
        <f>SUMPRODUCT(B12:I12,config!$B$2:$I$2)-C43</f>
        <v>0</v>
      </c>
      <c r="J43">
        <f>SUMPRODUCT(B12:I12,config!$B$3:$I$3)-D43</f>
        <v>0</v>
      </c>
      <c r="K43">
        <f t="shared" si="8"/>
        <v>0</v>
      </c>
      <c r="L43">
        <f t="shared" si="7"/>
        <v>0</v>
      </c>
    </row>
    <row r="44" spans="1:21" hidden="1" x14ac:dyDescent="0.3">
      <c r="H44">
        <f>SUMPRODUCT(B13:I13,config!$B$1:$I$1)-B44</f>
        <v>0</v>
      </c>
      <c r="I44">
        <f>SUMPRODUCT(B13:I13,config!$B$2:$I$2)-C44</f>
        <v>0</v>
      </c>
      <c r="J44">
        <f>SUMPRODUCT(B13:I13,config!$B$3:$I$3)-D44</f>
        <v>0</v>
      </c>
      <c r="K44">
        <f t="shared" si="8"/>
        <v>0</v>
      </c>
      <c r="L44">
        <f t="shared" si="7"/>
        <v>0</v>
      </c>
    </row>
    <row r="45" spans="1:21" hidden="1" x14ac:dyDescent="0.3">
      <c r="H45">
        <f>SUMPRODUCT(B14:I14,config!$B$1:$I$1)-B45</f>
        <v>0</v>
      </c>
      <c r="I45">
        <f>SUMPRODUCT(B14:I14,config!$B$2:$I$2)-C45</f>
        <v>0</v>
      </c>
      <c r="J45">
        <f>SUMPRODUCT(B14:I14,config!$B$3:$I$3)-D45</f>
        <v>0</v>
      </c>
      <c r="K45">
        <f t="shared" si="8"/>
        <v>0</v>
      </c>
      <c r="L45">
        <f t="shared" si="7"/>
        <v>0</v>
      </c>
    </row>
    <row r="46" spans="1:21" hidden="1" x14ac:dyDescent="0.3">
      <c r="H46">
        <f>SUMPRODUCT(B15:I15,config!$B$1:$I$1)-B46</f>
        <v>0</v>
      </c>
      <c r="I46">
        <f>SUMPRODUCT(B15:I15,config!$B$2:$I$2)-C46</f>
        <v>0</v>
      </c>
      <c r="J46">
        <f>SUMPRODUCT(B15:I15,config!$B$3:$I$3)-D46</f>
        <v>0</v>
      </c>
      <c r="K46">
        <f t="shared" si="8"/>
        <v>0</v>
      </c>
      <c r="L46">
        <f t="shared" si="7"/>
        <v>0</v>
      </c>
    </row>
    <row r="47" spans="1:21" hidden="1" x14ac:dyDescent="0.3">
      <c r="H47">
        <f>SUMPRODUCT(B16:I16,config!$B$1:$I$1)-B47</f>
        <v>0</v>
      </c>
      <c r="I47">
        <f>SUMPRODUCT(B16:I16,config!$B$2:$I$2)-C47</f>
        <v>0</v>
      </c>
      <c r="J47">
        <f>SUMPRODUCT(B16:I16,config!$B$3:$I$3)-D47</f>
        <v>0</v>
      </c>
      <c r="K47">
        <f t="shared" si="8"/>
        <v>0</v>
      </c>
      <c r="L47">
        <f t="shared" si="7"/>
        <v>0</v>
      </c>
    </row>
    <row r="48" spans="1:21" hidden="1" x14ac:dyDescent="0.3">
      <c r="H48">
        <f>SUMPRODUCT(B17:I17,config!$B$1:$I$1)-B48</f>
        <v>0</v>
      </c>
      <c r="I48">
        <f>SUMPRODUCT(B17:I17,config!$B$2:$I$2)-C48</f>
        <v>0</v>
      </c>
      <c r="J48">
        <f>SUMPRODUCT(B17:I17,config!$B$3:$I$3)-D48</f>
        <v>0</v>
      </c>
      <c r="K48">
        <f t="shared" si="8"/>
        <v>0</v>
      </c>
      <c r="L48">
        <f t="shared" si="7"/>
        <v>0</v>
      </c>
    </row>
    <row r="49" spans="1:12" hidden="1" x14ac:dyDescent="0.3">
      <c r="H49">
        <f>SUMPRODUCT(B18:I18,config!$B$1:$I$1)-B49</f>
        <v>0</v>
      </c>
      <c r="I49">
        <f>SUMPRODUCT(B18:I18,config!$B$2:$I$2)-C49</f>
        <v>0</v>
      </c>
      <c r="J49">
        <f>SUMPRODUCT(B18:I18,config!$B$3:$I$3)-D49</f>
        <v>0</v>
      </c>
      <c r="K49">
        <f t="shared" si="8"/>
        <v>0</v>
      </c>
      <c r="L49">
        <f t="shared" si="7"/>
        <v>0</v>
      </c>
    </row>
    <row r="50" spans="1:12" hidden="1" x14ac:dyDescent="0.3">
      <c r="H50">
        <f>SUMPRODUCT(B19:I19,config!$B$1:$I$1)-B50</f>
        <v>0</v>
      </c>
      <c r="I50">
        <f>SUMPRODUCT(B19:I19,config!$B$2:$I$2)-C50</f>
        <v>0</v>
      </c>
      <c r="J50">
        <f>SUMPRODUCT(B19:I19,config!$B$3:$I$3)-D50</f>
        <v>0</v>
      </c>
      <c r="K50">
        <f t="shared" si="8"/>
        <v>0</v>
      </c>
      <c r="L50">
        <f t="shared" si="7"/>
        <v>0</v>
      </c>
    </row>
    <row r="51" spans="1:12" hidden="1" x14ac:dyDescent="0.3">
      <c r="H51">
        <f>SUMPRODUCT(B20:I20,config!$B$1:$I$1)-B51</f>
        <v>0</v>
      </c>
      <c r="I51">
        <f>SUMPRODUCT(B20:I20,config!$B$2:$I$2)-C51</f>
        <v>0</v>
      </c>
      <c r="J51">
        <f>SUMPRODUCT(B20:I20,config!$B$3:$I$3)-D51</f>
        <v>0</v>
      </c>
      <c r="K51">
        <f t="shared" si="8"/>
        <v>0</v>
      </c>
      <c r="L51">
        <f t="shared" si="7"/>
        <v>0</v>
      </c>
    </row>
    <row r="52" spans="1:12" hidden="1" x14ac:dyDescent="0.3">
      <c r="H52">
        <f>SUMPRODUCT(B21:I21,config!$B$1:$I$1)-B52</f>
        <v>0</v>
      </c>
      <c r="I52">
        <f>SUMPRODUCT(B21:I21,config!$B$2:$I$2)-C52</f>
        <v>0</v>
      </c>
      <c r="J52">
        <f>SUMPRODUCT(B21:I21,config!$B$3:$I$3)-D52</f>
        <v>0</v>
      </c>
      <c r="K52">
        <f t="shared" si="8"/>
        <v>0</v>
      </c>
      <c r="L52">
        <f t="shared" si="7"/>
        <v>0</v>
      </c>
    </row>
    <row r="53" spans="1:12" hidden="1" x14ac:dyDescent="0.3">
      <c r="H53">
        <f>SUMPRODUCT(B22:I22,config!$B$1:$I$1)-B53</f>
        <v>0</v>
      </c>
      <c r="I53">
        <f>SUMPRODUCT(B22:I22,config!$B$2:$I$2)-C53</f>
        <v>0</v>
      </c>
      <c r="J53">
        <f>SUMPRODUCT(B22:I22,config!$B$3:$I$3)-D53</f>
        <v>0</v>
      </c>
      <c r="K53">
        <f t="shared" si="8"/>
        <v>0</v>
      </c>
      <c r="L53">
        <f t="shared" si="7"/>
        <v>0</v>
      </c>
    </row>
    <row r="54" spans="1:12" hidden="1" x14ac:dyDescent="0.3">
      <c r="H54">
        <f>SUMPRODUCT(B23:I23,config!$B$1:$I$1)-B54</f>
        <v>0</v>
      </c>
      <c r="I54">
        <f>SUMPRODUCT(B23:I23,config!$B$2:$I$2)-C54</f>
        <v>0</v>
      </c>
      <c r="J54">
        <f>SUMPRODUCT(B23:I23,config!$B$3:$I$3)-D54</f>
        <v>0</v>
      </c>
      <c r="K54">
        <f t="shared" si="8"/>
        <v>0</v>
      </c>
      <c r="L54">
        <f t="shared" si="7"/>
        <v>0</v>
      </c>
    </row>
    <row r="55" spans="1:12" hidden="1" x14ac:dyDescent="0.3">
      <c r="H55">
        <f>SUMPRODUCT(B24:I24,config!$B$1:$I$1)-B55</f>
        <v>0</v>
      </c>
      <c r="I55">
        <f>SUMPRODUCT(B24:I24,config!$B$2:$I$2)-C55</f>
        <v>0</v>
      </c>
      <c r="J55">
        <f>SUMPRODUCT(B24:I24,config!$B$3:$I$3)-D55</f>
        <v>0</v>
      </c>
      <c r="K55">
        <f t="shared" si="8"/>
        <v>0</v>
      </c>
      <c r="L55">
        <f t="shared" si="7"/>
        <v>0</v>
      </c>
    </row>
    <row r="56" spans="1:12" hidden="1" x14ac:dyDescent="0.3">
      <c r="H56">
        <f>SUMPRODUCT(B25:I25,config!$B$1:$I$1)-B56</f>
        <v>0</v>
      </c>
      <c r="I56">
        <f>SUMPRODUCT(B25:I25,config!$B$2:$I$2)-C56</f>
        <v>0</v>
      </c>
      <c r="J56">
        <f>SUMPRODUCT(B25:I25,config!$B$3:$I$3)-D56</f>
        <v>0</v>
      </c>
      <c r="K56">
        <f t="shared" si="8"/>
        <v>0</v>
      </c>
      <c r="L56">
        <f t="shared" si="7"/>
        <v>0</v>
      </c>
    </row>
    <row r="57" spans="1:12" hidden="1" x14ac:dyDescent="0.3">
      <c r="H57">
        <f>SUMPRODUCT(B26:I26,config!$B$1:$I$1)-B57</f>
        <v>0</v>
      </c>
      <c r="I57">
        <f>SUMPRODUCT(B26:I26,config!$B$2:$I$2)-C57</f>
        <v>0</v>
      </c>
      <c r="J57">
        <f>SUMPRODUCT(B26:I26,config!$B$3:$I$3)-D57</f>
        <v>0</v>
      </c>
      <c r="K57">
        <f t="shared" si="8"/>
        <v>0</v>
      </c>
      <c r="L57">
        <f t="shared" si="7"/>
        <v>0</v>
      </c>
    </row>
    <row r="58" spans="1:12" hidden="1" x14ac:dyDescent="0.3">
      <c r="H58">
        <f>SUMPRODUCT(B27:I27,config!$B$1:$I$1)-B58</f>
        <v>0</v>
      </c>
      <c r="I58">
        <f>SUMPRODUCT(B27:I27,config!$B$2:$I$2)-C58</f>
        <v>0</v>
      </c>
      <c r="J58">
        <f>SUMPRODUCT(B27:I27,config!$B$3:$I$3)-D58</f>
        <v>0</v>
      </c>
      <c r="K58">
        <f t="shared" si="8"/>
        <v>0</v>
      </c>
      <c r="L58">
        <f t="shared" si="7"/>
        <v>0</v>
      </c>
    </row>
    <row r="59" spans="1:12" hidden="1" x14ac:dyDescent="0.3">
      <c r="H59">
        <f>SUMPRODUCT(B28:I28,config!$B$1:$I$1)-B59</f>
        <v>0</v>
      </c>
      <c r="I59">
        <f>SUMPRODUCT(B28:I28,config!$B$2:$I$2)-C59</f>
        <v>0</v>
      </c>
      <c r="J59">
        <f>SUMPRODUCT(B28:I28,config!$B$3:$I$3)-D59</f>
        <v>0</v>
      </c>
      <c r="K59">
        <f t="shared" si="8"/>
        <v>0</v>
      </c>
      <c r="L59">
        <f t="shared" si="7"/>
        <v>0</v>
      </c>
    </row>
    <row r="60" spans="1:12" hidden="1" x14ac:dyDescent="0.3">
      <c r="H60">
        <f>SUMPRODUCT(B29:I29,config!$B$1:$I$1)-B60</f>
        <v>0</v>
      </c>
      <c r="I60">
        <f>SUMPRODUCT(B29:I29,config!$B$2:$I$2)-C60</f>
        <v>0</v>
      </c>
      <c r="J60">
        <f>SUMPRODUCT(B29:I29,config!$B$3:$I$3)-D60</f>
        <v>0</v>
      </c>
      <c r="K60">
        <f t="shared" si="8"/>
        <v>0</v>
      </c>
      <c r="L60">
        <f t="shared" si="7"/>
        <v>0</v>
      </c>
    </row>
    <row r="61" spans="1:12" x14ac:dyDescent="0.3">
      <c r="A61" s="1" t="s">
        <v>1</v>
      </c>
      <c r="B61" s="1">
        <f>SUM(B33:B60)</f>
        <v>651</v>
      </c>
    </row>
  </sheetData>
  <conditionalFormatting sqref="H33:L60">
    <cfRule type="cellIs" dxfId="15" priority="4" operator="greaterThanOrEqual">
      <formula>0</formula>
    </cfRule>
    <cfRule type="cellIs" dxfId="14" priority="5" operator="lessThan">
      <formula>0</formula>
    </cfRule>
  </conditionalFormatting>
  <conditionalFormatting sqref="J30">
    <cfRule type="cellIs" dxfId="13" priority="6" operator="greaterThan">
      <formula>$U$33</formula>
    </cfRule>
  </conditionalFormatting>
  <conditionalFormatting sqref="M2:M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{38F6DF4E-F598-419E-80A3-118F3F429FD8}</x14:id>
        </ext>
      </extLst>
    </cfRule>
  </conditionalFormatting>
  <conditionalFormatting sqref="Q33:Q3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{2A3FE04C-D367-40D0-8678-4EEAC9DE25CA}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8F6DF4E-F598-419E-80A3-118F3F429FD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N2:N29</xm:sqref>
        </x14:conditionalFormatting>
        <x14:conditionalFormatting xmlns:xm="http://schemas.microsoft.com/office/excel/2006/main">
          <x14:cfRule type="dataBar" id="{2A3FE04C-D367-40D0-8678-4EEAC9DE25C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Q33:Q37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7825-E79A-4A1A-A0B0-5C2ADF8F852C}">
  <dimension ref="A1:V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22" x14ac:dyDescent="0.3">
      <c r="A1" s="9" t="s">
        <v>0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5</v>
      </c>
      <c r="K1" s="10" t="s">
        <v>2</v>
      </c>
      <c r="L1" s="10" t="s">
        <v>3</v>
      </c>
      <c r="M1" s="10" t="s">
        <v>4</v>
      </c>
      <c r="N1" s="11" t="s">
        <v>43</v>
      </c>
      <c r="O1" s="12" t="s">
        <v>34</v>
      </c>
      <c r="P1" s="12" t="s">
        <v>40</v>
      </c>
      <c r="Q1" s="12" t="s">
        <v>35</v>
      </c>
      <c r="R1" s="12" t="s">
        <v>36</v>
      </c>
      <c r="S1" s="12" t="s">
        <v>37</v>
      </c>
      <c r="U1" s="12" t="s">
        <v>44</v>
      </c>
      <c r="V1">
        <f>COUNTA(A2:A29)</f>
        <v>8</v>
      </c>
    </row>
    <row r="2" spans="1:22" x14ac:dyDescent="0.3">
      <c r="A2" t="s">
        <v>78</v>
      </c>
      <c r="B2" s="13"/>
      <c r="C2" s="13"/>
      <c r="D2" s="13">
        <v>1</v>
      </c>
      <c r="E2" s="13">
        <v>1</v>
      </c>
      <c r="F2" s="13"/>
      <c r="G2" s="13"/>
      <c r="H2" s="13"/>
      <c r="I2" s="13"/>
      <c r="J2" s="11">
        <f>SUM(B2:I2)</f>
        <v>2</v>
      </c>
      <c r="K2" s="14">
        <f>SUMPRODUCT(B2:I2,config!$B$4:$I$4)</f>
        <v>3.3</v>
      </c>
      <c r="L2" s="13">
        <f>SUMPRODUCT(B2:I2,config!$B$5:$I$5)-C33</f>
        <v>30</v>
      </c>
      <c r="M2" s="15">
        <f>IFERROR(B33/J2,"")</f>
        <v>12.5</v>
      </c>
      <c r="N2" s="7">
        <f>IFERROR(ABS(M2-M$30),"")</f>
        <v>0.21698113207547109</v>
      </c>
      <c r="O2" s="19">
        <f>IF(S2=0,0,S2*J2+config!$K$2+config!$L$2)</f>
        <v>12.640000000000004</v>
      </c>
      <c r="P2" s="19">
        <f t="shared" ref="P2:P4" si="0">IF(S2=0,0,ABS(O2-O$30))</f>
        <v>0.27133640552995786</v>
      </c>
      <c r="Q2" s="8">
        <f>B33/config!$K$2</f>
        <v>2.0833333333333335</v>
      </c>
      <c r="R2" s="8">
        <f>B33/config!$L$2</f>
        <v>1.5625</v>
      </c>
      <c r="S2" s="8">
        <f>IFERROR((config!$K$2-config!$L$2)/(Q2-R2),0)</f>
        <v>-7.6799999999999979</v>
      </c>
    </row>
    <row r="3" spans="1:22" x14ac:dyDescent="0.3">
      <c r="A3" t="s">
        <v>79</v>
      </c>
      <c r="B3" s="13"/>
      <c r="C3" s="13"/>
      <c r="D3" s="13">
        <v>1</v>
      </c>
      <c r="E3" s="13">
        <v>1</v>
      </c>
      <c r="F3" s="13"/>
      <c r="G3" s="13"/>
      <c r="H3" s="13"/>
      <c r="I3" s="13"/>
      <c r="J3" s="11">
        <f t="shared" ref="J3:J29" si="1">SUM(B3:I3)</f>
        <v>2</v>
      </c>
      <c r="K3" s="14">
        <f>SUMPRODUCT(B3:I3,config!$B$4:$I$4)</f>
        <v>3.3</v>
      </c>
      <c r="L3" s="13">
        <f>SUMPRODUCT(B3:I3,config!$B$5:$I$5)-C34</f>
        <v>30</v>
      </c>
      <c r="M3" s="15">
        <f t="shared" ref="M3:M29" si="2">IFERROR(B34/J3,"")</f>
        <v>14</v>
      </c>
      <c r="N3" s="7">
        <f t="shared" ref="N3:N29" si="3">IFERROR(ABS(M3-M$30),"")</f>
        <v>1.7169811320754711</v>
      </c>
      <c r="O3" s="19">
        <f>IF(S3=0,0,S3*J3+config!$K$2+config!$L$2)</f>
        <v>14.28571428571429</v>
      </c>
      <c r="P3" s="19">
        <f t="shared" si="0"/>
        <v>1.9170506912442438</v>
      </c>
      <c r="Q3" s="8">
        <f>B34/config!$K$2</f>
        <v>2.3333333333333335</v>
      </c>
      <c r="R3" s="8">
        <f>B34/config!$L$2</f>
        <v>1.75</v>
      </c>
      <c r="S3" s="8">
        <f>IFERROR((config!$K$2-config!$L$2)/(Q3-R3),0)</f>
        <v>-6.857142857142855</v>
      </c>
    </row>
    <row r="4" spans="1:22" x14ac:dyDescent="0.3">
      <c r="A4" t="s">
        <v>80</v>
      </c>
      <c r="B4" s="13"/>
      <c r="C4" s="13"/>
      <c r="D4" s="13">
        <v>6</v>
      </c>
      <c r="E4" s="13">
        <v>0</v>
      </c>
      <c r="F4" s="13"/>
      <c r="G4" s="13"/>
      <c r="H4" s="13"/>
      <c r="I4" s="13"/>
      <c r="J4" s="11">
        <f t="shared" si="1"/>
        <v>6</v>
      </c>
      <c r="K4" s="14">
        <f>SUMPRODUCT(B4:I4,config!$B$4:$I$4)</f>
        <v>9.8999999999999986</v>
      </c>
      <c r="L4" s="13">
        <f>SUMPRODUCT(B4:I4,config!$B$5:$I$5)-C35</f>
        <v>108</v>
      </c>
      <c r="M4" s="15">
        <f t="shared" si="2"/>
        <v>11.333333333333334</v>
      </c>
      <c r="N4" s="7">
        <f t="shared" si="3"/>
        <v>0.94968553459119498</v>
      </c>
      <c r="O4" s="19">
        <f>IF(S4=0,0,S4*J4+config!$K$2+config!$L$2)</f>
        <v>11.058823529411768</v>
      </c>
      <c r="P4" s="19">
        <f t="shared" si="0"/>
        <v>1.3098400650582782</v>
      </c>
      <c r="Q4" s="8">
        <f>B35/config!$K$2</f>
        <v>5.666666666666667</v>
      </c>
      <c r="R4" s="8">
        <f>B35/config!$L$2</f>
        <v>4.25</v>
      </c>
      <c r="S4" s="8">
        <f>IFERROR((config!$K$2-config!$L$2)/(Q4-R4),0)</f>
        <v>-2.8235294117647052</v>
      </c>
    </row>
    <row r="5" spans="1:22" x14ac:dyDescent="0.3">
      <c r="A5" t="s">
        <v>49</v>
      </c>
      <c r="B5" s="13"/>
      <c r="C5" s="13">
        <v>1</v>
      </c>
      <c r="D5" s="13">
        <v>9</v>
      </c>
      <c r="E5" s="13">
        <v>2</v>
      </c>
      <c r="F5" s="13"/>
      <c r="G5" s="13"/>
      <c r="H5" s="13"/>
      <c r="I5" s="13"/>
      <c r="J5" s="11">
        <f t="shared" si="1"/>
        <v>12</v>
      </c>
      <c r="K5" s="14">
        <f>SUMPRODUCT(B5:I5,config!$B$4:$I$4)</f>
        <v>19.8</v>
      </c>
      <c r="L5" s="13">
        <f>SUMPRODUCT(B5:I5,config!$B$5:$I$5)-C36</f>
        <v>161</v>
      </c>
      <c r="M5" s="15">
        <f t="shared" si="2"/>
        <v>12.25</v>
      </c>
      <c r="N5" s="7">
        <f t="shared" si="3"/>
        <v>3.3018867924528905E-2</v>
      </c>
      <c r="O5" s="19">
        <f>IF(S5=0,0,S5*J5+config!$K$2+config!$L$2)</f>
        <v>12.326530612244898</v>
      </c>
      <c r="P5" s="19">
        <f>IF(S5=0,0,ABS(O5-O$30))</f>
        <v>4.2132982225147941E-2</v>
      </c>
      <c r="Q5" s="8">
        <f>B36/config!$K$2</f>
        <v>12.25</v>
      </c>
      <c r="R5" s="8">
        <f>B36/config!$L$2</f>
        <v>9.1875</v>
      </c>
      <c r="S5" s="8">
        <f>IFERROR((config!$K$2-config!$L$2)/(Q5-R5),0)</f>
        <v>-1.3061224489795917</v>
      </c>
    </row>
    <row r="6" spans="1:22" x14ac:dyDescent="0.3">
      <c r="A6" t="s">
        <v>50</v>
      </c>
      <c r="B6" s="13"/>
      <c r="C6" s="13">
        <v>2</v>
      </c>
      <c r="D6" s="13">
        <v>10</v>
      </c>
      <c r="E6" s="13">
        <v>2</v>
      </c>
      <c r="F6" s="13"/>
      <c r="G6" s="13"/>
      <c r="H6" s="13"/>
      <c r="I6" s="13"/>
      <c r="J6" s="11">
        <f t="shared" si="1"/>
        <v>14</v>
      </c>
      <c r="K6" s="14">
        <f>SUMPRODUCT(B6:I6,config!$B$4:$I$4)</f>
        <v>23.1</v>
      </c>
      <c r="L6" s="13">
        <f>SUMPRODUCT(B6:I6,config!$B$5:$I$5)-C37</f>
        <v>176.5</v>
      </c>
      <c r="M6" s="15">
        <f t="shared" si="2"/>
        <v>12.214285714285714</v>
      </c>
      <c r="N6" s="7">
        <f t="shared" si="3"/>
        <v>6.8733153638815381E-2</v>
      </c>
      <c r="O6" s="19">
        <f>IF(S6=0,0,S6*J6+config!$K$2+config!$L$2)</f>
        <v>12.280701754385966</v>
      </c>
      <c r="P6" s="19">
        <f t="shared" ref="P6:P29" si="4">IF(S6=0,0,ABS(O6-O$30))</f>
        <v>8.7961840084080478E-2</v>
      </c>
      <c r="Q6" s="8">
        <f>B37/config!$K$2</f>
        <v>14.25</v>
      </c>
      <c r="R6" s="8">
        <f>B37/config!$L$2</f>
        <v>10.6875</v>
      </c>
      <c r="S6" s="8">
        <f>IFERROR((config!$K$2-config!$L$2)/(Q6-R6),0)</f>
        <v>-1.1228070175438596</v>
      </c>
    </row>
    <row r="7" spans="1:22" x14ac:dyDescent="0.3">
      <c r="A7" t="s">
        <v>81</v>
      </c>
      <c r="B7" s="13"/>
      <c r="C7" s="13">
        <v>2</v>
      </c>
      <c r="D7" s="13">
        <v>6</v>
      </c>
      <c r="E7" s="13">
        <v>3</v>
      </c>
      <c r="F7" s="13"/>
      <c r="G7" s="13"/>
      <c r="H7" s="13"/>
      <c r="I7" s="13"/>
      <c r="J7" s="11">
        <f t="shared" si="1"/>
        <v>11</v>
      </c>
      <c r="K7" s="14">
        <f>SUMPRODUCT(B7:I7,config!$B$4:$I$4)</f>
        <v>18.149999999999999</v>
      </c>
      <c r="L7" s="13">
        <f>SUMPRODUCT(B7:I7,config!$B$5:$I$5)-C38</f>
        <v>113.5</v>
      </c>
      <c r="M7" s="15">
        <f t="shared" si="2"/>
        <v>12.454545454545455</v>
      </c>
      <c r="N7" s="7">
        <f t="shared" si="3"/>
        <v>0.17152658662092612</v>
      </c>
      <c r="O7" s="19">
        <f>IF(S7=0,0,S7*J7+config!$K$2+config!$L$2)</f>
        <v>12.583941605839414</v>
      </c>
      <c r="P7" s="19">
        <f t="shared" si="4"/>
        <v>0.21527801136936731</v>
      </c>
      <c r="Q7" s="8">
        <f>B38/config!$K$2</f>
        <v>11.416666666666666</v>
      </c>
      <c r="R7" s="8">
        <f>B38/config!$L$2</f>
        <v>8.5625</v>
      </c>
      <c r="S7" s="8">
        <f>IFERROR((config!$K$2-config!$L$2)/(Q7-R7),0)</f>
        <v>-1.4014598540145988</v>
      </c>
    </row>
    <row r="8" spans="1:22" x14ac:dyDescent="0.3">
      <c r="A8" t="s">
        <v>82</v>
      </c>
      <c r="B8" s="13"/>
      <c r="C8" s="13"/>
      <c r="D8" s="13">
        <v>3</v>
      </c>
      <c r="E8" s="13"/>
      <c r="F8" s="13"/>
      <c r="G8" s="13"/>
      <c r="H8" s="13"/>
      <c r="I8" s="13"/>
      <c r="J8" s="11">
        <f>SUM(B8:I8)</f>
        <v>3</v>
      </c>
      <c r="K8" s="14">
        <f>SUMPRODUCT(B8:I8,config!$B$4:$I$4)</f>
        <v>4.9499999999999993</v>
      </c>
      <c r="L8" s="13">
        <f>SUMPRODUCT(B8:I8,config!$B$5:$I$5)-C39</f>
        <v>54</v>
      </c>
      <c r="M8" s="15">
        <f t="shared" si="2"/>
        <v>11.333333333333334</v>
      </c>
      <c r="N8" s="7">
        <f t="shared" si="3"/>
        <v>0.94968553459119498</v>
      </c>
      <c r="O8" s="19">
        <f>IF(S8=0,0,S8*J8+config!$K$2+config!$L$2)</f>
        <v>11.058823529411768</v>
      </c>
      <c r="P8" s="19">
        <f t="shared" si="4"/>
        <v>1.3098400650582782</v>
      </c>
      <c r="Q8" s="8">
        <f>B39/config!$K$2</f>
        <v>2.8333333333333335</v>
      </c>
      <c r="R8" s="8">
        <f>B39/config!$L$2</f>
        <v>2.125</v>
      </c>
      <c r="S8" s="8">
        <f>IFERROR((config!$K$2-config!$L$2)/(Q8-R8),0)</f>
        <v>-5.6470588235294104</v>
      </c>
    </row>
    <row r="9" spans="1:22" x14ac:dyDescent="0.3">
      <c r="A9" t="s">
        <v>83</v>
      </c>
      <c r="B9" s="13"/>
      <c r="C9" s="13"/>
      <c r="D9" s="13">
        <v>1</v>
      </c>
      <c r="E9" s="13">
        <v>2</v>
      </c>
      <c r="F9" s="13"/>
      <c r="G9" s="13"/>
      <c r="H9" s="13"/>
      <c r="I9" s="13"/>
      <c r="J9" s="11">
        <f t="shared" ref="J9:J19" si="5">SUM(B9:I9)</f>
        <v>3</v>
      </c>
      <c r="K9" s="14">
        <f>SUMPRODUCT(B9:I9,config!$B$4:$I$4)</f>
        <v>4.9499999999999993</v>
      </c>
      <c r="L9" s="13">
        <f>SUMPRODUCT(B9:I9,config!$B$5:$I$5)-C40</f>
        <v>42</v>
      </c>
      <c r="M9" s="15">
        <f t="shared" si="2"/>
        <v>13.666666666666666</v>
      </c>
      <c r="N9" s="7">
        <f t="shared" si="3"/>
        <v>1.3836477987421372</v>
      </c>
      <c r="O9" s="19">
        <f>IF(S9=0,0,S9*J9+config!$K$2+config!$L$2)</f>
        <v>13.95121951219512</v>
      </c>
      <c r="P9" s="19">
        <f t="shared" si="4"/>
        <v>1.5825559177250739</v>
      </c>
      <c r="Q9" s="8">
        <f>B40/config!$K$2</f>
        <v>3.4166666666666665</v>
      </c>
      <c r="R9" s="8">
        <f>B40/config!$L$2</f>
        <v>2.5625</v>
      </c>
      <c r="S9" s="8">
        <f>IFERROR((config!$K$2-config!$L$2)/(Q9-R9),0)</f>
        <v>-4.6829268292682933</v>
      </c>
    </row>
    <row r="10" spans="1:22" hidden="1" x14ac:dyDescent="0.3">
      <c r="B10" s="13"/>
      <c r="C10" s="13"/>
      <c r="D10" s="13"/>
      <c r="E10" s="13"/>
      <c r="F10" s="13"/>
      <c r="G10" s="13"/>
      <c r="H10" s="13"/>
      <c r="I10" s="13"/>
      <c r="J10" s="11">
        <f t="shared" si="5"/>
        <v>0</v>
      </c>
      <c r="K10" s="14">
        <f>SUMPRODUCT(B10:I10,config!$B$4:$I$4)</f>
        <v>0</v>
      </c>
      <c r="L10" s="13">
        <f>SUMPRODUCT(B10:I10,config!$B$5:$I$5)-C41</f>
        <v>0</v>
      </c>
      <c r="M10" s="15" t="str">
        <f t="shared" si="2"/>
        <v/>
      </c>
      <c r="N10" s="7" t="str">
        <f t="shared" si="3"/>
        <v/>
      </c>
      <c r="O10" s="19">
        <f>IF(S10=0,0,S10*J10+config!$K$2+config!$L$2)</f>
        <v>0</v>
      </c>
      <c r="P10" s="19">
        <f t="shared" si="4"/>
        <v>0</v>
      </c>
      <c r="Q10" s="8">
        <f>B41/config!$K$2</f>
        <v>0</v>
      </c>
      <c r="R10" s="8">
        <f>B41/config!$L$2</f>
        <v>0</v>
      </c>
      <c r="S10" s="8">
        <f>IFERROR((config!$K$2-config!$L$2)/(Q10-R10),0)</f>
        <v>0</v>
      </c>
    </row>
    <row r="11" spans="1:22" hidden="1" x14ac:dyDescent="0.3">
      <c r="B11" s="13"/>
      <c r="C11" s="13"/>
      <c r="D11" s="13"/>
      <c r="E11" s="13"/>
      <c r="F11" s="13"/>
      <c r="G11" s="13"/>
      <c r="H11" s="13"/>
      <c r="I11" s="13"/>
      <c r="J11" s="11">
        <f t="shared" si="5"/>
        <v>0</v>
      </c>
      <c r="K11" s="14">
        <f>SUMPRODUCT(B11:I11,config!$B$4:$I$4)</f>
        <v>0</v>
      </c>
      <c r="L11" s="13">
        <f>SUMPRODUCT(B11:I11,config!$B$5:$I$5)-C42</f>
        <v>0</v>
      </c>
      <c r="M11" s="15" t="str">
        <f t="shared" si="2"/>
        <v/>
      </c>
      <c r="N11" s="7" t="str">
        <f t="shared" si="3"/>
        <v/>
      </c>
      <c r="O11" s="19">
        <f>IF(S11=0,0,S11*J11+config!$K$2+config!$L$2)</f>
        <v>0</v>
      </c>
      <c r="P11" s="19">
        <f t="shared" si="4"/>
        <v>0</v>
      </c>
      <c r="Q11" s="8">
        <f>B42/config!$K$2</f>
        <v>0</v>
      </c>
      <c r="R11" s="8">
        <f>B42/config!$L$2</f>
        <v>0</v>
      </c>
      <c r="S11" s="8">
        <f>IFERROR((config!$K$2-config!$L$2)/(Q11-R11),0)</f>
        <v>0</v>
      </c>
    </row>
    <row r="12" spans="1:22" hidden="1" x14ac:dyDescent="0.3">
      <c r="B12" s="13"/>
      <c r="C12" s="13"/>
      <c r="D12" s="13"/>
      <c r="E12" s="13"/>
      <c r="F12" s="13"/>
      <c r="G12" s="13"/>
      <c r="H12" s="13"/>
      <c r="I12" s="13"/>
      <c r="J12" s="11">
        <f t="shared" si="5"/>
        <v>0</v>
      </c>
      <c r="K12" s="14">
        <f>SUMPRODUCT(B12:I12,config!$B$4:$I$4)</f>
        <v>0</v>
      </c>
      <c r="L12" s="13">
        <f>SUMPRODUCT(B12:I12,config!$B$5:$I$5)-C43</f>
        <v>0</v>
      </c>
      <c r="M12" s="15" t="str">
        <f t="shared" si="2"/>
        <v/>
      </c>
      <c r="N12" s="7" t="str">
        <f t="shared" si="3"/>
        <v/>
      </c>
      <c r="O12" s="19">
        <f>IF(S12=0,0,S12*J12+config!$K$2+config!$L$2)</f>
        <v>0</v>
      </c>
      <c r="P12" s="19">
        <f t="shared" si="4"/>
        <v>0</v>
      </c>
      <c r="Q12" s="8">
        <f>B43/config!$K$2</f>
        <v>0</v>
      </c>
      <c r="R12" s="8">
        <f>B43/config!$L$2</f>
        <v>0</v>
      </c>
      <c r="S12" s="8">
        <f>IFERROR((config!$K$2-config!$L$2)/(Q12-R12),0)</f>
        <v>0</v>
      </c>
    </row>
    <row r="13" spans="1:22" hidden="1" x14ac:dyDescent="0.3">
      <c r="B13" s="13"/>
      <c r="C13" s="13"/>
      <c r="D13" s="13"/>
      <c r="E13" s="13"/>
      <c r="F13" s="13"/>
      <c r="G13" s="13"/>
      <c r="H13" s="13"/>
      <c r="I13" s="13"/>
      <c r="J13" s="11">
        <f t="shared" si="5"/>
        <v>0</v>
      </c>
      <c r="K13" s="14">
        <f>SUMPRODUCT(B13:I13,config!$B$4:$I$4)</f>
        <v>0</v>
      </c>
      <c r="L13" s="13">
        <f>SUMPRODUCT(B13:I13,config!$B$5:$I$5)-C44</f>
        <v>0</v>
      </c>
      <c r="M13" s="15" t="str">
        <f t="shared" si="2"/>
        <v/>
      </c>
      <c r="N13" s="7" t="str">
        <f t="shared" si="3"/>
        <v/>
      </c>
      <c r="O13" s="19">
        <f>IF(S13=0,0,S13*J13+config!$K$2+config!$L$2)</f>
        <v>0</v>
      </c>
      <c r="P13" s="19">
        <f t="shared" si="4"/>
        <v>0</v>
      </c>
      <c r="Q13" s="8">
        <f>B44/config!$K$2</f>
        <v>0</v>
      </c>
      <c r="R13" s="8">
        <f>B44/config!$L$2</f>
        <v>0</v>
      </c>
      <c r="S13" s="8">
        <f>IFERROR((config!$K$2-config!$L$2)/(Q13-R13),0)</f>
        <v>0</v>
      </c>
    </row>
    <row r="14" spans="1:22" hidden="1" x14ac:dyDescent="0.3">
      <c r="B14" s="13"/>
      <c r="C14" s="13"/>
      <c r="D14" s="13"/>
      <c r="E14" s="13"/>
      <c r="F14" s="13"/>
      <c r="G14" s="13"/>
      <c r="H14" s="13"/>
      <c r="I14" s="13"/>
      <c r="J14" s="11">
        <f t="shared" si="5"/>
        <v>0</v>
      </c>
      <c r="K14" s="14">
        <f>SUMPRODUCT(B14:I14,config!$B$4:$I$4)</f>
        <v>0</v>
      </c>
      <c r="L14" s="13">
        <f>SUMPRODUCT(B14:I14,config!$B$5:$I$5)-C45</f>
        <v>0</v>
      </c>
      <c r="M14" s="15" t="str">
        <f t="shared" si="2"/>
        <v/>
      </c>
      <c r="N14" s="7" t="str">
        <f t="shared" si="3"/>
        <v/>
      </c>
      <c r="O14" s="19">
        <f>IF(S14=0,0,S14*J14+config!$K$2+config!$L$2)</f>
        <v>0</v>
      </c>
      <c r="P14" s="19">
        <f t="shared" si="4"/>
        <v>0</v>
      </c>
      <c r="Q14" s="8">
        <f>B45/config!$K$2</f>
        <v>0</v>
      </c>
      <c r="R14" s="8">
        <f>B45/config!$L$2</f>
        <v>0</v>
      </c>
      <c r="S14" s="8">
        <f>IFERROR((config!$K$2-config!$L$2)/(Q14-R14),0)</f>
        <v>0</v>
      </c>
    </row>
    <row r="15" spans="1:22" hidden="1" x14ac:dyDescent="0.3">
      <c r="B15" s="13"/>
      <c r="C15" s="13"/>
      <c r="D15" s="13"/>
      <c r="E15" s="13"/>
      <c r="F15" s="13"/>
      <c r="G15" s="13"/>
      <c r="H15" s="13"/>
      <c r="I15" s="13"/>
      <c r="J15" s="11">
        <f t="shared" si="5"/>
        <v>0</v>
      </c>
      <c r="K15" s="14">
        <f>SUMPRODUCT(B15:I15,config!$B$4:$I$4)</f>
        <v>0</v>
      </c>
      <c r="L15" s="13">
        <f>SUMPRODUCT(B15:I15,config!$B$5:$I$5)-C46</f>
        <v>0</v>
      </c>
      <c r="M15" s="15" t="str">
        <f t="shared" si="2"/>
        <v/>
      </c>
      <c r="N15" s="7" t="str">
        <f t="shared" si="3"/>
        <v/>
      </c>
      <c r="O15" s="19">
        <f>IF(S15=0,0,S15*J15+config!$K$2+config!$L$2)</f>
        <v>0</v>
      </c>
      <c r="P15" s="19">
        <f t="shared" si="4"/>
        <v>0</v>
      </c>
      <c r="Q15" s="8">
        <f>B46/config!$K$2</f>
        <v>0</v>
      </c>
      <c r="R15" s="8">
        <f>B46/config!$L$2</f>
        <v>0</v>
      </c>
      <c r="S15" s="8">
        <f>IFERROR((config!$K$2-config!$L$2)/(Q15-R15),0)</f>
        <v>0</v>
      </c>
    </row>
    <row r="16" spans="1:22" hidden="1" x14ac:dyDescent="0.3">
      <c r="B16" s="13"/>
      <c r="C16" s="13"/>
      <c r="D16" s="13"/>
      <c r="E16" s="13"/>
      <c r="F16" s="13"/>
      <c r="G16" s="13"/>
      <c r="H16" s="13"/>
      <c r="I16" s="13"/>
      <c r="J16" s="11">
        <f t="shared" si="5"/>
        <v>0</v>
      </c>
      <c r="K16" s="14">
        <f>SUMPRODUCT(B16:I16,config!$B$4:$I$4)</f>
        <v>0</v>
      </c>
      <c r="L16" s="13">
        <f>SUMPRODUCT(B16:I16,config!$B$5:$I$5)-C47</f>
        <v>0</v>
      </c>
      <c r="M16" s="15" t="str">
        <f t="shared" si="2"/>
        <v/>
      </c>
      <c r="N16" s="7" t="str">
        <f t="shared" si="3"/>
        <v/>
      </c>
      <c r="O16" s="19">
        <f>IF(S16=0,0,S16*J16+config!$K$2+config!$L$2)</f>
        <v>0</v>
      </c>
      <c r="P16" s="19">
        <f t="shared" si="4"/>
        <v>0</v>
      </c>
      <c r="Q16" s="8">
        <f>B47/config!$K$2</f>
        <v>0</v>
      </c>
      <c r="R16" s="8">
        <f>B47/config!$L$2</f>
        <v>0</v>
      </c>
      <c r="S16" s="8">
        <f>IFERROR((config!$K$2-config!$L$2)/(Q16-R16),0)</f>
        <v>0</v>
      </c>
    </row>
    <row r="17" spans="1:19" hidden="1" x14ac:dyDescent="0.3">
      <c r="B17" s="13"/>
      <c r="C17" s="13"/>
      <c r="D17" s="13"/>
      <c r="E17" s="13"/>
      <c r="F17" s="13"/>
      <c r="G17" s="13"/>
      <c r="H17" s="13"/>
      <c r="I17" s="13"/>
      <c r="J17" s="11">
        <f t="shared" si="5"/>
        <v>0</v>
      </c>
      <c r="K17" s="14">
        <f>SUMPRODUCT(B17:I17,config!$B$4:$I$4)</f>
        <v>0</v>
      </c>
      <c r="L17" s="13">
        <f>SUMPRODUCT(B17:I17,config!$B$5:$I$5)-C48</f>
        <v>0</v>
      </c>
      <c r="M17" s="15" t="str">
        <f t="shared" si="2"/>
        <v/>
      </c>
      <c r="N17" s="7" t="str">
        <f t="shared" si="3"/>
        <v/>
      </c>
      <c r="O17" s="19">
        <f>IF(S17=0,0,S17*J17+config!$K$2+config!$L$2)</f>
        <v>0</v>
      </c>
      <c r="P17" s="19">
        <f t="shared" si="4"/>
        <v>0</v>
      </c>
      <c r="Q17" s="8">
        <f>B48/config!$K$2</f>
        <v>0</v>
      </c>
      <c r="R17" s="8">
        <f>B48/config!$L$2</f>
        <v>0</v>
      </c>
      <c r="S17" s="8">
        <f>IFERROR((config!$K$2-config!$L$2)/(Q17-R17),0)</f>
        <v>0</v>
      </c>
    </row>
    <row r="18" spans="1:19" hidden="1" x14ac:dyDescent="0.3">
      <c r="B18" s="13"/>
      <c r="C18" s="13"/>
      <c r="D18" s="13"/>
      <c r="E18" s="13"/>
      <c r="F18" s="13"/>
      <c r="G18" s="13"/>
      <c r="H18" s="13"/>
      <c r="I18" s="13"/>
      <c r="J18" s="11">
        <f t="shared" si="5"/>
        <v>0</v>
      </c>
      <c r="K18" s="14">
        <f>SUMPRODUCT(B18:I18,config!$B$4:$I$4)</f>
        <v>0</v>
      </c>
      <c r="L18" s="13">
        <f>SUMPRODUCT(B18:I18,config!$B$5:$I$5)-C49</f>
        <v>0</v>
      </c>
      <c r="M18" s="15" t="str">
        <f t="shared" si="2"/>
        <v/>
      </c>
      <c r="N18" s="7" t="str">
        <f t="shared" si="3"/>
        <v/>
      </c>
      <c r="O18" s="19">
        <f>IF(S18=0,0,S18*J18+config!$K$2+config!$L$2)</f>
        <v>0</v>
      </c>
      <c r="P18" s="19">
        <f t="shared" si="4"/>
        <v>0</v>
      </c>
      <c r="Q18" s="8">
        <f>B49/config!$K$2</f>
        <v>0</v>
      </c>
      <c r="R18" s="8">
        <f>B49/config!$L$2</f>
        <v>0</v>
      </c>
      <c r="S18" s="8">
        <f>IFERROR((config!$K$2-config!$L$2)/(Q18-R18),0)</f>
        <v>0</v>
      </c>
    </row>
    <row r="19" spans="1:19" hidden="1" x14ac:dyDescent="0.3">
      <c r="B19" s="13"/>
      <c r="C19" s="13"/>
      <c r="D19" s="13"/>
      <c r="E19" s="13"/>
      <c r="F19" s="13"/>
      <c r="G19" s="13"/>
      <c r="H19" s="13"/>
      <c r="I19" s="13"/>
      <c r="J19" s="11">
        <f t="shared" si="5"/>
        <v>0</v>
      </c>
      <c r="K19" s="14">
        <f>SUMPRODUCT(B19:I19,config!$B$4:$I$4)</f>
        <v>0</v>
      </c>
      <c r="L19" s="13">
        <f>SUMPRODUCT(B19:I19,config!$B$5:$I$5)-C50</f>
        <v>0</v>
      </c>
      <c r="M19" s="15" t="str">
        <f t="shared" si="2"/>
        <v/>
      </c>
      <c r="N19" s="7" t="str">
        <f t="shared" si="3"/>
        <v/>
      </c>
      <c r="O19" s="19">
        <f>IF(S19=0,0,S19*J19+config!$K$2+config!$L$2)</f>
        <v>0</v>
      </c>
      <c r="P19" s="19">
        <f t="shared" si="4"/>
        <v>0</v>
      </c>
      <c r="Q19" s="8">
        <f>B50/config!$K$2</f>
        <v>0</v>
      </c>
      <c r="R19" s="8">
        <f>B50/config!$L$2</f>
        <v>0</v>
      </c>
      <c r="S19" s="8">
        <f>IFERROR((config!$K$2-config!$L$2)/(Q19-R19),0)</f>
        <v>0</v>
      </c>
    </row>
    <row r="20" spans="1:19" hidden="1" x14ac:dyDescent="0.3">
      <c r="B20" s="13"/>
      <c r="C20" s="13"/>
      <c r="D20" s="13"/>
      <c r="E20" s="13"/>
      <c r="F20" s="13"/>
      <c r="G20" s="13"/>
      <c r="H20" s="13"/>
      <c r="I20" s="13"/>
      <c r="J20" s="11">
        <f t="shared" si="1"/>
        <v>0</v>
      </c>
      <c r="K20" s="14">
        <f>SUMPRODUCT(B20:I20,config!$B$4:$I$4)</f>
        <v>0</v>
      </c>
      <c r="L20" s="13">
        <f>SUMPRODUCT(B20:I20,config!$B$5:$I$5)-C51</f>
        <v>0</v>
      </c>
      <c r="M20" s="15" t="str">
        <f t="shared" si="2"/>
        <v/>
      </c>
      <c r="N20" s="7" t="str">
        <f t="shared" si="3"/>
        <v/>
      </c>
      <c r="O20" s="19">
        <f>IF(S20=0,0,S20*J20+config!$K$2+config!$L$2)</f>
        <v>0</v>
      </c>
      <c r="P20" s="19">
        <f t="shared" si="4"/>
        <v>0</v>
      </c>
      <c r="Q20" s="8">
        <f>B51/config!$K$2</f>
        <v>0</v>
      </c>
      <c r="R20" s="8">
        <f>B51/config!$L$2</f>
        <v>0</v>
      </c>
      <c r="S20" s="8">
        <f>IFERROR((config!$K$2-config!$L$2)/(Q20-R20),0)</f>
        <v>0</v>
      </c>
    </row>
    <row r="21" spans="1:19" hidden="1" x14ac:dyDescent="0.3">
      <c r="B21" s="13"/>
      <c r="C21" s="13"/>
      <c r="D21" s="13"/>
      <c r="E21" s="13"/>
      <c r="F21" s="13"/>
      <c r="G21" s="13"/>
      <c r="H21" s="13"/>
      <c r="I21" s="13"/>
      <c r="J21" s="11">
        <f t="shared" si="1"/>
        <v>0</v>
      </c>
      <c r="K21" s="14">
        <f>SUMPRODUCT(B21:I21,config!$B$4:$I$4)</f>
        <v>0</v>
      </c>
      <c r="L21" s="13">
        <f>SUMPRODUCT(B21:I21,config!$B$5:$I$5)-C52</f>
        <v>0</v>
      </c>
      <c r="M21" s="15" t="str">
        <f t="shared" si="2"/>
        <v/>
      </c>
      <c r="N21" s="7" t="str">
        <f t="shared" si="3"/>
        <v/>
      </c>
      <c r="O21" s="19">
        <f>IF(S21=0,0,S21*J21+config!$K$2+config!$L$2)</f>
        <v>0</v>
      </c>
      <c r="P21" s="19">
        <f t="shared" si="4"/>
        <v>0</v>
      </c>
      <c r="Q21" s="8">
        <f>B52/config!$K$2</f>
        <v>0</v>
      </c>
      <c r="R21" s="8">
        <f>B52/config!$L$2</f>
        <v>0</v>
      </c>
      <c r="S21" s="8">
        <f>IFERROR((config!$K$2-config!$L$2)/(Q21-R21),0)</f>
        <v>0</v>
      </c>
    </row>
    <row r="22" spans="1:19" hidden="1" x14ac:dyDescent="0.3">
      <c r="B22" s="13"/>
      <c r="C22" s="13"/>
      <c r="D22" s="13"/>
      <c r="E22" s="13"/>
      <c r="F22" s="13"/>
      <c r="G22" s="13"/>
      <c r="H22" s="13"/>
      <c r="I22" s="13"/>
      <c r="J22" s="11">
        <f t="shared" si="1"/>
        <v>0</v>
      </c>
      <c r="K22" s="14">
        <f>SUMPRODUCT(B22:I22,config!$B$4:$I$4)</f>
        <v>0</v>
      </c>
      <c r="L22" s="13">
        <f>SUMPRODUCT(B22:I22,config!$B$5:$I$5)-C53</f>
        <v>0</v>
      </c>
      <c r="M22" s="15" t="str">
        <f t="shared" si="2"/>
        <v/>
      </c>
      <c r="N22" s="7" t="str">
        <f t="shared" si="3"/>
        <v/>
      </c>
      <c r="O22" s="19">
        <f>IF(S22=0,0,S22*J22+config!$K$2+config!$L$2)</f>
        <v>0</v>
      </c>
      <c r="P22" s="19">
        <f t="shared" si="4"/>
        <v>0</v>
      </c>
      <c r="Q22" s="8">
        <f>B53/config!$K$2</f>
        <v>0</v>
      </c>
      <c r="R22" s="8">
        <f>B53/config!$L$2</f>
        <v>0</v>
      </c>
      <c r="S22" s="8">
        <f>IFERROR((config!$K$2-config!$L$2)/(Q22-R22),0)</f>
        <v>0</v>
      </c>
    </row>
    <row r="23" spans="1:19" hidden="1" x14ac:dyDescent="0.3">
      <c r="B23" s="13"/>
      <c r="C23" s="13"/>
      <c r="D23" s="13"/>
      <c r="E23" s="13"/>
      <c r="F23" s="13"/>
      <c r="G23" s="13"/>
      <c r="H23" s="13"/>
      <c r="I23" s="13"/>
      <c r="J23" s="11">
        <f t="shared" si="1"/>
        <v>0</v>
      </c>
      <c r="K23" s="14">
        <f>SUMPRODUCT(B23:I23,config!$B$4:$I$4)</f>
        <v>0</v>
      </c>
      <c r="L23" s="13">
        <f>SUMPRODUCT(B23:I23,config!$B$5:$I$5)-C54</f>
        <v>0</v>
      </c>
      <c r="M23" s="15" t="str">
        <f t="shared" si="2"/>
        <v/>
      </c>
      <c r="N23" s="7" t="str">
        <f t="shared" si="3"/>
        <v/>
      </c>
      <c r="O23" s="19">
        <f>IF(S23=0,0,S23*J23+config!$K$2+config!$L$2)</f>
        <v>0</v>
      </c>
      <c r="P23" s="19">
        <f t="shared" si="4"/>
        <v>0</v>
      </c>
      <c r="Q23" s="8">
        <f>B54/config!$K$2</f>
        <v>0</v>
      </c>
      <c r="R23" s="8">
        <f>B54/config!$L$2</f>
        <v>0</v>
      </c>
      <c r="S23" s="8">
        <f>IFERROR((config!$K$2-config!$L$2)/(Q23-R23),0)</f>
        <v>0</v>
      </c>
    </row>
    <row r="24" spans="1:19" hidden="1" x14ac:dyDescent="0.3">
      <c r="B24" s="13"/>
      <c r="C24" s="13"/>
      <c r="D24" s="13"/>
      <c r="E24" s="13"/>
      <c r="F24" s="13"/>
      <c r="G24" s="13"/>
      <c r="H24" s="13"/>
      <c r="I24" s="13"/>
      <c r="J24" s="11">
        <f t="shared" si="1"/>
        <v>0</v>
      </c>
      <c r="K24" s="14">
        <f>SUMPRODUCT(B24:I24,config!$B$4:$I$4)</f>
        <v>0</v>
      </c>
      <c r="L24" s="13">
        <f>SUMPRODUCT(B24:I24,config!$B$5:$I$5)-C55</f>
        <v>0</v>
      </c>
      <c r="M24" s="15" t="str">
        <f t="shared" si="2"/>
        <v/>
      </c>
      <c r="N24" s="7" t="str">
        <f t="shared" si="3"/>
        <v/>
      </c>
      <c r="O24" s="19">
        <f>IF(S24=0,0,S24*J24+config!$K$2+config!$L$2)</f>
        <v>0</v>
      </c>
      <c r="P24" s="19">
        <f t="shared" si="4"/>
        <v>0</v>
      </c>
      <c r="Q24" s="8">
        <f>B55/config!$K$2</f>
        <v>0</v>
      </c>
      <c r="R24" s="8">
        <f>B55/config!$L$2</f>
        <v>0</v>
      </c>
      <c r="S24" s="8">
        <f>IFERROR((config!$K$2-config!$L$2)/(Q24-R24),0)</f>
        <v>0</v>
      </c>
    </row>
    <row r="25" spans="1:19" hidden="1" x14ac:dyDescent="0.3">
      <c r="B25" s="13"/>
      <c r="C25" s="13"/>
      <c r="D25" s="13"/>
      <c r="E25" s="13"/>
      <c r="F25" s="13"/>
      <c r="G25" s="13"/>
      <c r="H25" s="13"/>
      <c r="I25" s="13"/>
      <c r="J25" s="11">
        <f t="shared" si="1"/>
        <v>0</v>
      </c>
      <c r="K25" s="14">
        <f>SUMPRODUCT(B25:I25,config!$B$4:$I$4)</f>
        <v>0</v>
      </c>
      <c r="L25" s="13">
        <f>SUMPRODUCT(B25:I25,config!$B$5:$I$5)-C56</f>
        <v>0</v>
      </c>
      <c r="M25" s="15" t="str">
        <f t="shared" si="2"/>
        <v/>
      </c>
      <c r="N25" s="7" t="str">
        <f t="shared" si="3"/>
        <v/>
      </c>
      <c r="O25" s="19">
        <f>IF(S25=0,0,S25*J25+config!$K$2+config!$L$2)</f>
        <v>0</v>
      </c>
      <c r="P25" s="19">
        <f t="shared" si="4"/>
        <v>0</v>
      </c>
      <c r="Q25" s="8">
        <f>B56/config!$K$2</f>
        <v>0</v>
      </c>
      <c r="R25" s="8">
        <f>B56/config!$L$2</f>
        <v>0</v>
      </c>
      <c r="S25" s="8">
        <f>IFERROR((config!$K$2-config!$L$2)/(Q25-R25),0)</f>
        <v>0</v>
      </c>
    </row>
    <row r="26" spans="1:19" hidden="1" x14ac:dyDescent="0.3">
      <c r="B26" s="13"/>
      <c r="C26" s="13"/>
      <c r="D26" s="13"/>
      <c r="E26" s="13"/>
      <c r="F26" s="13"/>
      <c r="G26" s="13"/>
      <c r="H26" s="13"/>
      <c r="I26" s="13"/>
      <c r="J26" s="11">
        <f t="shared" si="1"/>
        <v>0</v>
      </c>
      <c r="K26" s="14">
        <f>SUMPRODUCT(B26:I26,config!$B$4:$I$4)</f>
        <v>0</v>
      </c>
      <c r="L26" s="13">
        <f>SUMPRODUCT(B26:I26,config!$B$5:$I$5)-C57</f>
        <v>0</v>
      </c>
      <c r="M26" s="15" t="str">
        <f t="shared" si="2"/>
        <v/>
      </c>
      <c r="N26" s="7" t="str">
        <f t="shared" si="3"/>
        <v/>
      </c>
      <c r="O26" s="19">
        <f>IF(S26=0,0,S26*J26+config!$K$2+config!$L$2)</f>
        <v>0</v>
      </c>
      <c r="P26" s="19">
        <f t="shared" si="4"/>
        <v>0</v>
      </c>
      <c r="Q26" s="8">
        <f>B57/config!$K$2</f>
        <v>0</v>
      </c>
      <c r="R26" s="8">
        <f>B57/config!$L$2</f>
        <v>0</v>
      </c>
      <c r="S26" s="8">
        <f>IFERROR((config!$K$2-config!$L$2)/(Q26-R26),0)</f>
        <v>0</v>
      </c>
    </row>
    <row r="27" spans="1:19" hidden="1" x14ac:dyDescent="0.3">
      <c r="B27" s="13"/>
      <c r="C27" s="13"/>
      <c r="D27" s="13"/>
      <c r="E27" s="13"/>
      <c r="F27" s="13"/>
      <c r="G27" s="13"/>
      <c r="H27" s="13"/>
      <c r="I27" s="13"/>
      <c r="J27" s="11">
        <f t="shared" si="1"/>
        <v>0</v>
      </c>
      <c r="K27" s="14">
        <f>SUMPRODUCT(B27:I27,config!$B$4:$I$4)</f>
        <v>0</v>
      </c>
      <c r="L27" s="13">
        <f>SUMPRODUCT(B27:I27,config!$B$5:$I$5)-C58</f>
        <v>0</v>
      </c>
      <c r="M27" s="15" t="str">
        <f t="shared" si="2"/>
        <v/>
      </c>
      <c r="N27" s="7" t="str">
        <f t="shared" si="3"/>
        <v/>
      </c>
      <c r="O27" s="19">
        <f>IF(S27=0,0,S27*J27+config!$K$2+config!$L$2)</f>
        <v>0</v>
      </c>
      <c r="P27" s="19">
        <f t="shared" si="4"/>
        <v>0</v>
      </c>
      <c r="Q27" s="8">
        <f>B58/config!$K$2</f>
        <v>0</v>
      </c>
      <c r="R27" s="8">
        <f>B58/config!$L$2</f>
        <v>0</v>
      </c>
      <c r="S27" s="8">
        <f>IFERROR((config!$K$2-config!$L$2)/(Q27-R27),0)</f>
        <v>0</v>
      </c>
    </row>
    <row r="28" spans="1:19" hidden="1" x14ac:dyDescent="0.3">
      <c r="B28" s="13"/>
      <c r="C28" s="13"/>
      <c r="D28" s="13"/>
      <c r="E28" s="13"/>
      <c r="F28" s="13"/>
      <c r="G28" s="13"/>
      <c r="H28" s="13"/>
      <c r="I28" s="13"/>
      <c r="J28" s="11">
        <f t="shared" si="1"/>
        <v>0</v>
      </c>
      <c r="K28" s="14">
        <f>SUMPRODUCT(B28:I28,config!$B$4:$I$4)</f>
        <v>0</v>
      </c>
      <c r="L28" s="13">
        <f>SUMPRODUCT(B28:I28,config!$B$5:$I$5)-C59</f>
        <v>0</v>
      </c>
      <c r="M28" s="15" t="str">
        <f t="shared" si="2"/>
        <v/>
      </c>
      <c r="N28" s="7" t="str">
        <f t="shared" si="3"/>
        <v/>
      </c>
      <c r="O28" s="19">
        <f>IF(S28=0,0,S28*J28+config!$K$2+config!$L$2)</f>
        <v>0</v>
      </c>
      <c r="P28" s="19">
        <f t="shared" si="4"/>
        <v>0</v>
      </c>
      <c r="Q28" s="8">
        <f>B59/config!$K$2</f>
        <v>0</v>
      </c>
      <c r="R28" s="8">
        <f>B59/config!$L$2</f>
        <v>0</v>
      </c>
      <c r="S28" s="8">
        <f>IFERROR((config!$K$2-config!$L$2)/(Q28-R28),0)</f>
        <v>0</v>
      </c>
    </row>
    <row r="29" spans="1:19" hidden="1" x14ac:dyDescent="0.3">
      <c r="B29" s="13"/>
      <c r="C29" s="13"/>
      <c r="D29" s="13"/>
      <c r="E29" s="13"/>
      <c r="F29" s="13"/>
      <c r="G29" s="13"/>
      <c r="H29" s="13"/>
      <c r="I29" s="13"/>
      <c r="J29" s="11">
        <f t="shared" si="1"/>
        <v>0</v>
      </c>
      <c r="K29" s="14">
        <f>SUMPRODUCT(B29:I29,config!$B$4:$I$4)</f>
        <v>0</v>
      </c>
      <c r="L29" s="13">
        <f>SUMPRODUCT(B29:I29,config!$B$5:$I$5)-C60</f>
        <v>0</v>
      </c>
      <c r="M29" s="15" t="str">
        <f t="shared" si="2"/>
        <v/>
      </c>
      <c r="N29" s="7" t="str">
        <f t="shared" si="3"/>
        <v/>
      </c>
      <c r="O29" s="19">
        <f>IF(S29=0,0,S29*J29+config!$K$2+config!$L$2)</f>
        <v>0</v>
      </c>
      <c r="P29" s="19">
        <f t="shared" si="4"/>
        <v>0</v>
      </c>
      <c r="Q29" s="8">
        <f>B60/config!$K$2</f>
        <v>0</v>
      </c>
      <c r="R29" s="8">
        <f>B60/config!$L$2</f>
        <v>0</v>
      </c>
      <c r="S29" s="8">
        <f>IFERROR((config!$K$2-config!$L$2)/(Q29-R29),0)</f>
        <v>0</v>
      </c>
    </row>
    <row r="30" spans="1:19" x14ac:dyDescent="0.3">
      <c r="A30" s="1" t="s">
        <v>1</v>
      </c>
      <c r="B30" s="11">
        <f t="shared" ref="B30:L30" si="6">SUM(B2:B29)</f>
        <v>0</v>
      </c>
      <c r="C30" s="11">
        <f t="shared" si="6"/>
        <v>5</v>
      </c>
      <c r="D30" s="11">
        <f t="shared" si="6"/>
        <v>37</v>
      </c>
      <c r="E30" s="11">
        <f t="shared" si="6"/>
        <v>11</v>
      </c>
      <c r="F30" s="11">
        <f t="shared" si="6"/>
        <v>0</v>
      </c>
      <c r="G30" s="11">
        <f t="shared" si="6"/>
        <v>0</v>
      </c>
      <c r="H30" s="11">
        <f t="shared" si="6"/>
        <v>0</v>
      </c>
      <c r="I30" s="11">
        <f t="shared" si="6"/>
        <v>0</v>
      </c>
      <c r="J30" s="11">
        <f t="shared" si="6"/>
        <v>53</v>
      </c>
      <c r="K30" s="16">
        <f t="shared" si="6"/>
        <v>87.45</v>
      </c>
      <c r="L30" s="11">
        <f t="shared" si="6"/>
        <v>715</v>
      </c>
      <c r="M30" s="17">
        <f>IFERROR(B61/J30,0)</f>
        <v>12.283018867924529</v>
      </c>
      <c r="N30" s="18">
        <f>SUM(N2:N29)/8</f>
        <v>0.68628246753246747</v>
      </c>
      <c r="O30" s="20">
        <f>S30*J30+config!$K$2+config!$L$2</f>
        <v>12.368663594470046</v>
      </c>
      <c r="P30" s="20">
        <f>SUM(P2:P29)/$V$1</f>
        <v>0.84199949728680346</v>
      </c>
      <c r="Q30" s="8">
        <f>B61/config!$K$2</f>
        <v>54.25</v>
      </c>
      <c r="R30" s="8">
        <f>B61/config!$L$2</f>
        <v>40.6875</v>
      </c>
      <c r="S30" s="8">
        <f>IFERROR((config!$K$2-config!$L$2)/(Q30-R30),0)</f>
        <v>-0.29493087557603687</v>
      </c>
    </row>
    <row r="31" spans="1:19" x14ac:dyDescent="0.3">
      <c r="F31" s="8"/>
      <c r="G31" s="2">
        <f>SUM(F30:G30)/J30</f>
        <v>0</v>
      </c>
      <c r="H31" s="3"/>
      <c r="I31" s="3">
        <f>SUM(H30:I30)/J30</f>
        <v>0</v>
      </c>
      <c r="J31" s="4">
        <f>I31+G31</f>
        <v>0</v>
      </c>
    </row>
    <row r="32" spans="1:19" x14ac:dyDescent="0.3">
      <c r="A32" t="s">
        <v>0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H32" t="s">
        <v>22</v>
      </c>
      <c r="I32" t="s">
        <v>25</v>
      </c>
      <c r="J32" t="s">
        <v>26</v>
      </c>
      <c r="K32" t="s">
        <v>11</v>
      </c>
      <c r="L32" t="s">
        <v>12</v>
      </c>
      <c r="M32" t="s">
        <v>27</v>
      </c>
      <c r="N32" t="s">
        <v>28</v>
      </c>
      <c r="O32" t="s">
        <v>29</v>
      </c>
      <c r="P32" t="s">
        <v>32</v>
      </c>
      <c r="Q32" t="s">
        <v>41</v>
      </c>
      <c r="R32" t="s">
        <v>33</v>
      </c>
    </row>
    <row r="33" spans="1:21" x14ac:dyDescent="0.3">
      <c r="A33" t="s">
        <v>78</v>
      </c>
      <c r="B33">
        <v>25</v>
      </c>
      <c r="H33">
        <f>SUMPRODUCT(B2:I2,config!$B$1:$I$1)-B33</f>
        <v>3</v>
      </c>
      <c r="I33">
        <f>SUMPRODUCT(B2:I2,config!$B$2:$I$2)-C33</f>
        <v>20</v>
      </c>
      <c r="J33">
        <f>SUMPRODUCT(B2:I2,config!$B$3:$I$3)-D33</f>
        <v>16</v>
      </c>
      <c r="K33">
        <f>B2-E33</f>
        <v>0</v>
      </c>
      <c r="L33">
        <f t="shared" ref="L33:L60" si="7">C2-F33</f>
        <v>0</v>
      </c>
      <c r="M33" t="s">
        <v>30</v>
      </c>
      <c r="N33">
        <v>54</v>
      </c>
      <c r="O33">
        <v>45</v>
      </c>
      <c r="P33">
        <f>J30</f>
        <v>53</v>
      </c>
      <c r="Q33" s="5">
        <f>(P33-N33)/(O33-N33)*100</f>
        <v>11.111111111111111</v>
      </c>
      <c r="R33">
        <v>0.13619152859074701</v>
      </c>
      <c r="S33" s="5">
        <f>Q33*R33</f>
        <v>1.5132392065638556</v>
      </c>
      <c r="T33" s="1" t="s">
        <v>75</v>
      </c>
      <c r="U33" s="1">
        <f>INT(B61/config!K2)</f>
        <v>54</v>
      </c>
    </row>
    <row r="34" spans="1:21" x14ac:dyDescent="0.3">
      <c r="A34" t="s">
        <v>79</v>
      </c>
      <c r="B34">
        <v>28</v>
      </c>
      <c r="H34">
        <f>SUMPRODUCT(B3:I3,config!$B$1:$I$1)-B34</f>
        <v>0</v>
      </c>
      <c r="I34">
        <f>SUMPRODUCT(B3:I3,config!$B$2:$I$2)-C34</f>
        <v>20</v>
      </c>
      <c r="J34">
        <f>SUMPRODUCT(B3:I3,config!$B$3:$I$3)-D34</f>
        <v>16</v>
      </c>
      <c r="K34">
        <f t="shared" ref="K34:K60" si="8">B3-E34</f>
        <v>0</v>
      </c>
      <c r="L34">
        <f t="shared" si="7"/>
        <v>0</v>
      </c>
      <c r="M34" t="s">
        <v>6</v>
      </c>
      <c r="N34">
        <v>89.1</v>
      </c>
      <c r="O34">
        <v>48.15</v>
      </c>
      <c r="P34">
        <f>K30</f>
        <v>87.45</v>
      </c>
      <c r="Q34" s="5">
        <f>(P34-N34)/(O34-N34)*100</f>
        <v>4.0293040293040088</v>
      </c>
      <c r="R34">
        <v>6.2556310969295995E-2</v>
      </c>
      <c r="S34" s="5">
        <f>Q34*R34</f>
        <v>0.25205839584697892</v>
      </c>
    </row>
    <row r="35" spans="1:21" x14ac:dyDescent="0.3">
      <c r="A35" t="s">
        <v>80</v>
      </c>
      <c r="B35">
        <v>68</v>
      </c>
      <c r="H35">
        <f>SUMPRODUCT(B4:I4,config!$B$1:$I$1)-B35</f>
        <v>4</v>
      </c>
      <c r="I35">
        <f>SUMPRODUCT(B4:I4,config!$B$2:$I$2)-C35</f>
        <v>60</v>
      </c>
      <c r="J35">
        <f>SUMPRODUCT(B4:I4,config!$B$3:$I$3)-D35</f>
        <v>48</v>
      </c>
      <c r="K35">
        <f t="shared" si="8"/>
        <v>0</v>
      </c>
      <c r="L35">
        <f t="shared" si="7"/>
        <v>0</v>
      </c>
      <c r="M35" t="s">
        <v>7</v>
      </c>
      <c r="N35">
        <v>2</v>
      </c>
      <c r="O35">
        <v>751</v>
      </c>
      <c r="P35">
        <f>L30</f>
        <v>715</v>
      </c>
      <c r="Q35" s="5">
        <f>(P35-N35)/(O35-N35)*100</f>
        <v>95.19359145527369</v>
      </c>
      <c r="R35">
        <v>0.30930635570252701</v>
      </c>
      <c r="S35" s="5">
        <f>Q35*R35</f>
        <v>29.443982859265919</v>
      </c>
    </row>
    <row r="36" spans="1:21" x14ac:dyDescent="0.3">
      <c r="A36" t="s">
        <v>49</v>
      </c>
      <c r="B36">
        <v>147</v>
      </c>
      <c r="C36">
        <v>25</v>
      </c>
      <c r="D36">
        <v>50</v>
      </c>
      <c r="F36">
        <v>1</v>
      </c>
      <c r="H36">
        <f>SUMPRODUCT(B5:I5,config!$B$1:$I$1)-B36</f>
        <v>3</v>
      </c>
      <c r="I36">
        <f>SUMPRODUCT(B5:I5,config!$B$2:$I$2)-C36</f>
        <v>85</v>
      </c>
      <c r="J36">
        <f>SUMPRODUCT(B5:I5,config!$B$3:$I$3)-D36</f>
        <v>38</v>
      </c>
      <c r="K36">
        <f t="shared" si="8"/>
        <v>0</v>
      </c>
      <c r="L36">
        <f t="shared" si="7"/>
        <v>0</v>
      </c>
      <c r="M36" t="s">
        <v>31</v>
      </c>
      <c r="N36">
        <v>3.0550999999999999</v>
      </c>
      <c r="O36">
        <v>0.69230000000000003</v>
      </c>
      <c r="P36" s="5">
        <f>P30</f>
        <v>0.84199949728680346</v>
      </c>
      <c r="Q36" s="5">
        <f>(P36-N36)/(O36-N36)*100</f>
        <v>93.664317873421211</v>
      </c>
      <c r="R36">
        <v>0.49194580473742799</v>
      </c>
      <c r="S36" s="5">
        <f>Q36*R36</f>
        <v>46.077768231422461</v>
      </c>
    </row>
    <row r="37" spans="1:21" x14ac:dyDescent="0.3">
      <c r="A37" t="s">
        <v>50</v>
      </c>
      <c r="B37">
        <v>171</v>
      </c>
      <c r="C37">
        <v>27.5</v>
      </c>
      <c r="D37">
        <v>40</v>
      </c>
      <c r="F37">
        <v>2</v>
      </c>
      <c r="H37">
        <f>SUMPRODUCT(B6:I6,config!$B$1:$I$1)-B37</f>
        <v>1</v>
      </c>
      <c r="I37">
        <f>SUMPRODUCT(B6:I6,config!$B$2:$I$2)-C37</f>
        <v>92.5</v>
      </c>
      <c r="J37">
        <f>SUMPRODUCT(B6:I6,config!$B$3:$I$3)-D37</f>
        <v>56</v>
      </c>
      <c r="K37">
        <f t="shared" si="8"/>
        <v>0</v>
      </c>
      <c r="L37">
        <f t="shared" si="7"/>
        <v>0</v>
      </c>
      <c r="P37" s="1" t="s">
        <v>42</v>
      </c>
      <c r="Q37" s="6">
        <f>SUMPRODUCT(Q33:Q36,R33:R36)</f>
        <v>77.287048693099223</v>
      </c>
      <c r="S37" s="5">
        <f>SUM(S33:S36)</f>
        <v>77.287048693099223</v>
      </c>
    </row>
    <row r="38" spans="1:21" x14ac:dyDescent="0.3">
      <c r="A38" t="s">
        <v>81</v>
      </c>
      <c r="B38">
        <v>137</v>
      </c>
      <c r="C38">
        <v>30.5</v>
      </c>
      <c r="D38">
        <v>43</v>
      </c>
      <c r="F38">
        <v>2</v>
      </c>
      <c r="H38">
        <f>SUMPRODUCT(B7:I7,config!$B$1:$I$1)-B38</f>
        <v>3</v>
      </c>
      <c r="I38">
        <f>SUMPRODUCT(B7:I7,config!$B$2:$I$2)-C38</f>
        <v>59.5</v>
      </c>
      <c r="J38">
        <f>SUMPRODUCT(B7:I7,config!$B$3:$I$3)-D38</f>
        <v>29</v>
      </c>
      <c r="K38">
        <f t="shared" si="8"/>
        <v>0</v>
      </c>
      <c r="L38">
        <f t="shared" si="7"/>
        <v>0</v>
      </c>
    </row>
    <row r="39" spans="1:21" x14ac:dyDescent="0.3">
      <c r="A39" t="s">
        <v>82</v>
      </c>
      <c r="B39">
        <v>34</v>
      </c>
      <c r="H39">
        <f>SUMPRODUCT(B8:I8,config!$B$1:$I$1)-B39</f>
        <v>2</v>
      </c>
      <c r="I39">
        <f>SUMPRODUCT(B8:I8,config!$B$2:$I$2)-C39</f>
        <v>30</v>
      </c>
      <c r="J39">
        <f>SUMPRODUCT(B8:I8,config!$B$3:$I$3)-D39</f>
        <v>24</v>
      </c>
      <c r="K39">
        <f t="shared" si="8"/>
        <v>0</v>
      </c>
      <c r="L39">
        <f t="shared" si="7"/>
        <v>0</v>
      </c>
    </row>
    <row r="40" spans="1:21" x14ac:dyDescent="0.3">
      <c r="A40" t="s">
        <v>83</v>
      </c>
      <c r="B40">
        <v>41</v>
      </c>
      <c r="H40">
        <f>SUMPRODUCT(B9:I9,config!$B$1:$I$1)-B40</f>
        <v>3</v>
      </c>
      <c r="I40">
        <f>SUMPRODUCT(B9:I9,config!$B$2:$I$2)-C40</f>
        <v>30</v>
      </c>
      <c r="J40">
        <f>SUMPRODUCT(B9:I9,config!$B$3:$I$3)-D40</f>
        <v>24</v>
      </c>
      <c r="K40">
        <f t="shared" si="8"/>
        <v>0</v>
      </c>
      <c r="L40">
        <f t="shared" si="7"/>
        <v>0</v>
      </c>
    </row>
    <row r="41" spans="1:21" hidden="1" x14ac:dyDescent="0.3">
      <c r="H41">
        <f>SUMPRODUCT(B10:I10,config!$B$1:$I$1)-B41</f>
        <v>0</v>
      </c>
      <c r="I41">
        <f>SUMPRODUCT(B10:I10,config!$B$2:$I$2)-C41</f>
        <v>0</v>
      </c>
      <c r="J41">
        <f>SUMPRODUCT(B10:I10,config!$B$3:$I$3)-D41</f>
        <v>0</v>
      </c>
      <c r="K41">
        <f t="shared" si="8"/>
        <v>0</v>
      </c>
      <c r="L41">
        <f t="shared" si="7"/>
        <v>0</v>
      </c>
    </row>
    <row r="42" spans="1:21" hidden="1" x14ac:dyDescent="0.3">
      <c r="H42">
        <f>SUMPRODUCT(B11:I11,config!$B$1:$I$1)-B42</f>
        <v>0</v>
      </c>
      <c r="I42">
        <f>SUMPRODUCT(B11:I11,config!$B$2:$I$2)-C42</f>
        <v>0</v>
      </c>
      <c r="J42">
        <f>SUMPRODUCT(B11:I11,config!$B$3:$I$3)-D42</f>
        <v>0</v>
      </c>
      <c r="K42">
        <f t="shared" si="8"/>
        <v>0</v>
      </c>
      <c r="L42">
        <f t="shared" si="7"/>
        <v>0</v>
      </c>
    </row>
    <row r="43" spans="1:21" hidden="1" x14ac:dyDescent="0.3">
      <c r="H43">
        <f>SUMPRODUCT(B12:I12,config!$B$1:$I$1)-B43</f>
        <v>0</v>
      </c>
      <c r="I43">
        <f>SUMPRODUCT(B12:I12,config!$B$2:$I$2)-C43</f>
        <v>0</v>
      </c>
      <c r="J43">
        <f>SUMPRODUCT(B12:I12,config!$B$3:$I$3)-D43</f>
        <v>0</v>
      </c>
      <c r="K43">
        <f t="shared" si="8"/>
        <v>0</v>
      </c>
      <c r="L43">
        <f t="shared" si="7"/>
        <v>0</v>
      </c>
    </row>
    <row r="44" spans="1:21" hidden="1" x14ac:dyDescent="0.3">
      <c r="H44">
        <f>SUMPRODUCT(B13:I13,config!$B$1:$I$1)-B44</f>
        <v>0</v>
      </c>
      <c r="I44">
        <f>SUMPRODUCT(B13:I13,config!$B$2:$I$2)-C44</f>
        <v>0</v>
      </c>
      <c r="J44">
        <f>SUMPRODUCT(B13:I13,config!$B$3:$I$3)-D44</f>
        <v>0</v>
      </c>
      <c r="K44">
        <f t="shared" si="8"/>
        <v>0</v>
      </c>
      <c r="L44">
        <f t="shared" si="7"/>
        <v>0</v>
      </c>
    </row>
    <row r="45" spans="1:21" hidden="1" x14ac:dyDescent="0.3">
      <c r="H45">
        <f>SUMPRODUCT(B14:I14,config!$B$1:$I$1)-B45</f>
        <v>0</v>
      </c>
      <c r="I45">
        <f>SUMPRODUCT(B14:I14,config!$B$2:$I$2)-C45</f>
        <v>0</v>
      </c>
      <c r="J45">
        <f>SUMPRODUCT(B14:I14,config!$B$3:$I$3)-D45</f>
        <v>0</v>
      </c>
      <c r="K45">
        <f t="shared" si="8"/>
        <v>0</v>
      </c>
      <c r="L45">
        <f t="shared" si="7"/>
        <v>0</v>
      </c>
    </row>
    <row r="46" spans="1:21" hidden="1" x14ac:dyDescent="0.3">
      <c r="H46">
        <f>SUMPRODUCT(B15:I15,config!$B$1:$I$1)-B46</f>
        <v>0</v>
      </c>
      <c r="I46">
        <f>SUMPRODUCT(B15:I15,config!$B$2:$I$2)-C46</f>
        <v>0</v>
      </c>
      <c r="J46">
        <f>SUMPRODUCT(B15:I15,config!$B$3:$I$3)-D46</f>
        <v>0</v>
      </c>
      <c r="K46">
        <f t="shared" si="8"/>
        <v>0</v>
      </c>
      <c r="L46">
        <f t="shared" si="7"/>
        <v>0</v>
      </c>
    </row>
    <row r="47" spans="1:21" hidden="1" x14ac:dyDescent="0.3">
      <c r="H47">
        <f>SUMPRODUCT(B16:I16,config!$B$1:$I$1)-B47</f>
        <v>0</v>
      </c>
      <c r="I47">
        <f>SUMPRODUCT(B16:I16,config!$B$2:$I$2)-C47</f>
        <v>0</v>
      </c>
      <c r="J47">
        <f>SUMPRODUCT(B16:I16,config!$B$3:$I$3)-D47</f>
        <v>0</v>
      </c>
      <c r="K47">
        <f t="shared" si="8"/>
        <v>0</v>
      </c>
      <c r="L47">
        <f t="shared" si="7"/>
        <v>0</v>
      </c>
    </row>
    <row r="48" spans="1:21" hidden="1" x14ac:dyDescent="0.3">
      <c r="H48">
        <f>SUMPRODUCT(B17:I17,config!$B$1:$I$1)-B48</f>
        <v>0</v>
      </c>
      <c r="I48">
        <f>SUMPRODUCT(B17:I17,config!$B$2:$I$2)-C48</f>
        <v>0</v>
      </c>
      <c r="J48">
        <f>SUMPRODUCT(B17:I17,config!$B$3:$I$3)-D48</f>
        <v>0</v>
      </c>
      <c r="K48">
        <f t="shared" si="8"/>
        <v>0</v>
      </c>
      <c r="L48">
        <f t="shared" si="7"/>
        <v>0</v>
      </c>
    </row>
    <row r="49" spans="1:12" hidden="1" x14ac:dyDescent="0.3">
      <c r="H49">
        <f>SUMPRODUCT(B18:I18,config!$B$1:$I$1)-B49</f>
        <v>0</v>
      </c>
      <c r="I49">
        <f>SUMPRODUCT(B18:I18,config!$B$2:$I$2)-C49</f>
        <v>0</v>
      </c>
      <c r="J49">
        <f>SUMPRODUCT(B18:I18,config!$B$3:$I$3)-D49</f>
        <v>0</v>
      </c>
      <c r="K49">
        <f t="shared" si="8"/>
        <v>0</v>
      </c>
      <c r="L49">
        <f t="shared" si="7"/>
        <v>0</v>
      </c>
    </row>
    <row r="50" spans="1:12" hidden="1" x14ac:dyDescent="0.3">
      <c r="H50">
        <f>SUMPRODUCT(B19:I19,config!$B$1:$I$1)-B50</f>
        <v>0</v>
      </c>
      <c r="I50">
        <f>SUMPRODUCT(B19:I19,config!$B$2:$I$2)-C50</f>
        <v>0</v>
      </c>
      <c r="J50">
        <f>SUMPRODUCT(B19:I19,config!$B$3:$I$3)-D50</f>
        <v>0</v>
      </c>
      <c r="K50">
        <f t="shared" si="8"/>
        <v>0</v>
      </c>
      <c r="L50">
        <f t="shared" si="7"/>
        <v>0</v>
      </c>
    </row>
    <row r="51" spans="1:12" hidden="1" x14ac:dyDescent="0.3">
      <c r="H51">
        <f>SUMPRODUCT(B20:I20,config!$B$1:$I$1)-B51</f>
        <v>0</v>
      </c>
      <c r="I51">
        <f>SUMPRODUCT(B20:I20,config!$B$2:$I$2)-C51</f>
        <v>0</v>
      </c>
      <c r="J51">
        <f>SUMPRODUCT(B20:I20,config!$B$3:$I$3)-D51</f>
        <v>0</v>
      </c>
      <c r="K51">
        <f t="shared" si="8"/>
        <v>0</v>
      </c>
      <c r="L51">
        <f t="shared" si="7"/>
        <v>0</v>
      </c>
    </row>
    <row r="52" spans="1:12" hidden="1" x14ac:dyDescent="0.3">
      <c r="H52">
        <f>SUMPRODUCT(B21:I21,config!$B$1:$I$1)-B52</f>
        <v>0</v>
      </c>
      <c r="I52">
        <f>SUMPRODUCT(B21:I21,config!$B$2:$I$2)-C52</f>
        <v>0</v>
      </c>
      <c r="J52">
        <f>SUMPRODUCT(B21:I21,config!$B$3:$I$3)-D52</f>
        <v>0</v>
      </c>
      <c r="K52">
        <f t="shared" si="8"/>
        <v>0</v>
      </c>
      <c r="L52">
        <f t="shared" si="7"/>
        <v>0</v>
      </c>
    </row>
    <row r="53" spans="1:12" hidden="1" x14ac:dyDescent="0.3">
      <c r="H53">
        <f>SUMPRODUCT(B22:I22,config!$B$1:$I$1)-B53</f>
        <v>0</v>
      </c>
      <c r="I53">
        <f>SUMPRODUCT(B22:I22,config!$B$2:$I$2)-C53</f>
        <v>0</v>
      </c>
      <c r="J53">
        <f>SUMPRODUCT(B22:I22,config!$B$3:$I$3)-D53</f>
        <v>0</v>
      </c>
      <c r="K53">
        <f t="shared" si="8"/>
        <v>0</v>
      </c>
      <c r="L53">
        <f t="shared" si="7"/>
        <v>0</v>
      </c>
    </row>
    <row r="54" spans="1:12" hidden="1" x14ac:dyDescent="0.3">
      <c r="H54">
        <f>SUMPRODUCT(B23:I23,config!$B$1:$I$1)-B54</f>
        <v>0</v>
      </c>
      <c r="I54">
        <f>SUMPRODUCT(B23:I23,config!$B$2:$I$2)-C54</f>
        <v>0</v>
      </c>
      <c r="J54">
        <f>SUMPRODUCT(B23:I23,config!$B$3:$I$3)-D54</f>
        <v>0</v>
      </c>
      <c r="K54">
        <f t="shared" si="8"/>
        <v>0</v>
      </c>
      <c r="L54">
        <f t="shared" si="7"/>
        <v>0</v>
      </c>
    </row>
    <row r="55" spans="1:12" hidden="1" x14ac:dyDescent="0.3">
      <c r="H55">
        <f>SUMPRODUCT(B24:I24,config!$B$1:$I$1)-B55</f>
        <v>0</v>
      </c>
      <c r="I55">
        <f>SUMPRODUCT(B24:I24,config!$B$2:$I$2)-C55</f>
        <v>0</v>
      </c>
      <c r="J55">
        <f>SUMPRODUCT(B24:I24,config!$B$3:$I$3)-D55</f>
        <v>0</v>
      </c>
      <c r="K55">
        <f t="shared" si="8"/>
        <v>0</v>
      </c>
      <c r="L55">
        <f t="shared" si="7"/>
        <v>0</v>
      </c>
    </row>
    <row r="56" spans="1:12" hidden="1" x14ac:dyDescent="0.3">
      <c r="H56">
        <f>SUMPRODUCT(B25:I25,config!$B$1:$I$1)-B56</f>
        <v>0</v>
      </c>
      <c r="I56">
        <f>SUMPRODUCT(B25:I25,config!$B$2:$I$2)-C56</f>
        <v>0</v>
      </c>
      <c r="J56">
        <f>SUMPRODUCT(B25:I25,config!$B$3:$I$3)-D56</f>
        <v>0</v>
      </c>
      <c r="K56">
        <f t="shared" si="8"/>
        <v>0</v>
      </c>
      <c r="L56">
        <f t="shared" si="7"/>
        <v>0</v>
      </c>
    </row>
    <row r="57" spans="1:12" hidden="1" x14ac:dyDescent="0.3">
      <c r="H57">
        <f>SUMPRODUCT(B26:I26,config!$B$1:$I$1)-B57</f>
        <v>0</v>
      </c>
      <c r="I57">
        <f>SUMPRODUCT(B26:I26,config!$B$2:$I$2)-C57</f>
        <v>0</v>
      </c>
      <c r="J57">
        <f>SUMPRODUCT(B26:I26,config!$B$3:$I$3)-D57</f>
        <v>0</v>
      </c>
      <c r="K57">
        <f t="shared" si="8"/>
        <v>0</v>
      </c>
      <c r="L57">
        <f t="shared" si="7"/>
        <v>0</v>
      </c>
    </row>
    <row r="58" spans="1:12" hidden="1" x14ac:dyDescent="0.3">
      <c r="H58">
        <f>SUMPRODUCT(B27:I27,config!$B$1:$I$1)-B58</f>
        <v>0</v>
      </c>
      <c r="I58">
        <f>SUMPRODUCT(B27:I27,config!$B$2:$I$2)-C58</f>
        <v>0</v>
      </c>
      <c r="J58">
        <f>SUMPRODUCT(B27:I27,config!$B$3:$I$3)-D58</f>
        <v>0</v>
      </c>
      <c r="K58">
        <f t="shared" si="8"/>
        <v>0</v>
      </c>
      <c r="L58">
        <f t="shared" si="7"/>
        <v>0</v>
      </c>
    </row>
    <row r="59" spans="1:12" hidden="1" x14ac:dyDescent="0.3">
      <c r="H59">
        <f>SUMPRODUCT(B28:I28,config!$B$1:$I$1)-B59</f>
        <v>0</v>
      </c>
      <c r="I59">
        <f>SUMPRODUCT(B28:I28,config!$B$2:$I$2)-C59</f>
        <v>0</v>
      </c>
      <c r="J59">
        <f>SUMPRODUCT(B28:I28,config!$B$3:$I$3)-D59</f>
        <v>0</v>
      </c>
      <c r="K59">
        <f t="shared" si="8"/>
        <v>0</v>
      </c>
      <c r="L59">
        <f t="shared" si="7"/>
        <v>0</v>
      </c>
    </row>
    <row r="60" spans="1:12" hidden="1" x14ac:dyDescent="0.3">
      <c r="H60">
        <f>SUMPRODUCT(B29:I29,config!$B$1:$I$1)-B60</f>
        <v>0</v>
      </c>
      <c r="I60">
        <f>SUMPRODUCT(B29:I29,config!$B$2:$I$2)-C60</f>
        <v>0</v>
      </c>
      <c r="J60">
        <f>SUMPRODUCT(B29:I29,config!$B$3:$I$3)-D60</f>
        <v>0</v>
      </c>
      <c r="K60">
        <f t="shared" si="8"/>
        <v>0</v>
      </c>
      <c r="L60">
        <f t="shared" si="7"/>
        <v>0</v>
      </c>
    </row>
    <row r="61" spans="1:12" x14ac:dyDescent="0.3">
      <c r="A61" s="1" t="s">
        <v>1</v>
      </c>
      <c r="B61" s="1">
        <f>SUM(B33:B60)</f>
        <v>651</v>
      </c>
    </row>
  </sheetData>
  <conditionalFormatting sqref="H33:L60">
    <cfRule type="cellIs" dxfId="2" priority="4" operator="greaterThanOrEqual">
      <formula>0</formula>
    </cfRule>
    <cfRule type="cellIs" dxfId="1" priority="5" operator="lessThan">
      <formula>0</formula>
    </cfRule>
  </conditionalFormatting>
  <conditionalFormatting sqref="J30">
    <cfRule type="cellIs" dxfId="0" priority="6" operator="greaterThan">
      <formula>$U$33</formula>
    </cfRule>
  </conditionalFormatting>
  <conditionalFormatting sqref="M2:M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{DCBE4B9C-F177-4EC2-A407-FA68781D432A}</x14:id>
        </ext>
      </extLst>
    </cfRule>
  </conditionalFormatting>
  <conditionalFormatting sqref="Q33:Q3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{E1086D9C-3055-4E91-AF83-722100F34BE1}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BE4B9C-F177-4EC2-A407-FA68781D43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N2:N29</xm:sqref>
        </x14:conditionalFormatting>
        <x14:conditionalFormatting xmlns:xm="http://schemas.microsoft.com/office/excel/2006/main">
          <x14:cfRule type="dataBar" id="{E1086D9C-3055-4E91-AF83-722100F34BE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Q33:Q37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5DDF-FD48-49DA-83E6-953C91F5ED6A}">
  <dimension ref="A1:V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34" sqref="S34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22" x14ac:dyDescent="0.3">
      <c r="A1" s="9" t="s">
        <v>0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5</v>
      </c>
      <c r="K1" s="10" t="s">
        <v>2</v>
      </c>
      <c r="L1" s="10" t="s">
        <v>3</v>
      </c>
      <c r="M1" s="10" t="s">
        <v>4</v>
      </c>
      <c r="N1" s="11" t="s">
        <v>43</v>
      </c>
      <c r="O1" s="12" t="s">
        <v>34</v>
      </c>
      <c r="P1" s="12" t="s">
        <v>40</v>
      </c>
      <c r="Q1" s="12" t="s">
        <v>35</v>
      </c>
      <c r="R1" s="12" t="s">
        <v>36</v>
      </c>
      <c r="S1" s="12" t="s">
        <v>37</v>
      </c>
      <c r="U1" s="12" t="s">
        <v>44</v>
      </c>
      <c r="V1">
        <f>COUNTA(A2:A29)</f>
        <v>8</v>
      </c>
    </row>
    <row r="2" spans="1:22" x14ac:dyDescent="0.3">
      <c r="A2" t="s">
        <v>78</v>
      </c>
      <c r="B2" s="13"/>
      <c r="C2" s="13"/>
      <c r="D2" s="13"/>
      <c r="E2" s="13">
        <v>1</v>
      </c>
      <c r="F2" s="13"/>
      <c r="G2" s="13"/>
      <c r="H2" s="13">
        <v>1</v>
      </c>
      <c r="I2" s="13"/>
      <c r="J2" s="11">
        <f>SUM(B2:I2)</f>
        <v>2</v>
      </c>
      <c r="K2" s="14">
        <f>SUMPRODUCT(B2:I2,config!$B$4:$I$4)</f>
        <v>2.25</v>
      </c>
      <c r="L2" s="13">
        <f>SUMPRODUCT(B2:I2,config!$B$5:$I$5)-C33</f>
        <v>15</v>
      </c>
      <c r="M2" s="15">
        <f>IFERROR(B33/J2,"")</f>
        <v>12.5</v>
      </c>
      <c r="N2" s="7">
        <f>IFERROR(ABS(M2-M$30),"")</f>
        <v>0.78571428571428648</v>
      </c>
      <c r="O2" s="19">
        <f>IF(S2=0,0,S2*J2+config!$K$2+config!$L$2)</f>
        <v>12.640000000000004</v>
      </c>
      <c r="P2" s="19">
        <f t="shared" ref="P2:P4" si="0">IF(S2=0,0,ABS(O2-O$30))</f>
        <v>0.90838709677418983</v>
      </c>
      <c r="Q2" s="8">
        <f>B33/config!$K$2</f>
        <v>2.0833333333333335</v>
      </c>
      <c r="R2" s="8">
        <f>B33/config!$L$2</f>
        <v>1.5625</v>
      </c>
      <c r="S2" s="8">
        <f>IFERROR((config!$K$2-config!$L$2)/(Q2-R2),0)</f>
        <v>-7.6799999999999979</v>
      </c>
    </row>
    <row r="3" spans="1:22" x14ac:dyDescent="0.3">
      <c r="A3" t="s">
        <v>79</v>
      </c>
      <c r="B3" s="13"/>
      <c r="C3" s="13"/>
      <c r="D3" s="13">
        <v>1</v>
      </c>
      <c r="E3" s="13">
        <v>1</v>
      </c>
      <c r="F3" s="13"/>
      <c r="G3" s="13"/>
      <c r="H3" s="13"/>
      <c r="I3" s="13"/>
      <c r="J3" s="11">
        <f t="shared" ref="J3:J29" si="1">SUM(B3:I3)</f>
        <v>2</v>
      </c>
      <c r="K3" s="14">
        <f>SUMPRODUCT(B3:I3,config!$B$4:$I$4)</f>
        <v>3.3</v>
      </c>
      <c r="L3" s="13">
        <f>SUMPRODUCT(B3:I3,config!$B$5:$I$5)-C34</f>
        <v>30</v>
      </c>
      <c r="M3" s="15">
        <f t="shared" ref="M3:M29" si="2">IFERROR(B34/J3,"")</f>
        <v>14</v>
      </c>
      <c r="N3" s="7">
        <f t="shared" ref="N3:N29" si="3">IFERROR(ABS(M3-M$30),"")</f>
        <v>0.71428571428571352</v>
      </c>
      <c r="O3" s="19">
        <f>IF(S3=0,0,S3*J3+config!$K$2+config!$L$2)</f>
        <v>14.28571428571429</v>
      </c>
      <c r="P3" s="19">
        <f t="shared" si="0"/>
        <v>0.73732718894009608</v>
      </c>
      <c r="Q3" s="8">
        <f>B34/config!$K$2</f>
        <v>2.3333333333333335</v>
      </c>
      <c r="R3" s="8">
        <f>B34/config!$L$2</f>
        <v>1.75</v>
      </c>
      <c r="S3" s="8">
        <f>IFERROR((config!$K$2-config!$L$2)/(Q3-R3),0)</f>
        <v>-6.857142857142855</v>
      </c>
    </row>
    <row r="4" spans="1:22" x14ac:dyDescent="0.3">
      <c r="A4" t="s">
        <v>80</v>
      </c>
      <c r="B4" s="13"/>
      <c r="C4" s="13"/>
      <c r="D4" s="13">
        <v>3</v>
      </c>
      <c r="E4" s="13">
        <v>2</v>
      </c>
      <c r="F4" s="13"/>
      <c r="G4" s="13"/>
      <c r="H4" s="13"/>
      <c r="I4" s="13"/>
      <c r="J4" s="11">
        <f t="shared" si="1"/>
        <v>5</v>
      </c>
      <c r="K4" s="14">
        <f>SUMPRODUCT(B4:I4,config!$B$4:$I$4)</f>
        <v>8.25</v>
      </c>
      <c r="L4" s="13">
        <f>SUMPRODUCT(B4:I4,config!$B$5:$I$5)-C35</f>
        <v>78</v>
      </c>
      <c r="M4" s="15">
        <f t="shared" si="2"/>
        <v>13.6</v>
      </c>
      <c r="N4" s="7">
        <f t="shared" si="3"/>
        <v>0.31428571428571317</v>
      </c>
      <c r="O4" s="19">
        <f>IF(S4=0,0,S4*J4+config!$K$2+config!$L$2)</f>
        <v>13.882352941176475</v>
      </c>
      <c r="P4" s="19">
        <f t="shared" si="0"/>
        <v>0.33396584440228061</v>
      </c>
      <c r="Q4" s="8">
        <f>B35/config!$K$2</f>
        <v>5.666666666666667</v>
      </c>
      <c r="R4" s="8">
        <f>B35/config!$L$2</f>
        <v>4.25</v>
      </c>
      <c r="S4" s="8">
        <f>IFERROR((config!$K$2-config!$L$2)/(Q4-R4),0)</f>
        <v>-2.8235294117647052</v>
      </c>
    </row>
    <row r="5" spans="1:22" x14ac:dyDescent="0.3">
      <c r="A5" t="s">
        <v>49</v>
      </c>
      <c r="B5" s="13"/>
      <c r="C5" s="13">
        <v>1</v>
      </c>
      <c r="D5" s="13">
        <v>5</v>
      </c>
      <c r="E5" s="13">
        <v>5</v>
      </c>
      <c r="F5" s="13"/>
      <c r="G5" s="13"/>
      <c r="H5" s="13"/>
      <c r="I5" s="13"/>
      <c r="J5" s="11">
        <f t="shared" si="1"/>
        <v>11</v>
      </c>
      <c r="K5" s="14">
        <f>SUMPRODUCT(B5:I5,config!$B$4:$I$4)</f>
        <v>18.149999999999999</v>
      </c>
      <c r="L5" s="13">
        <f>SUMPRODUCT(B5:I5,config!$B$5:$I$5)-C36</f>
        <v>125</v>
      </c>
      <c r="M5" s="15">
        <f t="shared" si="2"/>
        <v>13.363636363636363</v>
      </c>
      <c r="N5" s="7">
        <f t="shared" si="3"/>
        <v>7.7922077922076838E-2</v>
      </c>
      <c r="O5" s="19">
        <f>IF(S5=0,0,S5*J5+config!$K$2+config!$L$2)</f>
        <v>13.632653061224492</v>
      </c>
      <c r="P5" s="19">
        <f>IF(S5=0,0,ABS(O5-O$30))</f>
        <v>8.4265964450297659E-2</v>
      </c>
      <c r="Q5" s="8">
        <f>B36/config!$K$2</f>
        <v>12.25</v>
      </c>
      <c r="R5" s="8">
        <f>B36/config!$L$2</f>
        <v>9.1875</v>
      </c>
      <c r="S5" s="8">
        <f>IFERROR((config!$K$2-config!$L$2)/(Q5-R5),0)</f>
        <v>-1.3061224489795917</v>
      </c>
    </row>
    <row r="6" spans="1:22" x14ac:dyDescent="0.3">
      <c r="A6" t="s">
        <v>50</v>
      </c>
      <c r="B6" s="13"/>
      <c r="C6" s="13">
        <v>2</v>
      </c>
      <c r="D6" s="13">
        <v>9</v>
      </c>
      <c r="E6" s="13"/>
      <c r="F6" s="13">
        <v>1</v>
      </c>
      <c r="G6" s="13">
        <v>1</v>
      </c>
      <c r="H6" s="13"/>
      <c r="I6" s="13"/>
      <c r="J6" s="11">
        <f t="shared" si="1"/>
        <v>13</v>
      </c>
      <c r="K6" s="14">
        <f>SUMPRODUCT(B6:I6,config!$B$4:$I$4)</f>
        <v>21.449999999999996</v>
      </c>
      <c r="L6" s="13">
        <f>SUMPRODUCT(B6:I6,config!$B$5:$I$5)-C37</f>
        <v>139.5</v>
      </c>
      <c r="M6" s="15">
        <f t="shared" si="2"/>
        <v>13.153846153846153</v>
      </c>
      <c r="N6" s="7">
        <f t="shared" si="3"/>
        <v>0.13186813186813318</v>
      </c>
      <c r="O6" s="19">
        <f>IF(S6=0,0,S6*J6+config!$K$2+config!$L$2)</f>
        <v>13.403508771929825</v>
      </c>
      <c r="P6" s="19">
        <f t="shared" ref="P6:P29" si="4">IF(S6=0,0,ABS(O6-O$30))</f>
        <v>0.14487832484436858</v>
      </c>
      <c r="Q6" s="8">
        <f>B37/config!$K$2</f>
        <v>14.25</v>
      </c>
      <c r="R6" s="8">
        <f>B37/config!$L$2</f>
        <v>10.6875</v>
      </c>
      <c r="S6" s="8">
        <f>IFERROR((config!$K$2-config!$L$2)/(Q6-R6),0)</f>
        <v>-1.1228070175438596</v>
      </c>
    </row>
    <row r="7" spans="1:22" x14ac:dyDescent="0.3">
      <c r="A7" t="s">
        <v>81</v>
      </c>
      <c r="B7" s="13"/>
      <c r="C7" s="13">
        <v>2</v>
      </c>
      <c r="D7" s="13">
        <v>1</v>
      </c>
      <c r="E7" s="13">
        <v>7</v>
      </c>
      <c r="F7" s="13"/>
      <c r="G7" s="13"/>
      <c r="H7" s="13"/>
      <c r="I7" s="13"/>
      <c r="J7" s="11">
        <f t="shared" si="1"/>
        <v>10</v>
      </c>
      <c r="K7" s="14">
        <f>SUMPRODUCT(B7:I7,config!$B$4:$I$4)</f>
        <v>16.5</v>
      </c>
      <c r="L7" s="13">
        <f>SUMPRODUCT(B7:I7,config!$B$5:$I$5)-C38</f>
        <v>71.5</v>
      </c>
      <c r="M7" s="15">
        <f t="shared" si="2"/>
        <v>13.7</v>
      </c>
      <c r="N7" s="7">
        <f t="shared" si="3"/>
        <v>0.41428571428571281</v>
      </c>
      <c r="O7" s="19">
        <f>IF(S7=0,0,S7*J7+config!$K$2+config!$L$2)</f>
        <v>13.985401459854012</v>
      </c>
      <c r="P7" s="19">
        <f t="shared" si="4"/>
        <v>0.43701436307981822</v>
      </c>
      <c r="Q7" s="8">
        <f>B38/config!$K$2</f>
        <v>11.416666666666666</v>
      </c>
      <c r="R7" s="8">
        <f>B38/config!$L$2</f>
        <v>8.5625</v>
      </c>
      <c r="S7" s="8">
        <f>IFERROR((config!$K$2-config!$L$2)/(Q7-R7),0)</f>
        <v>-1.4014598540145988</v>
      </c>
    </row>
    <row r="8" spans="1:22" x14ac:dyDescent="0.3">
      <c r="A8" t="s">
        <v>82</v>
      </c>
      <c r="B8" s="13"/>
      <c r="C8" s="13"/>
      <c r="D8" s="13">
        <v>3</v>
      </c>
      <c r="E8" s="13"/>
      <c r="F8" s="13"/>
      <c r="G8" s="13"/>
      <c r="H8" s="13"/>
      <c r="I8" s="13"/>
      <c r="J8" s="11">
        <f>SUM(B8:I8)</f>
        <v>3</v>
      </c>
      <c r="K8" s="14">
        <f>SUMPRODUCT(B8:I8,config!$B$4:$I$4)</f>
        <v>4.9499999999999993</v>
      </c>
      <c r="L8" s="13">
        <f>SUMPRODUCT(B8:I8,config!$B$5:$I$5)-C39</f>
        <v>54</v>
      </c>
      <c r="M8" s="15">
        <f t="shared" si="2"/>
        <v>11.333333333333334</v>
      </c>
      <c r="N8" s="7">
        <f t="shared" si="3"/>
        <v>1.9523809523809526</v>
      </c>
      <c r="O8" s="19">
        <f>IF(S8=0,0,S8*J8+config!$K$2+config!$L$2)</f>
        <v>11.058823529411768</v>
      </c>
      <c r="P8" s="19">
        <f t="shared" si="4"/>
        <v>2.4895635673624259</v>
      </c>
      <c r="Q8" s="8">
        <f>B39/config!$K$2</f>
        <v>2.8333333333333335</v>
      </c>
      <c r="R8" s="8">
        <f>B39/config!$L$2</f>
        <v>2.125</v>
      </c>
      <c r="S8" s="8">
        <f>IFERROR((config!$K$2-config!$L$2)/(Q8-R8),0)</f>
        <v>-5.6470588235294104</v>
      </c>
    </row>
    <row r="9" spans="1:22" x14ac:dyDescent="0.3">
      <c r="A9" t="s">
        <v>83</v>
      </c>
      <c r="B9" s="13"/>
      <c r="C9" s="13"/>
      <c r="D9" s="13">
        <v>1</v>
      </c>
      <c r="E9" s="13">
        <v>2</v>
      </c>
      <c r="F9" s="13"/>
      <c r="G9" s="13"/>
      <c r="H9" s="13"/>
      <c r="I9" s="13"/>
      <c r="J9" s="11">
        <f t="shared" ref="J9:J19" si="5">SUM(B9:I9)</f>
        <v>3</v>
      </c>
      <c r="K9" s="14">
        <f>SUMPRODUCT(B9:I9,config!$B$4:$I$4)</f>
        <v>4.9499999999999993</v>
      </c>
      <c r="L9" s="13">
        <f>SUMPRODUCT(B9:I9,config!$B$5:$I$5)-C40</f>
        <v>42</v>
      </c>
      <c r="M9" s="15">
        <f t="shared" si="2"/>
        <v>13.666666666666666</v>
      </c>
      <c r="N9" s="7">
        <f t="shared" si="3"/>
        <v>0.3809523809523796</v>
      </c>
      <c r="O9" s="19">
        <f>IF(S9=0,0,S9*J9+config!$K$2+config!$L$2)</f>
        <v>13.95121951219512</v>
      </c>
      <c r="P9" s="19">
        <f t="shared" si="4"/>
        <v>0.40283241542092618</v>
      </c>
      <c r="Q9" s="8">
        <f>B40/config!$K$2</f>
        <v>3.4166666666666665</v>
      </c>
      <c r="R9" s="8">
        <f>B40/config!$L$2</f>
        <v>2.5625</v>
      </c>
      <c r="S9" s="8">
        <f>IFERROR((config!$K$2-config!$L$2)/(Q9-R9),0)</f>
        <v>-4.6829268292682933</v>
      </c>
    </row>
    <row r="10" spans="1:22" hidden="1" x14ac:dyDescent="0.3">
      <c r="B10" s="13"/>
      <c r="C10" s="13"/>
      <c r="D10" s="13"/>
      <c r="E10" s="13"/>
      <c r="F10" s="13"/>
      <c r="G10" s="13"/>
      <c r="H10" s="13"/>
      <c r="I10" s="13"/>
      <c r="J10" s="11">
        <f t="shared" si="5"/>
        <v>0</v>
      </c>
      <c r="K10" s="14">
        <f>SUMPRODUCT(B10:I10,config!$B$4:$I$4)</f>
        <v>0</v>
      </c>
      <c r="L10" s="13">
        <f>SUMPRODUCT(B10:I10,config!$B$5:$I$5)-C41</f>
        <v>0</v>
      </c>
      <c r="M10" s="15" t="str">
        <f t="shared" si="2"/>
        <v/>
      </c>
      <c r="N10" s="7" t="str">
        <f t="shared" si="3"/>
        <v/>
      </c>
      <c r="O10" s="19">
        <f>IF(S10=0,0,S10*J10+config!$K$2+config!$L$2)</f>
        <v>0</v>
      </c>
      <c r="P10" s="19">
        <f t="shared" si="4"/>
        <v>0</v>
      </c>
      <c r="Q10" s="8">
        <f>B41/config!$K$2</f>
        <v>0</v>
      </c>
      <c r="R10" s="8">
        <f>B41/config!$L$2</f>
        <v>0</v>
      </c>
      <c r="S10" s="8">
        <f>IFERROR((config!$K$2-config!$L$2)/(Q10-R10),0)</f>
        <v>0</v>
      </c>
    </row>
    <row r="11" spans="1:22" hidden="1" x14ac:dyDescent="0.3">
      <c r="B11" s="13"/>
      <c r="C11" s="13"/>
      <c r="D11" s="13"/>
      <c r="E11" s="13"/>
      <c r="F11" s="13"/>
      <c r="G11" s="13"/>
      <c r="H11" s="13"/>
      <c r="I11" s="13"/>
      <c r="J11" s="11">
        <f t="shared" si="5"/>
        <v>0</v>
      </c>
      <c r="K11" s="14">
        <f>SUMPRODUCT(B11:I11,config!$B$4:$I$4)</f>
        <v>0</v>
      </c>
      <c r="L11" s="13">
        <f>SUMPRODUCT(B11:I11,config!$B$5:$I$5)-C42</f>
        <v>0</v>
      </c>
      <c r="M11" s="15" t="str">
        <f t="shared" si="2"/>
        <v/>
      </c>
      <c r="N11" s="7" t="str">
        <f t="shared" si="3"/>
        <v/>
      </c>
      <c r="O11" s="19">
        <f>IF(S11=0,0,S11*J11+config!$K$2+config!$L$2)</f>
        <v>0</v>
      </c>
      <c r="P11" s="19">
        <f t="shared" si="4"/>
        <v>0</v>
      </c>
      <c r="Q11" s="8">
        <f>B42/config!$K$2</f>
        <v>0</v>
      </c>
      <c r="R11" s="8">
        <f>B42/config!$L$2</f>
        <v>0</v>
      </c>
      <c r="S11" s="8">
        <f>IFERROR((config!$K$2-config!$L$2)/(Q11-R11),0)</f>
        <v>0</v>
      </c>
    </row>
    <row r="12" spans="1:22" hidden="1" x14ac:dyDescent="0.3">
      <c r="B12" s="13"/>
      <c r="C12" s="13"/>
      <c r="D12" s="13"/>
      <c r="E12" s="13"/>
      <c r="F12" s="13"/>
      <c r="G12" s="13"/>
      <c r="H12" s="13"/>
      <c r="I12" s="13"/>
      <c r="J12" s="11">
        <f t="shared" si="5"/>
        <v>0</v>
      </c>
      <c r="K12" s="14">
        <f>SUMPRODUCT(B12:I12,config!$B$4:$I$4)</f>
        <v>0</v>
      </c>
      <c r="L12" s="13">
        <f>SUMPRODUCT(B12:I12,config!$B$5:$I$5)-C43</f>
        <v>0</v>
      </c>
      <c r="M12" s="15" t="str">
        <f t="shared" si="2"/>
        <v/>
      </c>
      <c r="N12" s="7" t="str">
        <f t="shared" si="3"/>
        <v/>
      </c>
      <c r="O12" s="19">
        <f>IF(S12=0,0,S12*J12+config!$K$2+config!$L$2)</f>
        <v>0</v>
      </c>
      <c r="P12" s="19">
        <f t="shared" si="4"/>
        <v>0</v>
      </c>
      <c r="Q12" s="8">
        <f>B43/config!$K$2</f>
        <v>0</v>
      </c>
      <c r="R12" s="8">
        <f>B43/config!$L$2</f>
        <v>0</v>
      </c>
      <c r="S12" s="8">
        <f>IFERROR((config!$K$2-config!$L$2)/(Q12-R12),0)</f>
        <v>0</v>
      </c>
    </row>
    <row r="13" spans="1:22" hidden="1" x14ac:dyDescent="0.3">
      <c r="B13" s="13"/>
      <c r="C13" s="13"/>
      <c r="D13" s="13"/>
      <c r="E13" s="13"/>
      <c r="F13" s="13"/>
      <c r="G13" s="13"/>
      <c r="H13" s="13"/>
      <c r="I13" s="13"/>
      <c r="J13" s="11">
        <f t="shared" si="5"/>
        <v>0</v>
      </c>
      <c r="K13" s="14">
        <f>SUMPRODUCT(B13:I13,config!$B$4:$I$4)</f>
        <v>0</v>
      </c>
      <c r="L13" s="13">
        <f>SUMPRODUCT(B13:I13,config!$B$5:$I$5)-C44</f>
        <v>0</v>
      </c>
      <c r="M13" s="15" t="str">
        <f t="shared" si="2"/>
        <v/>
      </c>
      <c r="N13" s="7" t="str">
        <f t="shared" si="3"/>
        <v/>
      </c>
      <c r="O13" s="19">
        <f>IF(S13=0,0,S13*J13+config!$K$2+config!$L$2)</f>
        <v>0</v>
      </c>
      <c r="P13" s="19">
        <f t="shared" si="4"/>
        <v>0</v>
      </c>
      <c r="Q13" s="8">
        <f>B44/config!$K$2</f>
        <v>0</v>
      </c>
      <c r="R13" s="8">
        <f>B44/config!$L$2</f>
        <v>0</v>
      </c>
      <c r="S13" s="8">
        <f>IFERROR((config!$K$2-config!$L$2)/(Q13-R13),0)</f>
        <v>0</v>
      </c>
    </row>
    <row r="14" spans="1:22" hidden="1" x14ac:dyDescent="0.3">
      <c r="B14" s="13"/>
      <c r="C14" s="13"/>
      <c r="D14" s="13"/>
      <c r="E14" s="13"/>
      <c r="F14" s="13"/>
      <c r="G14" s="13"/>
      <c r="H14" s="13"/>
      <c r="I14" s="13"/>
      <c r="J14" s="11">
        <f t="shared" si="5"/>
        <v>0</v>
      </c>
      <c r="K14" s="14">
        <f>SUMPRODUCT(B14:I14,config!$B$4:$I$4)</f>
        <v>0</v>
      </c>
      <c r="L14" s="13">
        <f>SUMPRODUCT(B14:I14,config!$B$5:$I$5)-C45</f>
        <v>0</v>
      </c>
      <c r="M14" s="15" t="str">
        <f t="shared" si="2"/>
        <v/>
      </c>
      <c r="N14" s="7" t="str">
        <f t="shared" si="3"/>
        <v/>
      </c>
      <c r="O14" s="19">
        <f>IF(S14=0,0,S14*J14+config!$K$2+config!$L$2)</f>
        <v>0</v>
      </c>
      <c r="P14" s="19">
        <f t="shared" si="4"/>
        <v>0</v>
      </c>
      <c r="Q14" s="8">
        <f>B45/config!$K$2</f>
        <v>0</v>
      </c>
      <c r="R14" s="8">
        <f>B45/config!$L$2</f>
        <v>0</v>
      </c>
      <c r="S14" s="8">
        <f>IFERROR((config!$K$2-config!$L$2)/(Q14-R14),0)</f>
        <v>0</v>
      </c>
    </row>
    <row r="15" spans="1:22" hidden="1" x14ac:dyDescent="0.3">
      <c r="B15" s="13"/>
      <c r="C15" s="13"/>
      <c r="D15" s="13"/>
      <c r="E15" s="13"/>
      <c r="F15" s="13"/>
      <c r="G15" s="13"/>
      <c r="H15" s="13"/>
      <c r="I15" s="13"/>
      <c r="J15" s="11">
        <f t="shared" si="5"/>
        <v>0</v>
      </c>
      <c r="K15" s="14">
        <f>SUMPRODUCT(B15:I15,config!$B$4:$I$4)</f>
        <v>0</v>
      </c>
      <c r="L15" s="13">
        <f>SUMPRODUCT(B15:I15,config!$B$5:$I$5)-C46</f>
        <v>0</v>
      </c>
      <c r="M15" s="15" t="str">
        <f t="shared" si="2"/>
        <v/>
      </c>
      <c r="N15" s="7" t="str">
        <f t="shared" si="3"/>
        <v/>
      </c>
      <c r="O15" s="19">
        <f>IF(S15=0,0,S15*J15+config!$K$2+config!$L$2)</f>
        <v>0</v>
      </c>
      <c r="P15" s="19">
        <f t="shared" si="4"/>
        <v>0</v>
      </c>
      <c r="Q15" s="8">
        <f>B46/config!$K$2</f>
        <v>0</v>
      </c>
      <c r="R15" s="8">
        <f>B46/config!$L$2</f>
        <v>0</v>
      </c>
      <c r="S15" s="8">
        <f>IFERROR((config!$K$2-config!$L$2)/(Q15-R15),0)</f>
        <v>0</v>
      </c>
    </row>
    <row r="16" spans="1:22" hidden="1" x14ac:dyDescent="0.3">
      <c r="B16" s="13"/>
      <c r="C16" s="13"/>
      <c r="D16" s="13"/>
      <c r="E16" s="13"/>
      <c r="F16" s="13"/>
      <c r="G16" s="13"/>
      <c r="H16" s="13"/>
      <c r="I16" s="13"/>
      <c r="J16" s="11">
        <f t="shared" si="5"/>
        <v>0</v>
      </c>
      <c r="K16" s="14">
        <f>SUMPRODUCT(B16:I16,config!$B$4:$I$4)</f>
        <v>0</v>
      </c>
      <c r="L16" s="13">
        <f>SUMPRODUCT(B16:I16,config!$B$5:$I$5)-C47</f>
        <v>0</v>
      </c>
      <c r="M16" s="15" t="str">
        <f t="shared" si="2"/>
        <v/>
      </c>
      <c r="N16" s="7" t="str">
        <f t="shared" si="3"/>
        <v/>
      </c>
      <c r="O16" s="19">
        <f>IF(S16=0,0,S16*J16+config!$K$2+config!$L$2)</f>
        <v>0</v>
      </c>
      <c r="P16" s="19">
        <f t="shared" si="4"/>
        <v>0</v>
      </c>
      <c r="Q16" s="8">
        <f>B47/config!$K$2</f>
        <v>0</v>
      </c>
      <c r="R16" s="8">
        <f>B47/config!$L$2</f>
        <v>0</v>
      </c>
      <c r="S16" s="8">
        <f>IFERROR((config!$K$2-config!$L$2)/(Q16-R16),0)</f>
        <v>0</v>
      </c>
    </row>
    <row r="17" spans="1:19" hidden="1" x14ac:dyDescent="0.3">
      <c r="B17" s="13"/>
      <c r="C17" s="13"/>
      <c r="D17" s="13"/>
      <c r="E17" s="13"/>
      <c r="F17" s="13"/>
      <c r="G17" s="13"/>
      <c r="H17" s="13"/>
      <c r="I17" s="13"/>
      <c r="J17" s="11">
        <f t="shared" si="5"/>
        <v>0</v>
      </c>
      <c r="K17" s="14">
        <f>SUMPRODUCT(B17:I17,config!$B$4:$I$4)</f>
        <v>0</v>
      </c>
      <c r="L17" s="13">
        <f>SUMPRODUCT(B17:I17,config!$B$5:$I$5)-C48</f>
        <v>0</v>
      </c>
      <c r="M17" s="15" t="str">
        <f t="shared" si="2"/>
        <v/>
      </c>
      <c r="N17" s="7" t="str">
        <f t="shared" si="3"/>
        <v/>
      </c>
      <c r="O17" s="19">
        <f>IF(S17=0,0,S17*J17+config!$K$2+config!$L$2)</f>
        <v>0</v>
      </c>
      <c r="P17" s="19">
        <f t="shared" si="4"/>
        <v>0</v>
      </c>
      <c r="Q17" s="8">
        <f>B48/config!$K$2</f>
        <v>0</v>
      </c>
      <c r="R17" s="8">
        <f>B48/config!$L$2</f>
        <v>0</v>
      </c>
      <c r="S17" s="8">
        <f>IFERROR((config!$K$2-config!$L$2)/(Q17-R17),0)</f>
        <v>0</v>
      </c>
    </row>
    <row r="18" spans="1:19" hidden="1" x14ac:dyDescent="0.3">
      <c r="B18" s="13"/>
      <c r="C18" s="13"/>
      <c r="D18" s="13"/>
      <c r="E18" s="13"/>
      <c r="F18" s="13"/>
      <c r="G18" s="13"/>
      <c r="H18" s="13"/>
      <c r="I18" s="13"/>
      <c r="J18" s="11">
        <f t="shared" si="5"/>
        <v>0</v>
      </c>
      <c r="K18" s="14">
        <f>SUMPRODUCT(B18:I18,config!$B$4:$I$4)</f>
        <v>0</v>
      </c>
      <c r="L18" s="13">
        <f>SUMPRODUCT(B18:I18,config!$B$5:$I$5)-C49</f>
        <v>0</v>
      </c>
      <c r="M18" s="15" t="str">
        <f t="shared" si="2"/>
        <v/>
      </c>
      <c r="N18" s="7" t="str">
        <f t="shared" si="3"/>
        <v/>
      </c>
      <c r="O18" s="19">
        <f>IF(S18=0,0,S18*J18+config!$K$2+config!$L$2)</f>
        <v>0</v>
      </c>
      <c r="P18" s="19">
        <f t="shared" si="4"/>
        <v>0</v>
      </c>
      <c r="Q18" s="8">
        <f>B49/config!$K$2</f>
        <v>0</v>
      </c>
      <c r="R18" s="8">
        <f>B49/config!$L$2</f>
        <v>0</v>
      </c>
      <c r="S18" s="8">
        <f>IFERROR((config!$K$2-config!$L$2)/(Q18-R18),0)</f>
        <v>0</v>
      </c>
    </row>
    <row r="19" spans="1:19" hidden="1" x14ac:dyDescent="0.3">
      <c r="B19" s="13"/>
      <c r="C19" s="13"/>
      <c r="D19" s="13"/>
      <c r="E19" s="13"/>
      <c r="F19" s="13"/>
      <c r="G19" s="13"/>
      <c r="H19" s="13"/>
      <c r="I19" s="13"/>
      <c r="J19" s="11">
        <f t="shared" si="5"/>
        <v>0</v>
      </c>
      <c r="K19" s="14">
        <f>SUMPRODUCT(B19:I19,config!$B$4:$I$4)</f>
        <v>0</v>
      </c>
      <c r="L19" s="13">
        <f>SUMPRODUCT(B19:I19,config!$B$5:$I$5)-C50</f>
        <v>0</v>
      </c>
      <c r="M19" s="15" t="str">
        <f t="shared" si="2"/>
        <v/>
      </c>
      <c r="N19" s="7" t="str">
        <f t="shared" si="3"/>
        <v/>
      </c>
      <c r="O19" s="19">
        <f>IF(S19=0,0,S19*J19+config!$K$2+config!$L$2)</f>
        <v>0</v>
      </c>
      <c r="P19" s="19">
        <f t="shared" si="4"/>
        <v>0</v>
      </c>
      <c r="Q19" s="8">
        <f>B50/config!$K$2</f>
        <v>0</v>
      </c>
      <c r="R19" s="8">
        <f>B50/config!$L$2</f>
        <v>0</v>
      </c>
      <c r="S19" s="8">
        <f>IFERROR((config!$K$2-config!$L$2)/(Q19-R19),0)</f>
        <v>0</v>
      </c>
    </row>
    <row r="20" spans="1:19" hidden="1" x14ac:dyDescent="0.3">
      <c r="B20" s="13"/>
      <c r="C20" s="13"/>
      <c r="D20" s="13"/>
      <c r="E20" s="13"/>
      <c r="F20" s="13"/>
      <c r="G20" s="13"/>
      <c r="H20" s="13"/>
      <c r="I20" s="13"/>
      <c r="J20" s="11">
        <f t="shared" si="1"/>
        <v>0</v>
      </c>
      <c r="K20" s="14">
        <f>SUMPRODUCT(B20:I20,config!$B$4:$I$4)</f>
        <v>0</v>
      </c>
      <c r="L20" s="13">
        <f>SUMPRODUCT(B20:I20,config!$B$5:$I$5)-C51</f>
        <v>0</v>
      </c>
      <c r="M20" s="15" t="str">
        <f t="shared" si="2"/>
        <v/>
      </c>
      <c r="N20" s="7" t="str">
        <f t="shared" si="3"/>
        <v/>
      </c>
      <c r="O20" s="19">
        <f>IF(S20=0,0,S20*J20+config!$K$2+config!$L$2)</f>
        <v>0</v>
      </c>
      <c r="P20" s="19">
        <f t="shared" si="4"/>
        <v>0</v>
      </c>
      <c r="Q20" s="8">
        <f>B51/config!$K$2</f>
        <v>0</v>
      </c>
      <c r="R20" s="8">
        <f>B51/config!$L$2</f>
        <v>0</v>
      </c>
      <c r="S20" s="8">
        <f>IFERROR((config!$K$2-config!$L$2)/(Q20-R20),0)</f>
        <v>0</v>
      </c>
    </row>
    <row r="21" spans="1:19" hidden="1" x14ac:dyDescent="0.3">
      <c r="B21" s="13"/>
      <c r="C21" s="13"/>
      <c r="D21" s="13"/>
      <c r="E21" s="13"/>
      <c r="F21" s="13"/>
      <c r="G21" s="13"/>
      <c r="H21" s="13"/>
      <c r="I21" s="13"/>
      <c r="J21" s="11">
        <f t="shared" si="1"/>
        <v>0</v>
      </c>
      <c r="K21" s="14">
        <f>SUMPRODUCT(B21:I21,config!$B$4:$I$4)</f>
        <v>0</v>
      </c>
      <c r="L21" s="13">
        <f>SUMPRODUCT(B21:I21,config!$B$5:$I$5)-C52</f>
        <v>0</v>
      </c>
      <c r="M21" s="15" t="str">
        <f t="shared" si="2"/>
        <v/>
      </c>
      <c r="N21" s="7" t="str">
        <f t="shared" si="3"/>
        <v/>
      </c>
      <c r="O21" s="19">
        <f>IF(S21=0,0,S21*J21+config!$K$2+config!$L$2)</f>
        <v>0</v>
      </c>
      <c r="P21" s="19">
        <f t="shared" si="4"/>
        <v>0</v>
      </c>
      <c r="Q21" s="8">
        <f>B52/config!$K$2</f>
        <v>0</v>
      </c>
      <c r="R21" s="8">
        <f>B52/config!$L$2</f>
        <v>0</v>
      </c>
      <c r="S21" s="8">
        <f>IFERROR((config!$K$2-config!$L$2)/(Q21-R21),0)</f>
        <v>0</v>
      </c>
    </row>
    <row r="22" spans="1:19" hidden="1" x14ac:dyDescent="0.3">
      <c r="B22" s="13"/>
      <c r="C22" s="13"/>
      <c r="D22" s="13"/>
      <c r="E22" s="13"/>
      <c r="F22" s="13"/>
      <c r="G22" s="13"/>
      <c r="H22" s="13"/>
      <c r="I22" s="13"/>
      <c r="J22" s="11">
        <f t="shared" si="1"/>
        <v>0</v>
      </c>
      <c r="K22" s="14">
        <f>SUMPRODUCT(B22:I22,config!$B$4:$I$4)</f>
        <v>0</v>
      </c>
      <c r="L22" s="13">
        <f>SUMPRODUCT(B22:I22,config!$B$5:$I$5)-C53</f>
        <v>0</v>
      </c>
      <c r="M22" s="15" t="str">
        <f t="shared" si="2"/>
        <v/>
      </c>
      <c r="N22" s="7" t="str">
        <f t="shared" si="3"/>
        <v/>
      </c>
      <c r="O22" s="19">
        <f>IF(S22=0,0,S22*J22+config!$K$2+config!$L$2)</f>
        <v>0</v>
      </c>
      <c r="P22" s="19">
        <f t="shared" si="4"/>
        <v>0</v>
      </c>
      <c r="Q22" s="8">
        <f>B53/config!$K$2</f>
        <v>0</v>
      </c>
      <c r="R22" s="8">
        <f>B53/config!$L$2</f>
        <v>0</v>
      </c>
      <c r="S22" s="8">
        <f>IFERROR((config!$K$2-config!$L$2)/(Q22-R22),0)</f>
        <v>0</v>
      </c>
    </row>
    <row r="23" spans="1:19" hidden="1" x14ac:dyDescent="0.3">
      <c r="B23" s="13"/>
      <c r="C23" s="13"/>
      <c r="D23" s="13"/>
      <c r="E23" s="13"/>
      <c r="F23" s="13"/>
      <c r="G23" s="13"/>
      <c r="H23" s="13"/>
      <c r="I23" s="13"/>
      <c r="J23" s="11">
        <f t="shared" si="1"/>
        <v>0</v>
      </c>
      <c r="K23" s="14">
        <f>SUMPRODUCT(B23:I23,config!$B$4:$I$4)</f>
        <v>0</v>
      </c>
      <c r="L23" s="13">
        <f>SUMPRODUCT(B23:I23,config!$B$5:$I$5)-C54</f>
        <v>0</v>
      </c>
      <c r="M23" s="15" t="str">
        <f t="shared" si="2"/>
        <v/>
      </c>
      <c r="N23" s="7" t="str">
        <f t="shared" si="3"/>
        <v/>
      </c>
      <c r="O23" s="19">
        <f>IF(S23=0,0,S23*J23+config!$K$2+config!$L$2)</f>
        <v>0</v>
      </c>
      <c r="P23" s="19">
        <f t="shared" si="4"/>
        <v>0</v>
      </c>
      <c r="Q23" s="8">
        <f>B54/config!$K$2</f>
        <v>0</v>
      </c>
      <c r="R23" s="8">
        <f>B54/config!$L$2</f>
        <v>0</v>
      </c>
      <c r="S23" s="8">
        <f>IFERROR((config!$K$2-config!$L$2)/(Q23-R23),0)</f>
        <v>0</v>
      </c>
    </row>
    <row r="24" spans="1:19" hidden="1" x14ac:dyDescent="0.3">
      <c r="B24" s="13"/>
      <c r="C24" s="13"/>
      <c r="D24" s="13"/>
      <c r="E24" s="13"/>
      <c r="F24" s="13"/>
      <c r="G24" s="13"/>
      <c r="H24" s="13"/>
      <c r="I24" s="13"/>
      <c r="J24" s="11">
        <f t="shared" si="1"/>
        <v>0</v>
      </c>
      <c r="K24" s="14">
        <f>SUMPRODUCT(B24:I24,config!$B$4:$I$4)</f>
        <v>0</v>
      </c>
      <c r="L24" s="13">
        <f>SUMPRODUCT(B24:I24,config!$B$5:$I$5)-C55</f>
        <v>0</v>
      </c>
      <c r="M24" s="15" t="str">
        <f t="shared" si="2"/>
        <v/>
      </c>
      <c r="N24" s="7" t="str">
        <f t="shared" si="3"/>
        <v/>
      </c>
      <c r="O24" s="19">
        <f>IF(S24=0,0,S24*J24+config!$K$2+config!$L$2)</f>
        <v>0</v>
      </c>
      <c r="P24" s="19">
        <f t="shared" si="4"/>
        <v>0</v>
      </c>
      <c r="Q24" s="8">
        <f>B55/config!$K$2</f>
        <v>0</v>
      </c>
      <c r="R24" s="8">
        <f>B55/config!$L$2</f>
        <v>0</v>
      </c>
      <c r="S24" s="8">
        <f>IFERROR((config!$K$2-config!$L$2)/(Q24-R24),0)</f>
        <v>0</v>
      </c>
    </row>
    <row r="25" spans="1:19" hidden="1" x14ac:dyDescent="0.3">
      <c r="B25" s="13"/>
      <c r="C25" s="13"/>
      <c r="D25" s="13"/>
      <c r="E25" s="13"/>
      <c r="F25" s="13"/>
      <c r="G25" s="13"/>
      <c r="H25" s="13"/>
      <c r="I25" s="13"/>
      <c r="J25" s="11">
        <f t="shared" si="1"/>
        <v>0</v>
      </c>
      <c r="K25" s="14">
        <f>SUMPRODUCT(B25:I25,config!$B$4:$I$4)</f>
        <v>0</v>
      </c>
      <c r="L25" s="13">
        <f>SUMPRODUCT(B25:I25,config!$B$5:$I$5)-C56</f>
        <v>0</v>
      </c>
      <c r="M25" s="15" t="str">
        <f t="shared" si="2"/>
        <v/>
      </c>
      <c r="N25" s="7" t="str">
        <f t="shared" si="3"/>
        <v/>
      </c>
      <c r="O25" s="19">
        <f>IF(S25=0,0,S25*J25+config!$K$2+config!$L$2)</f>
        <v>0</v>
      </c>
      <c r="P25" s="19">
        <f t="shared" si="4"/>
        <v>0</v>
      </c>
      <c r="Q25" s="8">
        <f>B56/config!$K$2</f>
        <v>0</v>
      </c>
      <c r="R25" s="8">
        <f>B56/config!$L$2</f>
        <v>0</v>
      </c>
      <c r="S25" s="8">
        <f>IFERROR((config!$K$2-config!$L$2)/(Q25-R25),0)</f>
        <v>0</v>
      </c>
    </row>
    <row r="26" spans="1:19" hidden="1" x14ac:dyDescent="0.3">
      <c r="B26" s="13"/>
      <c r="C26" s="13"/>
      <c r="D26" s="13"/>
      <c r="E26" s="13"/>
      <c r="F26" s="13"/>
      <c r="G26" s="13"/>
      <c r="H26" s="13"/>
      <c r="I26" s="13"/>
      <c r="J26" s="11">
        <f t="shared" si="1"/>
        <v>0</v>
      </c>
      <c r="K26" s="14">
        <f>SUMPRODUCT(B26:I26,config!$B$4:$I$4)</f>
        <v>0</v>
      </c>
      <c r="L26" s="13">
        <f>SUMPRODUCT(B26:I26,config!$B$5:$I$5)-C57</f>
        <v>0</v>
      </c>
      <c r="M26" s="15" t="str">
        <f t="shared" si="2"/>
        <v/>
      </c>
      <c r="N26" s="7" t="str">
        <f t="shared" si="3"/>
        <v/>
      </c>
      <c r="O26" s="19">
        <f>IF(S26=0,0,S26*J26+config!$K$2+config!$L$2)</f>
        <v>0</v>
      </c>
      <c r="P26" s="19">
        <f t="shared" si="4"/>
        <v>0</v>
      </c>
      <c r="Q26" s="8">
        <f>B57/config!$K$2</f>
        <v>0</v>
      </c>
      <c r="R26" s="8">
        <f>B57/config!$L$2</f>
        <v>0</v>
      </c>
      <c r="S26" s="8">
        <f>IFERROR((config!$K$2-config!$L$2)/(Q26-R26),0)</f>
        <v>0</v>
      </c>
    </row>
    <row r="27" spans="1:19" hidden="1" x14ac:dyDescent="0.3">
      <c r="B27" s="13"/>
      <c r="C27" s="13"/>
      <c r="D27" s="13"/>
      <c r="E27" s="13"/>
      <c r="F27" s="13"/>
      <c r="G27" s="13"/>
      <c r="H27" s="13"/>
      <c r="I27" s="13"/>
      <c r="J27" s="11">
        <f t="shared" si="1"/>
        <v>0</v>
      </c>
      <c r="K27" s="14">
        <f>SUMPRODUCT(B27:I27,config!$B$4:$I$4)</f>
        <v>0</v>
      </c>
      <c r="L27" s="13">
        <f>SUMPRODUCT(B27:I27,config!$B$5:$I$5)-C58</f>
        <v>0</v>
      </c>
      <c r="M27" s="15" t="str">
        <f t="shared" si="2"/>
        <v/>
      </c>
      <c r="N27" s="7" t="str">
        <f t="shared" si="3"/>
        <v/>
      </c>
      <c r="O27" s="19">
        <f>IF(S27=0,0,S27*J27+config!$K$2+config!$L$2)</f>
        <v>0</v>
      </c>
      <c r="P27" s="19">
        <f t="shared" si="4"/>
        <v>0</v>
      </c>
      <c r="Q27" s="8">
        <f>B58/config!$K$2</f>
        <v>0</v>
      </c>
      <c r="R27" s="8">
        <f>B58/config!$L$2</f>
        <v>0</v>
      </c>
      <c r="S27" s="8">
        <f>IFERROR((config!$K$2-config!$L$2)/(Q27-R27),0)</f>
        <v>0</v>
      </c>
    </row>
    <row r="28" spans="1:19" hidden="1" x14ac:dyDescent="0.3">
      <c r="B28" s="13"/>
      <c r="C28" s="13"/>
      <c r="D28" s="13"/>
      <c r="E28" s="13"/>
      <c r="F28" s="13"/>
      <c r="G28" s="13"/>
      <c r="H28" s="13"/>
      <c r="I28" s="13"/>
      <c r="J28" s="11">
        <f t="shared" si="1"/>
        <v>0</v>
      </c>
      <c r="K28" s="14">
        <f>SUMPRODUCT(B28:I28,config!$B$4:$I$4)</f>
        <v>0</v>
      </c>
      <c r="L28" s="13">
        <f>SUMPRODUCT(B28:I28,config!$B$5:$I$5)-C59</f>
        <v>0</v>
      </c>
      <c r="M28" s="15" t="str">
        <f t="shared" si="2"/>
        <v/>
      </c>
      <c r="N28" s="7" t="str">
        <f t="shared" si="3"/>
        <v/>
      </c>
      <c r="O28" s="19">
        <f>IF(S28=0,0,S28*J28+config!$K$2+config!$L$2)</f>
        <v>0</v>
      </c>
      <c r="P28" s="19">
        <f t="shared" si="4"/>
        <v>0</v>
      </c>
      <c r="Q28" s="8">
        <f>B59/config!$K$2</f>
        <v>0</v>
      </c>
      <c r="R28" s="8">
        <f>B59/config!$L$2</f>
        <v>0</v>
      </c>
      <c r="S28" s="8">
        <f>IFERROR((config!$K$2-config!$L$2)/(Q28-R28),0)</f>
        <v>0</v>
      </c>
    </row>
    <row r="29" spans="1:19" hidden="1" x14ac:dyDescent="0.3">
      <c r="B29" s="13"/>
      <c r="C29" s="13"/>
      <c r="D29" s="13"/>
      <c r="E29" s="13"/>
      <c r="F29" s="13"/>
      <c r="G29" s="13"/>
      <c r="H29" s="13"/>
      <c r="I29" s="13"/>
      <c r="J29" s="11">
        <f t="shared" si="1"/>
        <v>0</v>
      </c>
      <c r="K29" s="14">
        <f>SUMPRODUCT(B29:I29,config!$B$4:$I$4)</f>
        <v>0</v>
      </c>
      <c r="L29" s="13">
        <f>SUMPRODUCT(B29:I29,config!$B$5:$I$5)-C60</f>
        <v>0</v>
      </c>
      <c r="M29" s="15" t="str">
        <f t="shared" si="2"/>
        <v/>
      </c>
      <c r="N29" s="7" t="str">
        <f t="shared" si="3"/>
        <v/>
      </c>
      <c r="O29" s="19">
        <f>IF(S29=0,0,S29*J29+config!$K$2+config!$L$2)</f>
        <v>0</v>
      </c>
      <c r="P29" s="19">
        <f t="shared" si="4"/>
        <v>0</v>
      </c>
      <c r="Q29" s="8">
        <f>B60/config!$K$2</f>
        <v>0</v>
      </c>
      <c r="R29" s="8">
        <f>B60/config!$L$2</f>
        <v>0</v>
      </c>
      <c r="S29" s="8">
        <f>IFERROR((config!$K$2-config!$L$2)/(Q29-R29),0)</f>
        <v>0</v>
      </c>
    </row>
    <row r="30" spans="1:19" x14ac:dyDescent="0.3">
      <c r="A30" s="1" t="s">
        <v>1</v>
      </c>
      <c r="B30" s="11">
        <f t="shared" ref="B30:L30" si="6">SUM(B2:B29)</f>
        <v>0</v>
      </c>
      <c r="C30" s="11">
        <f t="shared" si="6"/>
        <v>5</v>
      </c>
      <c r="D30" s="11">
        <f t="shared" si="6"/>
        <v>23</v>
      </c>
      <c r="E30" s="11">
        <f t="shared" si="6"/>
        <v>18</v>
      </c>
      <c r="F30" s="11">
        <f t="shared" si="6"/>
        <v>1</v>
      </c>
      <c r="G30" s="11">
        <f t="shared" si="6"/>
        <v>1</v>
      </c>
      <c r="H30" s="11">
        <f t="shared" si="6"/>
        <v>1</v>
      </c>
      <c r="I30" s="11">
        <f t="shared" si="6"/>
        <v>0</v>
      </c>
      <c r="J30" s="11">
        <f t="shared" si="6"/>
        <v>49</v>
      </c>
      <c r="K30" s="16">
        <f t="shared" si="6"/>
        <v>79.8</v>
      </c>
      <c r="L30" s="11">
        <f t="shared" si="6"/>
        <v>555</v>
      </c>
      <c r="M30" s="17">
        <f>IFERROR(B61/J30,0)</f>
        <v>13.285714285714286</v>
      </c>
      <c r="N30" s="18">
        <f>SUM(N2:N29)/8</f>
        <v>0.59646187146187102</v>
      </c>
      <c r="O30" s="20">
        <f>S30*J30+config!$K$2+config!$L$2</f>
        <v>13.548387096774194</v>
      </c>
      <c r="P30" s="20">
        <f>SUM(P2:P29)/$V$1</f>
        <v>0.69227934565930038</v>
      </c>
      <c r="Q30" s="8">
        <f>B61/config!$K$2</f>
        <v>54.25</v>
      </c>
      <c r="R30" s="8">
        <f>B61/config!$L$2</f>
        <v>40.6875</v>
      </c>
      <c r="S30" s="8">
        <f>IFERROR((config!$K$2-config!$L$2)/(Q30-R30),0)</f>
        <v>-0.29493087557603687</v>
      </c>
    </row>
    <row r="31" spans="1:19" x14ac:dyDescent="0.3">
      <c r="F31" s="8"/>
      <c r="G31" s="2">
        <f>SUM(F30:G30)/J30</f>
        <v>4.0816326530612242E-2</v>
      </c>
      <c r="H31" s="3"/>
      <c r="I31" s="3">
        <f>SUM(H30:I30)/J30</f>
        <v>2.0408163265306121E-2</v>
      </c>
      <c r="J31" s="4">
        <f>I31+G31</f>
        <v>6.1224489795918366E-2</v>
      </c>
    </row>
    <row r="32" spans="1:19" x14ac:dyDescent="0.3">
      <c r="A32" t="s">
        <v>0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H32" t="s">
        <v>22</v>
      </c>
      <c r="I32" t="s">
        <v>25</v>
      </c>
      <c r="J32" t="s">
        <v>26</v>
      </c>
      <c r="K32" t="s">
        <v>11</v>
      </c>
      <c r="L32" t="s">
        <v>12</v>
      </c>
      <c r="M32" t="s">
        <v>27</v>
      </c>
      <c r="N32" t="s">
        <v>28</v>
      </c>
      <c r="O32" t="s">
        <v>29</v>
      </c>
      <c r="P32" t="s">
        <v>32</v>
      </c>
      <c r="Q32" t="s">
        <v>41</v>
      </c>
      <c r="R32" t="s">
        <v>33</v>
      </c>
    </row>
    <row r="33" spans="1:21" x14ac:dyDescent="0.3">
      <c r="A33" t="s">
        <v>78</v>
      </c>
      <c r="B33">
        <v>25</v>
      </c>
      <c r="H33">
        <f>SUMPRODUCT(B2:I2,config!$B$1:$I$1)-B33</f>
        <v>1</v>
      </c>
      <c r="I33">
        <f>SUMPRODUCT(B2:I2,config!$B$2:$I$2)-C33</f>
        <v>13</v>
      </c>
      <c r="J33">
        <f>SUMPRODUCT(B2:I2,config!$B$3:$I$3)-D33</f>
        <v>14</v>
      </c>
      <c r="K33">
        <f>B2-E33</f>
        <v>0</v>
      </c>
      <c r="L33">
        <f t="shared" ref="L33:L60" si="7">C2-F33</f>
        <v>0</v>
      </c>
      <c r="M33" t="s">
        <v>30</v>
      </c>
      <c r="N33">
        <v>54</v>
      </c>
      <c r="O33">
        <v>45</v>
      </c>
      <c r="P33">
        <f>J30</f>
        <v>49</v>
      </c>
      <c r="Q33" s="5">
        <f>(P33-N33)/(O33-N33)*100</f>
        <v>55.555555555555557</v>
      </c>
      <c r="R33">
        <v>0.13619152859074701</v>
      </c>
      <c r="S33" s="5">
        <f>Q33*R33</f>
        <v>7.5661960328192785</v>
      </c>
      <c r="T33" s="1" t="s">
        <v>75</v>
      </c>
      <c r="U33" s="1">
        <f>INT(B61/config!K2)</f>
        <v>54</v>
      </c>
    </row>
    <row r="34" spans="1:21" x14ac:dyDescent="0.3">
      <c r="A34" t="s">
        <v>79</v>
      </c>
      <c r="B34">
        <v>28</v>
      </c>
      <c r="H34">
        <f>SUMPRODUCT(B3:I3,config!$B$1:$I$1)-B34</f>
        <v>0</v>
      </c>
      <c r="I34">
        <f>SUMPRODUCT(B3:I3,config!$B$2:$I$2)-C34</f>
        <v>20</v>
      </c>
      <c r="J34">
        <f>SUMPRODUCT(B3:I3,config!$B$3:$I$3)-D34</f>
        <v>16</v>
      </c>
      <c r="K34">
        <f t="shared" ref="K34:K60" si="8">B3-E34</f>
        <v>0</v>
      </c>
      <c r="L34">
        <f t="shared" si="7"/>
        <v>0</v>
      </c>
      <c r="M34" t="s">
        <v>6</v>
      </c>
      <c r="N34">
        <v>89.1</v>
      </c>
      <c r="O34">
        <v>48.15</v>
      </c>
      <c r="P34">
        <f>K30</f>
        <v>79.8</v>
      </c>
      <c r="Q34" s="5">
        <f>(P34-N34)/(O34-N34)*100</f>
        <v>22.710622710622705</v>
      </c>
      <c r="R34">
        <v>6.2556310969295995E-2</v>
      </c>
      <c r="S34" s="5">
        <f>Q34*R34</f>
        <v>1.4206927765920698</v>
      </c>
    </row>
    <row r="35" spans="1:21" x14ac:dyDescent="0.3">
      <c r="A35" t="s">
        <v>80</v>
      </c>
      <c r="B35">
        <v>68</v>
      </c>
      <c r="H35">
        <f>SUMPRODUCT(B4:I4,config!$B$1:$I$1)-B35</f>
        <v>0</v>
      </c>
      <c r="I35">
        <f>SUMPRODUCT(B4:I4,config!$B$2:$I$2)-C35</f>
        <v>50</v>
      </c>
      <c r="J35">
        <f>SUMPRODUCT(B4:I4,config!$B$3:$I$3)-D35</f>
        <v>40</v>
      </c>
      <c r="K35">
        <f t="shared" si="8"/>
        <v>0</v>
      </c>
      <c r="L35">
        <f t="shared" si="7"/>
        <v>0</v>
      </c>
      <c r="M35" t="s">
        <v>7</v>
      </c>
      <c r="N35">
        <v>2</v>
      </c>
      <c r="O35">
        <v>751</v>
      </c>
      <c r="P35">
        <f>L30</f>
        <v>555</v>
      </c>
      <c r="Q35" s="5">
        <f>(P35-N35)/(O35-N35)*100</f>
        <v>73.831775700934571</v>
      </c>
      <c r="R35">
        <v>0.30930635570252701</v>
      </c>
      <c r="S35" s="5">
        <f>Q35*R35</f>
        <v>22.83663747710246</v>
      </c>
    </row>
    <row r="36" spans="1:21" x14ac:dyDescent="0.3">
      <c r="A36" t="s">
        <v>49</v>
      </c>
      <c r="B36">
        <v>147</v>
      </c>
      <c r="C36">
        <v>25</v>
      </c>
      <c r="D36">
        <v>50</v>
      </c>
      <c r="F36">
        <v>1</v>
      </c>
      <c r="H36">
        <f>SUMPRODUCT(B5:I5,config!$B$1:$I$1)-B36</f>
        <v>3</v>
      </c>
      <c r="I36">
        <f>SUMPRODUCT(B5:I5,config!$B$2:$I$2)-C36</f>
        <v>75</v>
      </c>
      <c r="J36">
        <f>SUMPRODUCT(B5:I5,config!$B$3:$I$3)-D36</f>
        <v>30</v>
      </c>
      <c r="K36">
        <f t="shared" si="8"/>
        <v>0</v>
      </c>
      <c r="L36">
        <f t="shared" si="7"/>
        <v>0</v>
      </c>
      <c r="M36" t="s">
        <v>31</v>
      </c>
      <c r="N36">
        <v>3.0550999999999999</v>
      </c>
      <c r="O36">
        <v>0.69230000000000003</v>
      </c>
      <c r="P36" s="5">
        <f>P30</f>
        <v>0.69227934565930038</v>
      </c>
      <c r="Q36" s="5">
        <f>(P36-N36)/(O36-N36)*100</f>
        <v>100.00087414680461</v>
      </c>
      <c r="R36">
        <v>0.49194580473742799</v>
      </c>
      <c r="S36" s="5">
        <f>Q36*R36</f>
        <v>49.195010506596049</v>
      </c>
    </row>
    <row r="37" spans="1:21" x14ac:dyDescent="0.3">
      <c r="A37" t="s">
        <v>50</v>
      </c>
      <c r="B37">
        <v>171</v>
      </c>
      <c r="C37">
        <v>27.5</v>
      </c>
      <c r="D37">
        <v>40</v>
      </c>
      <c r="F37">
        <v>2</v>
      </c>
      <c r="H37">
        <f>SUMPRODUCT(B6:I6,config!$B$1:$I$1)-B37</f>
        <v>1</v>
      </c>
      <c r="I37">
        <f>SUMPRODUCT(B6:I6,config!$B$2:$I$2)-C37</f>
        <v>67.5</v>
      </c>
      <c r="J37">
        <f>SUMPRODUCT(B6:I6,config!$B$3:$I$3)-D37</f>
        <v>40</v>
      </c>
      <c r="K37">
        <f t="shared" si="8"/>
        <v>0</v>
      </c>
      <c r="L37">
        <f t="shared" si="7"/>
        <v>0</v>
      </c>
      <c r="P37" s="1" t="s">
        <v>42</v>
      </c>
      <c r="Q37" s="6">
        <f>SUMPRODUCT(Q33:Q36,R33:R36)</f>
        <v>81.01853679310986</v>
      </c>
      <c r="S37" s="5">
        <f>SUM(S33:S36)</f>
        <v>81.01853679310986</v>
      </c>
    </row>
    <row r="38" spans="1:21" x14ac:dyDescent="0.3">
      <c r="A38" t="s">
        <v>81</v>
      </c>
      <c r="B38">
        <v>137</v>
      </c>
      <c r="C38">
        <v>30.5</v>
      </c>
      <c r="D38">
        <v>43</v>
      </c>
      <c r="F38">
        <v>2</v>
      </c>
      <c r="H38">
        <f>SUMPRODUCT(B7:I7,config!$B$1:$I$1)-B38</f>
        <v>7</v>
      </c>
      <c r="I38">
        <f>SUMPRODUCT(B7:I7,config!$B$2:$I$2)-C38</f>
        <v>49.5</v>
      </c>
      <c r="J38">
        <f>SUMPRODUCT(B7:I7,config!$B$3:$I$3)-D38</f>
        <v>21</v>
      </c>
      <c r="K38">
        <f t="shared" si="8"/>
        <v>0</v>
      </c>
      <c r="L38">
        <f t="shared" si="7"/>
        <v>0</v>
      </c>
    </row>
    <row r="39" spans="1:21" x14ac:dyDescent="0.3">
      <c r="A39" t="s">
        <v>82</v>
      </c>
      <c r="B39">
        <v>34</v>
      </c>
      <c r="H39">
        <f>SUMPRODUCT(B8:I8,config!$B$1:$I$1)-B39</f>
        <v>2</v>
      </c>
      <c r="I39">
        <f>SUMPRODUCT(B8:I8,config!$B$2:$I$2)-C39</f>
        <v>30</v>
      </c>
      <c r="J39">
        <f>SUMPRODUCT(B8:I8,config!$B$3:$I$3)-D39</f>
        <v>24</v>
      </c>
      <c r="K39">
        <f t="shared" si="8"/>
        <v>0</v>
      </c>
      <c r="L39">
        <f t="shared" si="7"/>
        <v>0</v>
      </c>
    </row>
    <row r="40" spans="1:21" x14ac:dyDescent="0.3">
      <c r="A40" t="s">
        <v>83</v>
      </c>
      <c r="B40">
        <v>41</v>
      </c>
      <c r="H40">
        <f>SUMPRODUCT(B9:I9,config!$B$1:$I$1)-B40</f>
        <v>3</v>
      </c>
      <c r="I40">
        <f>SUMPRODUCT(B9:I9,config!$B$2:$I$2)-C40</f>
        <v>30</v>
      </c>
      <c r="J40">
        <f>SUMPRODUCT(B9:I9,config!$B$3:$I$3)-D40</f>
        <v>24</v>
      </c>
      <c r="K40">
        <f t="shared" si="8"/>
        <v>0</v>
      </c>
      <c r="L40">
        <f t="shared" si="7"/>
        <v>0</v>
      </c>
    </row>
    <row r="41" spans="1:21" hidden="1" x14ac:dyDescent="0.3">
      <c r="H41">
        <f>SUMPRODUCT(B10:I10,config!$B$1:$I$1)-B41</f>
        <v>0</v>
      </c>
      <c r="I41">
        <f>SUMPRODUCT(B10:I10,config!$B$2:$I$2)-C41</f>
        <v>0</v>
      </c>
      <c r="J41">
        <f>SUMPRODUCT(B10:I10,config!$B$3:$I$3)-D41</f>
        <v>0</v>
      </c>
      <c r="K41">
        <f t="shared" si="8"/>
        <v>0</v>
      </c>
      <c r="L41">
        <f t="shared" si="7"/>
        <v>0</v>
      </c>
    </row>
    <row r="42" spans="1:21" hidden="1" x14ac:dyDescent="0.3">
      <c r="H42">
        <f>SUMPRODUCT(B11:I11,config!$B$1:$I$1)-B42</f>
        <v>0</v>
      </c>
      <c r="I42">
        <f>SUMPRODUCT(B11:I11,config!$B$2:$I$2)-C42</f>
        <v>0</v>
      </c>
      <c r="J42">
        <f>SUMPRODUCT(B11:I11,config!$B$3:$I$3)-D42</f>
        <v>0</v>
      </c>
      <c r="K42">
        <f t="shared" si="8"/>
        <v>0</v>
      </c>
      <c r="L42">
        <f t="shared" si="7"/>
        <v>0</v>
      </c>
    </row>
    <row r="43" spans="1:21" hidden="1" x14ac:dyDescent="0.3">
      <c r="H43">
        <f>SUMPRODUCT(B12:I12,config!$B$1:$I$1)-B43</f>
        <v>0</v>
      </c>
      <c r="I43">
        <f>SUMPRODUCT(B12:I12,config!$B$2:$I$2)-C43</f>
        <v>0</v>
      </c>
      <c r="J43">
        <f>SUMPRODUCT(B12:I12,config!$B$3:$I$3)-D43</f>
        <v>0</v>
      </c>
      <c r="K43">
        <f t="shared" si="8"/>
        <v>0</v>
      </c>
      <c r="L43">
        <f t="shared" si="7"/>
        <v>0</v>
      </c>
    </row>
    <row r="44" spans="1:21" hidden="1" x14ac:dyDescent="0.3">
      <c r="H44">
        <f>SUMPRODUCT(B13:I13,config!$B$1:$I$1)-B44</f>
        <v>0</v>
      </c>
      <c r="I44">
        <f>SUMPRODUCT(B13:I13,config!$B$2:$I$2)-C44</f>
        <v>0</v>
      </c>
      <c r="J44">
        <f>SUMPRODUCT(B13:I13,config!$B$3:$I$3)-D44</f>
        <v>0</v>
      </c>
      <c r="K44">
        <f t="shared" si="8"/>
        <v>0</v>
      </c>
      <c r="L44">
        <f t="shared" si="7"/>
        <v>0</v>
      </c>
    </row>
    <row r="45" spans="1:21" hidden="1" x14ac:dyDescent="0.3">
      <c r="H45">
        <f>SUMPRODUCT(B14:I14,config!$B$1:$I$1)-B45</f>
        <v>0</v>
      </c>
      <c r="I45">
        <f>SUMPRODUCT(B14:I14,config!$B$2:$I$2)-C45</f>
        <v>0</v>
      </c>
      <c r="J45">
        <f>SUMPRODUCT(B14:I14,config!$B$3:$I$3)-D45</f>
        <v>0</v>
      </c>
      <c r="K45">
        <f t="shared" si="8"/>
        <v>0</v>
      </c>
      <c r="L45">
        <f t="shared" si="7"/>
        <v>0</v>
      </c>
    </row>
    <row r="46" spans="1:21" hidden="1" x14ac:dyDescent="0.3">
      <c r="H46">
        <f>SUMPRODUCT(B15:I15,config!$B$1:$I$1)-B46</f>
        <v>0</v>
      </c>
      <c r="I46">
        <f>SUMPRODUCT(B15:I15,config!$B$2:$I$2)-C46</f>
        <v>0</v>
      </c>
      <c r="J46">
        <f>SUMPRODUCT(B15:I15,config!$B$3:$I$3)-D46</f>
        <v>0</v>
      </c>
      <c r="K46">
        <f t="shared" si="8"/>
        <v>0</v>
      </c>
      <c r="L46">
        <f t="shared" si="7"/>
        <v>0</v>
      </c>
    </row>
    <row r="47" spans="1:21" hidden="1" x14ac:dyDescent="0.3">
      <c r="H47">
        <f>SUMPRODUCT(B16:I16,config!$B$1:$I$1)-B47</f>
        <v>0</v>
      </c>
      <c r="I47">
        <f>SUMPRODUCT(B16:I16,config!$B$2:$I$2)-C47</f>
        <v>0</v>
      </c>
      <c r="J47">
        <f>SUMPRODUCT(B16:I16,config!$B$3:$I$3)-D47</f>
        <v>0</v>
      </c>
      <c r="K47">
        <f t="shared" si="8"/>
        <v>0</v>
      </c>
      <c r="L47">
        <f t="shared" si="7"/>
        <v>0</v>
      </c>
    </row>
    <row r="48" spans="1:21" hidden="1" x14ac:dyDescent="0.3">
      <c r="H48">
        <f>SUMPRODUCT(B17:I17,config!$B$1:$I$1)-B48</f>
        <v>0</v>
      </c>
      <c r="I48">
        <f>SUMPRODUCT(B17:I17,config!$B$2:$I$2)-C48</f>
        <v>0</v>
      </c>
      <c r="J48">
        <f>SUMPRODUCT(B17:I17,config!$B$3:$I$3)-D48</f>
        <v>0</v>
      </c>
      <c r="K48">
        <f t="shared" si="8"/>
        <v>0</v>
      </c>
      <c r="L48">
        <f t="shared" si="7"/>
        <v>0</v>
      </c>
    </row>
    <row r="49" spans="1:12" hidden="1" x14ac:dyDescent="0.3">
      <c r="H49">
        <f>SUMPRODUCT(B18:I18,config!$B$1:$I$1)-B49</f>
        <v>0</v>
      </c>
      <c r="I49">
        <f>SUMPRODUCT(B18:I18,config!$B$2:$I$2)-C49</f>
        <v>0</v>
      </c>
      <c r="J49">
        <f>SUMPRODUCT(B18:I18,config!$B$3:$I$3)-D49</f>
        <v>0</v>
      </c>
      <c r="K49">
        <f t="shared" si="8"/>
        <v>0</v>
      </c>
      <c r="L49">
        <f t="shared" si="7"/>
        <v>0</v>
      </c>
    </row>
    <row r="50" spans="1:12" hidden="1" x14ac:dyDescent="0.3">
      <c r="H50">
        <f>SUMPRODUCT(B19:I19,config!$B$1:$I$1)-B50</f>
        <v>0</v>
      </c>
      <c r="I50">
        <f>SUMPRODUCT(B19:I19,config!$B$2:$I$2)-C50</f>
        <v>0</v>
      </c>
      <c r="J50">
        <f>SUMPRODUCT(B19:I19,config!$B$3:$I$3)-D50</f>
        <v>0</v>
      </c>
      <c r="K50">
        <f t="shared" si="8"/>
        <v>0</v>
      </c>
      <c r="L50">
        <f t="shared" si="7"/>
        <v>0</v>
      </c>
    </row>
    <row r="51" spans="1:12" hidden="1" x14ac:dyDescent="0.3">
      <c r="H51">
        <f>SUMPRODUCT(B20:I20,config!$B$1:$I$1)-B51</f>
        <v>0</v>
      </c>
      <c r="I51">
        <f>SUMPRODUCT(B20:I20,config!$B$2:$I$2)-C51</f>
        <v>0</v>
      </c>
      <c r="J51">
        <f>SUMPRODUCT(B20:I20,config!$B$3:$I$3)-D51</f>
        <v>0</v>
      </c>
      <c r="K51">
        <f t="shared" si="8"/>
        <v>0</v>
      </c>
      <c r="L51">
        <f t="shared" si="7"/>
        <v>0</v>
      </c>
    </row>
    <row r="52" spans="1:12" hidden="1" x14ac:dyDescent="0.3">
      <c r="H52">
        <f>SUMPRODUCT(B21:I21,config!$B$1:$I$1)-B52</f>
        <v>0</v>
      </c>
      <c r="I52">
        <f>SUMPRODUCT(B21:I21,config!$B$2:$I$2)-C52</f>
        <v>0</v>
      </c>
      <c r="J52">
        <f>SUMPRODUCT(B21:I21,config!$B$3:$I$3)-D52</f>
        <v>0</v>
      </c>
      <c r="K52">
        <f t="shared" si="8"/>
        <v>0</v>
      </c>
      <c r="L52">
        <f t="shared" si="7"/>
        <v>0</v>
      </c>
    </row>
    <row r="53" spans="1:12" hidden="1" x14ac:dyDescent="0.3">
      <c r="H53">
        <f>SUMPRODUCT(B22:I22,config!$B$1:$I$1)-B53</f>
        <v>0</v>
      </c>
      <c r="I53">
        <f>SUMPRODUCT(B22:I22,config!$B$2:$I$2)-C53</f>
        <v>0</v>
      </c>
      <c r="J53">
        <f>SUMPRODUCT(B22:I22,config!$B$3:$I$3)-D53</f>
        <v>0</v>
      </c>
      <c r="K53">
        <f t="shared" si="8"/>
        <v>0</v>
      </c>
      <c r="L53">
        <f t="shared" si="7"/>
        <v>0</v>
      </c>
    </row>
    <row r="54" spans="1:12" hidden="1" x14ac:dyDescent="0.3">
      <c r="H54">
        <f>SUMPRODUCT(B23:I23,config!$B$1:$I$1)-B54</f>
        <v>0</v>
      </c>
      <c r="I54">
        <f>SUMPRODUCT(B23:I23,config!$B$2:$I$2)-C54</f>
        <v>0</v>
      </c>
      <c r="J54">
        <f>SUMPRODUCT(B23:I23,config!$B$3:$I$3)-D54</f>
        <v>0</v>
      </c>
      <c r="K54">
        <f t="shared" si="8"/>
        <v>0</v>
      </c>
      <c r="L54">
        <f t="shared" si="7"/>
        <v>0</v>
      </c>
    </row>
    <row r="55" spans="1:12" hidden="1" x14ac:dyDescent="0.3">
      <c r="H55">
        <f>SUMPRODUCT(B24:I24,config!$B$1:$I$1)-B55</f>
        <v>0</v>
      </c>
      <c r="I55">
        <f>SUMPRODUCT(B24:I24,config!$B$2:$I$2)-C55</f>
        <v>0</v>
      </c>
      <c r="J55">
        <f>SUMPRODUCT(B24:I24,config!$B$3:$I$3)-D55</f>
        <v>0</v>
      </c>
      <c r="K55">
        <f t="shared" si="8"/>
        <v>0</v>
      </c>
      <c r="L55">
        <f t="shared" si="7"/>
        <v>0</v>
      </c>
    </row>
    <row r="56" spans="1:12" hidden="1" x14ac:dyDescent="0.3">
      <c r="H56">
        <f>SUMPRODUCT(B25:I25,config!$B$1:$I$1)-B56</f>
        <v>0</v>
      </c>
      <c r="I56">
        <f>SUMPRODUCT(B25:I25,config!$B$2:$I$2)-C56</f>
        <v>0</v>
      </c>
      <c r="J56">
        <f>SUMPRODUCT(B25:I25,config!$B$3:$I$3)-D56</f>
        <v>0</v>
      </c>
      <c r="K56">
        <f t="shared" si="8"/>
        <v>0</v>
      </c>
      <c r="L56">
        <f t="shared" si="7"/>
        <v>0</v>
      </c>
    </row>
    <row r="57" spans="1:12" hidden="1" x14ac:dyDescent="0.3">
      <c r="H57">
        <f>SUMPRODUCT(B26:I26,config!$B$1:$I$1)-B57</f>
        <v>0</v>
      </c>
      <c r="I57">
        <f>SUMPRODUCT(B26:I26,config!$B$2:$I$2)-C57</f>
        <v>0</v>
      </c>
      <c r="J57">
        <f>SUMPRODUCT(B26:I26,config!$B$3:$I$3)-D57</f>
        <v>0</v>
      </c>
      <c r="K57">
        <f t="shared" si="8"/>
        <v>0</v>
      </c>
      <c r="L57">
        <f t="shared" si="7"/>
        <v>0</v>
      </c>
    </row>
    <row r="58" spans="1:12" hidden="1" x14ac:dyDescent="0.3">
      <c r="H58">
        <f>SUMPRODUCT(B27:I27,config!$B$1:$I$1)-B58</f>
        <v>0</v>
      </c>
      <c r="I58">
        <f>SUMPRODUCT(B27:I27,config!$B$2:$I$2)-C58</f>
        <v>0</v>
      </c>
      <c r="J58">
        <f>SUMPRODUCT(B27:I27,config!$B$3:$I$3)-D58</f>
        <v>0</v>
      </c>
      <c r="K58">
        <f t="shared" si="8"/>
        <v>0</v>
      </c>
      <c r="L58">
        <f t="shared" si="7"/>
        <v>0</v>
      </c>
    </row>
    <row r="59" spans="1:12" hidden="1" x14ac:dyDescent="0.3">
      <c r="H59">
        <f>SUMPRODUCT(B28:I28,config!$B$1:$I$1)-B59</f>
        <v>0</v>
      </c>
      <c r="I59">
        <f>SUMPRODUCT(B28:I28,config!$B$2:$I$2)-C59</f>
        <v>0</v>
      </c>
      <c r="J59">
        <f>SUMPRODUCT(B28:I28,config!$B$3:$I$3)-D59</f>
        <v>0</v>
      </c>
      <c r="K59">
        <f t="shared" si="8"/>
        <v>0</v>
      </c>
      <c r="L59">
        <f t="shared" si="7"/>
        <v>0</v>
      </c>
    </row>
    <row r="60" spans="1:12" hidden="1" x14ac:dyDescent="0.3">
      <c r="H60">
        <f>SUMPRODUCT(B29:I29,config!$B$1:$I$1)-B60</f>
        <v>0</v>
      </c>
      <c r="I60">
        <f>SUMPRODUCT(B29:I29,config!$B$2:$I$2)-C60</f>
        <v>0</v>
      </c>
      <c r="J60">
        <f>SUMPRODUCT(B29:I29,config!$B$3:$I$3)-D60</f>
        <v>0</v>
      </c>
      <c r="K60">
        <f t="shared" si="8"/>
        <v>0</v>
      </c>
      <c r="L60">
        <f t="shared" si="7"/>
        <v>0</v>
      </c>
    </row>
    <row r="61" spans="1:12" x14ac:dyDescent="0.3">
      <c r="A61" s="1" t="s">
        <v>1</v>
      </c>
      <c r="B61" s="1">
        <f>SUM(B33:B60)</f>
        <v>651</v>
      </c>
    </row>
  </sheetData>
  <conditionalFormatting sqref="H33:L60">
    <cfRule type="cellIs" dxfId="12" priority="4" operator="greaterThanOrEqual">
      <formula>0</formula>
    </cfRule>
    <cfRule type="cellIs" dxfId="11" priority="5" operator="lessThan">
      <formula>0</formula>
    </cfRule>
  </conditionalFormatting>
  <conditionalFormatting sqref="J30">
    <cfRule type="cellIs" dxfId="10" priority="6" operator="greaterThan">
      <formula>$U$33</formula>
    </cfRule>
  </conditionalFormatting>
  <conditionalFormatting sqref="M2:M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{C590ACEA-D87E-4106-AF0A-453BEA3C7777}</x14:id>
        </ext>
      </extLst>
    </cfRule>
  </conditionalFormatting>
  <conditionalFormatting sqref="Q33:Q3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{E0D78443-4D9F-4810-84A1-AD7A0EE32CE1}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590ACEA-D87E-4106-AF0A-453BEA3C777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N2:N29</xm:sqref>
        </x14:conditionalFormatting>
        <x14:conditionalFormatting xmlns:xm="http://schemas.microsoft.com/office/excel/2006/main">
          <x14:cfRule type="dataBar" id="{E0D78443-4D9F-4810-84A1-AD7A0EE32CE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Q33:Q37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EC52-9EDD-43B9-B96A-E480F2C57CFF}">
  <dimension ref="A1:V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22" x14ac:dyDescent="0.3">
      <c r="A1" s="9" t="s">
        <v>0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5</v>
      </c>
      <c r="K1" s="10" t="s">
        <v>2</v>
      </c>
      <c r="L1" s="10" t="s">
        <v>3</v>
      </c>
      <c r="M1" s="10" t="s">
        <v>4</v>
      </c>
      <c r="N1" s="11" t="s">
        <v>43</v>
      </c>
      <c r="O1" s="12" t="s">
        <v>34</v>
      </c>
      <c r="P1" s="12" t="s">
        <v>40</v>
      </c>
      <c r="Q1" s="12" t="s">
        <v>35</v>
      </c>
      <c r="R1" s="12" t="s">
        <v>36</v>
      </c>
      <c r="S1" s="12" t="s">
        <v>37</v>
      </c>
      <c r="U1" s="12" t="s">
        <v>44</v>
      </c>
      <c r="V1">
        <f>COUNTA(A2:A29)</f>
        <v>8</v>
      </c>
    </row>
    <row r="2" spans="1:22" x14ac:dyDescent="0.3">
      <c r="A2" t="s">
        <v>78</v>
      </c>
      <c r="B2" s="13"/>
      <c r="C2" s="13"/>
      <c r="D2" s="13"/>
      <c r="E2" s="13">
        <v>1</v>
      </c>
      <c r="F2" s="13"/>
      <c r="G2" s="13"/>
      <c r="H2" s="13">
        <v>1</v>
      </c>
      <c r="I2" s="13"/>
      <c r="J2" s="11">
        <f>SUM(B2:I2)</f>
        <v>2</v>
      </c>
      <c r="K2" s="14">
        <f>SUMPRODUCT(B2:I2,config!$B$4:$I$4)</f>
        <v>2.25</v>
      </c>
      <c r="L2" s="13">
        <f>SUMPRODUCT(B2:I2,config!$B$5:$I$5)-C33</f>
        <v>15</v>
      </c>
      <c r="M2" s="15">
        <f>IFERROR(B33/J2,"")</f>
        <v>12.5</v>
      </c>
      <c r="N2" s="7">
        <f>IFERROR(ABS(M2-M$30),"")</f>
        <v>1.3510638297872344</v>
      </c>
      <c r="O2" s="19">
        <f>IF(S2=0,0,S2*J2+config!$K$2+config!$L$2)</f>
        <v>12.640000000000004</v>
      </c>
      <c r="P2" s="19">
        <f t="shared" ref="P2:P4" si="0">IF(S2=0,0,ABS(O2-O$30))</f>
        <v>1.4982488479262628</v>
      </c>
      <c r="Q2" s="8">
        <f>B33/config!$K$2</f>
        <v>2.0833333333333335</v>
      </c>
      <c r="R2" s="8">
        <f>B33/config!$L$2</f>
        <v>1.5625</v>
      </c>
      <c r="S2" s="8">
        <f>IFERROR((config!$K$2-config!$L$2)/(Q2-R2),0)</f>
        <v>-7.6799999999999979</v>
      </c>
    </row>
    <row r="3" spans="1:22" x14ac:dyDescent="0.3">
      <c r="A3" t="s">
        <v>79</v>
      </c>
      <c r="B3" s="13"/>
      <c r="C3" s="13"/>
      <c r="D3" s="13">
        <v>1</v>
      </c>
      <c r="E3" s="13">
        <v>1</v>
      </c>
      <c r="F3" s="13"/>
      <c r="G3" s="13"/>
      <c r="H3" s="13"/>
      <c r="I3" s="13"/>
      <c r="J3" s="11">
        <f t="shared" ref="J3:J29" si="1">SUM(B3:I3)</f>
        <v>2</v>
      </c>
      <c r="K3" s="14">
        <f>SUMPRODUCT(B3:I3,config!$B$4:$I$4)</f>
        <v>3.3</v>
      </c>
      <c r="L3" s="13">
        <f>SUMPRODUCT(B3:I3,config!$B$5:$I$5)-C34</f>
        <v>30</v>
      </c>
      <c r="M3" s="15">
        <f t="shared" ref="M3:M29" si="2">IFERROR(B34/J3,"")</f>
        <v>14</v>
      </c>
      <c r="N3" s="7">
        <f t="shared" ref="N3:N29" si="3">IFERROR(ABS(M3-M$30),"")</f>
        <v>0.14893617021276562</v>
      </c>
      <c r="O3" s="19">
        <f>IF(S3=0,0,S3*J3+config!$K$2+config!$L$2)</f>
        <v>14.28571428571429</v>
      </c>
      <c r="P3" s="19">
        <f t="shared" si="0"/>
        <v>0.14746543778802312</v>
      </c>
      <c r="Q3" s="8">
        <f>B34/config!$K$2</f>
        <v>2.3333333333333335</v>
      </c>
      <c r="R3" s="8">
        <f>B34/config!$L$2</f>
        <v>1.75</v>
      </c>
      <c r="S3" s="8">
        <f>IFERROR((config!$K$2-config!$L$2)/(Q3-R3),0)</f>
        <v>-6.857142857142855</v>
      </c>
    </row>
    <row r="4" spans="1:22" x14ac:dyDescent="0.3">
      <c r="A4" t="s">
        <v>80</v>
      </c>
      <c r="B4" s="13"/>
      <c r="C4" s="13"/>
      <c r="D4" s="13">
        <v>3</v>
      </c>
      <c r="E4" s="13">
        <v>2</v>
      </c>
      <c r="F4" s="13"/>
      <c r="G4" s="13"/>
      <c r="H4" s="13"/>
      <c r="I4" s="13"/>
      <c r="J4" s="11">
        <f t="shared" si="1"/>
        <v>5</v>
      </c>
      <c r="K4" s="14">
        <f>SUMPRODUCT(B4:I4,config!$B$4:$I$4)</f>
        <v>8.25</v>
      </c>
      <c r="L4" s="13">
        <f>SUMPRODUCT(B4:I4,config!$B$5:$I$5)-C35</f>
        <v>78</v>
      </c>
      <c r="M4" s="15">
        <f t="shared" si="2"/>
        <v>13.6</v>
      </c>
      <c r="N4" s="7">
        <f t="shared" si="3"/>
        <v>0.25106382978723474</v>
      </c>
      <c r="O4" s="19">
        <f>IF(S4=0,0,S4*J4+config!$K$2+config!$L$2)</f>
        <v>13.882352941176475</v>
      </c>
      <c r="P4" s="19">
        <f t="shared" si="0"/>
        <v>0.25589590674979235</v>
      </c>
      <c r="Q4" s="8">
        <f>B35/config!$K$2</f>
        <v>5.666666666666667</v>
      </c>
      <c r="R4" s="8">
        <f>B35/config!$L$2</f>
        <v>4.25</v>
      </c>
      <c r="S4" s="8">
        <f>IFERROR((config!$K$2-config!$L$2)/(Q4-R4),0)</f>
        <v>-2.8235294117647052</v>
      </c>
    </row>
    <row r="5" spans="1:22" x14ac:dyDescent="0.3">
      <c r="A5" t="s">
        <v>49</v>
      </c>
      <c r="B5" s="13"/>
      <c r="C5" s="13">
        <v>1</v>
      </c>
      <c r="D5" s="13">
        <v>1</v>
      </c>
      <c r="E5" s="13">
        <v>8</v>
      </c>
      <c r="F5" s="13"/>
      <c r="G5" s="13"/>
      <c r="H5" s="13"/>
      <c r="I5" s="13"/>
      <c r="J5" s="11">
        <f t="shared" si="1"/>
        <v>10</v>
      </c>
      <c r="K5" s="14">
        <f>SUMPRODUCT(B5:I5,config!$B$4:$I$4)</f>
        <v>16.5</v>
      </c>
      <c r="L5" s="13">
        <f>SUMPRODUCT(B5:I5,config!$B$5:$I$5)-C36</f>
        <v>89</v>
      </c>
      <c r="M5" s="15">
        <f t="shared" si="2"/>
        <v>14.7</v>
      </c>
      <c r="N5" s="7">
        <f t="shared" si="3"/>
        <v>0.84893617021276491</v>
      </c>
      <c r="O5" s="19">
        <f>IF(S5=0,0,S5*J5+config!$K$2+config!$L$2)</f>
        <v>14.938775510204083</v>
      </c>
      <c r="P5" s="19">
        <f>IF(S5=0,0,ABS(O5-O$30))</f>
        <v>0.80052666227781621</v>
      </c>
      <c r="Q5" s="8">
        <f>B36/config!$K$2</f>
        <v>12.25</v>
      </c>
      <c r="R5" s="8">
        <f>B36/config!$L$2</f>
        <v>9.1875</v>
      </c>
      <c r="S5" s="8">
        <f>IFERROR((config!$K$2-config!$L$2)/(Q5-R5),0)</f>
        <v>-1.3061224489795917</v>
      </c>
    </row>
    <row r="6" spans="1:22" x14ac:dyDescent="0.3">
      <c r="A6" t="s">
        <v>50</v>
      </c>
      <c r="B6" s="13"/>
      <c r="C6" s="13">
        <v>2</v>
      </c>
      <c r="D6" s="13">
        <v>4</v>
      </c>
      <c r="E6" s="13">
        <v>5</v>
      </c>
      <c r="F6" s="13"/>
      <c r="G6" s="13">
        <v>1</v>
      </c>
      <c r="H6" s="13"/>
      <c r="I6" s="13"/>
      <c r="J6" s="11">
        <f t="shared" si="1"/>
        <v>12</v>
      </c>
      <c r="K6" s="14">
        <f>SUMPRODUCT(B6:I6,config!$B$4:$I$4)</f>
        <v>19.799999999999997</v>
      </c>
      <c r="L6" s="13">
        <f>SUMPRODUCT(B6:I6,config!$B$5:$I$5)-C37</f>
        <v>104.5</v>
      </c>
      <c r="M6" s="15">
        <f t="shared" si="2"/>
        <v>14.25</v>
      </c>
      <c r="N6" s="7">
        <f t="shared" si="3"/>
        <v>0.39893617021276562</v>
      </c>
      <c r="O6" s="19">
        <f>IF(S6=0,0,S6*J6+config!$K$2+config!$L$2)</f>
        <v>14.526315789473685</v>
      </c>
      <c r="P6" s="19">
        <f t="shared" ref="P6:P29" si="4">IF(S6=0,0,ABS(O6-O$30))</f>
        <v>0.38806694154741805</v>
      </c>
      <c r="Q6" s="8">
        <f>B37/config!$K$2</f>
        <v>14.25</v>
      </c>
      <c r="R6" s="8">
        <f>B37/config!$L$2</f>
        <v>10.6875</v>
      </c>
      <c r="S6" s="8">
        <f>IFERROR((config!$K$2-config!$L$2)/(Q6-R6),0)</f>
        <v>-1.1228070175438596</v>
      </c>
    </row>
    <row r="7" spans="1:22" x14ac:dyDescent="0.3">
      <c r="A7" t="s">
        <v>81</v>
      </c>
      <c r="B7" s="13"/>
      <c r="C7" s="13">
        <v>2</v>
      </c>
      <c r="D7" s="13">
        <v>6</v>
      </c>
      <c r="E7" s="13"/>
      <c r="F7" s="13"/>
      <c r="G7" s="13">
        <v>2</v>
      </c>
      <c r="H7" s="13"/>
      <c r="I7" s="13"/>
      <c r="J7" s="11">
        <f t="shared" si="1"/>
        <v>10</v>
      </c>
      <c r="K7" s="14">
        <f>SUMPRODUCT(B7:I7,config!$B$4:$I$4)</f>
        <v>16.5</v>
      </c>
      <c r="L7" s="13">
        <f>SUMPRODUCT(B7:I7,config!$B$5:$I$5)-C38</f>
        <v>77.5</v>
      </c>
      <c r="M7" s="15">
        <f t="shared" si="2"/>
        <v>13.7</v>
      </c>
      <c r="N7" s="7">
        <f t="shared" si="3"/>
        <v>0.15106382978723509</v>
      </c>
      <c r="O7" s="19">
        <f>IF(S7=0,0,S7*J7+config!$K$2+config!$L$2)</f>
        <v>13.985401459854012</v>
      </c>
      <c r="P7" s="19">
        <f t="shared" si="4"/>
        <v>0.15284738807225473</v>
      </c>
      <c r="Q7" s="8">
        <f>B38/config!$K$2</f>
        <v>11.416666666666666</v>
      </c>
      <c r="R7" s="8">
        <f>B38/config!$L$2</f>
        <v>8.5625</v>
      </c>
      <c r="S7" s="8">
        <f>IFERROR((config!$K$2-config!$L$2)/(Q7-R7),0)</f>
        <v>-1.4014598540145988</v>
      </c>
    </row>
    <row r="8" spans="1:22" x14ac:dyDescent="0.3">
      <c r="A8" t="s">
        <v>82</v>
      </c>
      <c r="B8" s="13"/>
      <c r="C8" s="13"/>
      <c r="D8" s="13">
        <v>3</v>
      </c>
      <c r="E8" s="13"/>
      <c r="F8" s="13"/>
      <c r="G8" s="13"/>
      <c r="H8" s="13"/>
      <c r="I8" s="13"/>
      <c r="J8" s="11">
        <f>SUM(B8:I8)</f>
        <v>3</v>
      </c>
      <c r="K8" s="14">
        <f>SUMPRODUCT(B8:I8,config!$B$4:$I$4)</f>
        <v>4.9499999999999993</v>
      </c>
      <c r="L8" s="13">
        <f>SUMPRODUCT(B8:I8,config!$B$5:$I$5)-C39</f>
        <v>54</v>
      </c>
      <c r="M8" s="15">
        <f t="shared" si="2"/>
        <v>11.333333333333334</v>
      </c>
      <c r="N8" s="7">
        <f t="shared" si="3"/>
        <v>2.5177304964539005</v>
      </c>
      <c r="O8" s="19">
        <f>IF(S8=0,0,S8*J8+config!$K$2+config!$L$2)</f>
        <v>11.058823529411768</v>
      </c>
      <c r="P8" s="19">
        <f t="shared" si="4"/>
        <v>3.0794253185144989</v>
      </c>
      <c r="Q8" s="8">
        <f>B39/config!$K$2</f>
        <v>2.8333333333333335</v>
      </c>
      <c r="R8" s="8">
        <f>B39/config!$L$2</f>
        <v>2.125</v>
      </c>
      <c r="S8" s="8">
        <f>IFERROR((config!$K$2-config!$L$2)/(Q8-R8),0)</f>
        <v>-5.6470588235294104</v>
      </c>
    </row>
    <row r="9" spans="1:22" x14ac:dyDescent="0.3">
      <c r="A9" t="s">
        <v>83</v>
      </c>
      <c r="B9" s="13"/>
      <c r="C9" s="13"/>
      <c r="D9" s="13">
        <v>1</v>
      </c>
      <c r="E9" s="13">
        <v>2</v>
      </c>
      <c r="F9" s="13"/>
      <c r="G9" s="13"/>
      <c r="H9" s="13"/>
      <c r="I9" s="13"/>
      <c r="J9" s="11">
        <f t="shared" ref="J9:J19" si="5">SUM(B9:I9)</f>
        <v>3</v>
      </c>
      <c r="K9" s="14">
        <f>SUMPRODUCT(B9:I9,config!$B$4:$I$4)</f>
        <v>4.9499999999999993</v>
      </c>
      <c r="L9" s="13">
        <f>SUMPRODUCT(B9:I9,config!$B$5:$I$5)-C40</f>
        <v>42</v>
      </c>
      <c r="M9" s="15">
        <f t="shared" si="2"/>
        <v>13.666666666666666</v>
      </c>
      <c r="N9" s="7">
        <f t="shared" si="3"/>
        <v>0.18439716312056831</v>
      </c>
      <c r="O9" s="19">
        <f>IF(S9=0,0,S9*J9+config!$K$2+config!$L$2)</f>
        <v>13.95121951219512</v>
      </c>
      <c r="P9" s="19">
        <f t="shared" si="4"/>
        <v>0.18702933573114677</v>
      </c>
      <c r="Q9" s="8">
        <f>B40/config!$K$2</f>
        <v>3.4166666666666665</v>
      </c>
      <c r="R9" s="8">
        <f>B40/config!$L$2</f>
        <v>2.5625</v>
      </c>
      <c r="S9" s="8">
        <f>IFERROR((config!$K$2-config!$L$2)/(Q9-R9),0)</f>
        <v>-4.6829268292682933</v>
      </c>
    </row>
    <row r="10" spans="1:22" hidden="1" x14ac:dyDescent="0.3">
      <c r="B10" s="13"/>
      <c r="C10" s="13"/>
      <c r="D10" s="13"/>
      <c r="E10" s="13"/>
      <c r="F10" s="13"/>
      <c r="G10" s="13"/>
      <c r="H10" s="13"/>
      <c r="I10" s="13"/>
      <c r="J10" s="11">
        <f t="shared" si="5"/>
        <v>0</v>
      </c>
      <c r="K10" s="14">
        <f>SUMPRODUCT(B10:I10,config!$B$4:$I$4)</f>
        <v>0</v>
      </c>
      <c r="L10" s="13">
        <f>SUMPRODUCT(B10:I10,config!$B$5:$I$5)-C41</f>
        <v>0</v>
      </c>
      <c r="M10" s="15" t="str">
        <f t="shared" si="2"/>
        <v/>
      </c>
      <c r="N10" s="7" t="str">
        <f t="shared" si="3"/>
        <v/>
      </c>
      <c r="O10" s="19">
        <f>IF(S10=0,0,S10*J10+config!$K$2+config!$L$2)</f>
        <v>0</v>
      </c>
      <c r="P10" s="19">
        <f t="shared" si="4"/>
        <v>0</v>
      </c>
      <c r="Q10" s="8">
        <f>B41/config!$K$2</f>
        <v>0</v>
      </c>
      <c r="R10" s="8">
        <f>B41/config!$L$2</f>
        <v>0</v>
      </c>
      <c r="S10" s="8">
        <f>IFERROR((config!$K$2-config!$L$2)/(Q10-R10),0)</f>
        <v>0</v>
      </c>
    </row>
    <row r="11" spans="1:22" hidden="1" x14ac:dyDescent="0.3">
      <c r="B11" s="13"/>
      <c r="C11" s="13"/>
      <c r="D11" s="13"/>
      <c r="E11" s="13"/>
      <c r="F11" s="13"/>
      <c r="G11" s="13"/>
      <c r="H11" s="13"/>
      <c r="I11" s="13"/>
      <c r="J11" s="11">
        <f t="shared" si="5"/>
        <v>0</v>
      </c>
      <c r="K11" s="14">
        <f>SUMPRODUCT(B11:I11,config!$B$4:$I$4)</f>
        <v>0</v>
      </c>
      <c r="L11" s="13">
        <f>SUMPRODUCT(B11:I11,config!$B$5:$I$5)-C42</f>
        <v>0</v>
      </c>
      <c r="M11" s="15" t="str">
        <f t="shared" si="2"/>
        <v/>
      </c>
      <c r="N11" s="7" t="str">
        <f t="shared" si="3"/>
        <v/>
      </c>
      <c r="O11" s="19">
        <f>IF(S11=0,0,S11*J11+config!$K$2+config!$L$2)</f>
        <v>0</v>
      </c>
      <c r="P11" s="19">
        <f t="shared" si="4"/>
        <v>0</v>
      </c>
      <c r="Q11" s="8">
        <f>B42/config!$K$2</f>
        <v>0</v>
      </c>
      <c r="R11" s="8">
        <f>B42/config!$L$2</f>
        <v>0</v>
      </c>
      <c r="S11" s="8">
        <f>IFERROR((config!$K$2-config!$L$2)/(Q11-R11),0)</f>
        <v>0</v>
      </c>
    </row>
    <row r="12" spans="1:22" hidden="1" x14ac:dyDescent="0.3">
      <c r="B12" s="13"/>
      <c r="C12" s="13"/>
      <c r="D12" s="13"/>
      <c r="E12" s="13"/>
      <c r="F12" s="13"/>
      <c r="G12" s="13"/>
      <c r="H12" s="13"/>
      <c r="I12" s="13"/>
      <c r="J12" s="11">
        <f t="shared" si="5"/>
        <v>0</v>
      </c>
      <c r="K12" s="14">
        <f>SUMPRODUCT(B12:I12,config!$B$4:$I$4)</f>
        <v>0</v>
      </c>
      <c r="L12" s="13">
        <f>SUMPRODUCT(B12:I12,config!$B$5:$I$5)-C43</f>
        <v>0</v>
      </c>
      <c r="M12" s="15" t="str">
        <f t="shared" si="2"/>
        <v/>
      </c>
      <c r="N12" s="7" t="str">
        <f t="shared" si="3"/>
        <v/>
      </c>
      <c r="O12" s="19">
        <f>IF(S12=0,0,S12*J12+config!$K$2+config!$L$2)</f>
        <v>0</v>
      </c>
      <c r="P12" s="19">
        <f t="shared" si="4"/>
        <v>0</v>
      </c>
      <c r="Q12" s="8">
        <f>B43/config!$K$2</f>
        <v>0</v>
      </c>
      <c r="R12" s="8">
        <f>B43/config!$L$2</f>
        <v>0</v>
      </c>
      <c r="S12" s="8">
        <f>IFERROR((config!$K$2-config!$L$2)/(Q12-R12),0)</f>
        <v>0</v>
      </c>
    </row>
    <row r="13" spans="1:22" hidden="1" x14ac:dyDescent="0.3">
      <c r="B13" s="13"/>
      <c r="C13" s="13"/>
      <c r="D13" s="13"/>
      <c r="E13" s="13"/>
      <c r="F13" s="13"/>
      <c r="G13" s="13"/>
      <c r="H13" s="13"/>
      <c r="I13" s="13"/>
      <c r="J13" s="11">
        <f t="shared" si="5"/>
        <v>0</v>
      </c>
      <c r="K13" s="14">
        <f>SUMPRODUCT(B13:I13,config!$B$4:$I$4)</f>
        <v>0</v>
      </c>
      <c r="L13" s="13">
        <f>SUMPRODUCT(B13:I13,config!$B$5:$I$5)-C44</f>
        <v>0</v>
      </c>
      <c r="M13" s="15" t="str">
        <f t="shared" si="2"/>
        <v/>
      </c>
      <c r="N13" s="7" t="str">
        <f t="shared" si="3"/>
        <v/>
      </c>
      <c r="O13" s="19">
        <f>IF(S13=0,0,S13*J13+config!$K$2+config!$L$2)</f>
        <v>0</v>
      </c>
      <c r="P13" s="19">
        <f t="shared" si="4"/>
        <v>0</v>
      </c>
      <c r="Q13" s="8">
        <f>B44/config!$K$2</f>
        <v>0</v>
      </c>
      <c r="R13" s="8">
        <f>B44/config!$L$2</f>
        <v>0</v>
      </c>
      <c r="S13" s="8">
        <f>IFERROR((config!$K$2-config!$L$2)/(Q13-R13),0)</f>
        <v>0</v>
      </c>
    </row>
    <row r="14" spans="1:22" hidden="1" x14ac:dyDescent="0.3">
      <c r="B14" s="13"/>
      <c r="C14" s="13"/>
      <c r="D14" s="13"/>
      <c r="E14" s="13"/>
      <c r="F14" s="13"/>
      <c r="G14" s="13"/>
      <c r="H14" s="13"/>
      <c r="I14" s="13"/>
      <c r="J14" s="11">
        <f t="shared" si="5"/>
        <v>0</v>
      </c>
      <c r="K14" s="14">
        <f>SUMPRODUCT(B14:I14,config!$B$4:$I$4)</f>
        <v>0</v>
      </c>
      <c r="L14" s="13">
        <f>SUMPRODUCT(B14:I14,config!$B$5:$I$5)-C45</f>
        <v>0</v>
      </c>
      <c r="M14" s="15" t="str">
        <f t="shared" si="2"/>
        <v/>
      </c>
      <c r="N14" s="7" t="str">
        <f t="shared" si="3"/>
        <v/>
      </c>
      <c r="O14" s="19">
        <f>IF(S14=0,0,S14*J14+config!$K$2+config!$L$2)</f>
        <v>0</v>
      </c>
      <c r="P14" s="19">
        <f t="shared" si="4"/>
        <v>0</v>
      </c>
      <c r="Q14" s="8">
        <f>B45/config!$K$2</f>
        <v>0</v>
      </c>
      <c r="R14" s="8">
        <f>B45/config!$L$2</f>
        <v>0</v>
      </c>
      <c r="S14" s="8">
        <f>IFERROR((config!$K$2-config!$L$2)/(Q14-R14),0)</f>
        <v>0</v>
      </c>
    </row>
    <row r="15" spans="1:22" hidden="1" x14ac:dyDescent="0.3">
      <c r="B15" s="13"/>
      <c r="C15" s="13"/>
      <c r="D15" s="13"/>
      <c r="E15" s="13"/>
      <c r="F15" s="13"/>
      <c r="G15" s="13"/>
      <c r="H15" s="13"/>
      <c r="I15" s="13"/>
      <c r="J15" s="11">
        <f t="shared" si="5"/>
        <v>0</v>
      </c>
      <c r="K15" s="14">
        <f>SUMPRODUCT(B15:I15,config!$B$4:$I$4)</f>
        <v>0</v>
      </c>
      <c r="L15" s="13">
        <f>SUMPRODUCT(B15:I15,config!$B$5:$I$5)-C46</f>
        <v>0</v>
      </c>
      <c r="M15" s="15" t="str">
        <f t="shared" si="2"/>
        <v/>
      </c>
      <c r="N15" s="7" t="str">
        <f t="shared" si="3"/>
        <v/>
      </c>
      <c r="O15" s="19">
        <f>IF(S15=0,0,S15*J15+config!$K$2+config!$L$2)</f>
        <v>0</v>
      </c>
      <c r="P15" s="19">
        <f t="shared" si="4"/>
        <v>0</v>
      </c>
      <c r="Q15" s="8">
        <f>B46/config!$K$2</f>
        <v>0</v>
      </c>
      <c r="R15" s="8">
        <f>B46/config!$L$2</f>
        <v>0</v>
      </c>
      <c r="S15" s="8">
        <f>IFERROR((config!$K$2-config!$L$2)/(Q15-R15),0)</f>
        <v>0</v>
      </c>
    </row>
    <row r="16" spans="1:22" hidden="1" x14ac:dyDescent="0.3">
      <c r="B16" s="13"/>
      <c r="C16" s="13"/>
      <c r="D16" s="13"/>
      <c r="E16" s="13"/>
      <c r="F16" s="13"/>
      <c r="G16" s="13"/>
      <c r="H16" s="13"/>
      <c r="I16" s="13"/>
      <c r="J16" s="11">
        <f t="shared" si="5"/>
        <v>0</v>
      </c>
      <c r="K16" s="14">
        <f>SUMPRODUCT(B16:I16,config!$B$4:$I$4)</f>
        <v>0</v>
      </c>
      <c r="L16" s="13">
        <f>SUMPRODUCT(B16:I16,config!$B$5:$I$5)-C47</f>
        <v>0</v>
      </c>
      <c r="M16" s="15" t="str">
        <f t="shared" si="2"/>
        <v/>
      </c>
      <c r="N16" s="7" t="str">
        <f t="shared" si="3"/>
        <v/>
      </c>
      <c r="O16" s="19">
        <f>IF(S16=0,0,S16*J16+config!$K$2+config!$L$2)</f>
        <v>0</v>
      </c>
      <c r="P16" s="19">
        <f t="shared" si="4"/>
        <v>0</v>
      </c>
      <c r="Q16" s="8">
        <f>B47/config!$K$2</f>
        <v>0</v>
      </c>
      <c r="R16" s="8">
        <f>B47/config!$L$2</f>
        <v>0</v>
      </c>
      <c r="S16" s="8">
        <f>IFERROR((config!$K$2-config!$L$2)/(Q16-R16),0)</f>
        <v>0</v>
      </c>
    </row>
    <row r="17" spans="1:19" hidden="1" x14ac:dyDescent="0.3">
      <c r="B17" s="13"/>
      <c r="C17" s="13"/>
      <c r="D17" s="13"/>
      <c r="E17" s="13"/>
      <c r="F17" s="13"/>
      <c r="G17" s="13"/>
      <c r="H17" s="13"/>
      <c r="I17" s="13"/>
      <c r="J17" s="11">
        <f t="shared" si="5"/>
        <v>0</v>
      </c>
      <c r="K17" s="14">
        <f>SUMPRODUCT(B17:I17,config!$B$4:$I$4)</f>
        <v>0</v>
      </c>
      <c r="L17" s="13">
        <f>SUMPRODUCT(B17:I17,config!$B$5:$I$5)-C48</f>
        <v>0</v>
      </c>
      <c r="M17" s="15" t="str">
        <f t="shared" si="2"/>
        <v/>
      </c>
      <c r="N17" s="7" t="str">
        <f t="shared" si="3"/>
        <v/>
      </c>
      <c r="O17" s="19">
        <f>IF(S17=0,0,S17*J17+config!$K$2+config!$L$2)</f>
        <v>0</v>
      </c>
      <c r="P17" s="19">
        <f t="shared" si="4"/>
        <v>0</v>
      </c>
      <c r="Q17" s="8">
        <f>B48/config!$K$2</f>
        <v>0</v>
      </c>
      <c r="R17" s="8">
        <f>B48/config!$L$2</f>
        <v>0</v>
      </c>
      <c r="S17" s="8">
        <f>IFERROR((config!$K$2-config!$L$2)/(Q17-R17),0)</f>
        <v>0</v>
      </c>
    </row>
    <row r="18" spans="1:19" hidden="1" x14ac:dyDescent="0.3">
      <c r="B18" s="13"/>
      <c r="C18" s="13"/>
      <c r="D18" s="13"/>
      <c r="E18" s="13"/>
      <c r="F18" s="13"/>
      <c r="G18" s="13"/>
      <c r="H18" s="13"/>
      <c r="I18" s="13"/>
      <c r="J18" s="11">
        <f t="shared" si="5"/>
        <v>0</v>
      </c>
      <c r="K18" s="14">
        <f>SUMPRODUCT(B18:I18,config!$B$4:$I$4)</f>
        <v>0</v>
      </c>
      <c r="L18" s="13">
        <f>SUMPRODUCT(B18:I18,config!$B$5:$I$5)-C49</f>
        <v>0</v>
      </c>
      <c r="M18" s="15" t="str">
        <f t="shared" si="2"/>
        <v/>
      </c>
      <c r="N18" s="7" t="str">
        <f t="shared" si="3"/>
        <v/>
      </c>
      <c r="O18" s="19">
        <f>IF(S18=0,0,S18*J18+config!$K$2+config!$L$2)</f>
        <v>0</v>
      </c>
      <c r="P18" s="19">
        <f t="shared" si="4"/>
        <v>0</v>
      </c>
      <c r="Q18" s="8">
        <f>B49/config!$K$2</f>
        <v>0</v>
      </c>
      <c r="R18" s="8">
        <f>B49/config!$L$2</f>
        <v>0</v>
      </c>
      <c r="S18" s="8">
        <f>IFERROR((config!$K$2-config!$L$2)/(Q18-R18),0)</f>
        <v>0</v>
      </c>
    </row>
    <row r="19" spans="1:19" hidden="1" x14ac:dyDescent="0.3">
      <c r="B19" s="13"/>
      <c r="C19" s="13"/>
      <c r="D19" s="13"/>
      <c r="E19" s="13"/>
      <c r="F19" s="13"/>
      <c r="G19" s="13"/>
      <c r="H19" s="13"/>
      <c r="I19" s="13"/>
      <c r="J19" s="11">
        <f t="shared" si="5"/>
        <v>0</v>
      </c>
      <c r="K19" s="14">
        <f>SUMPRODUCT(B19:I19,config!$B$4:$I$4)</f>
        <v>0</v>
      </c>
      <c r="L19" s="13">
        <f>SUMPRODUCT(B19:I19,config!$B$5:$I$5)-C50</f>
        <v>0</v>
      </c>
      <c r="M19" s="15" t="str">
        <f t="shared" si="2"/>
        <v/>
      </c>
      <c r="N19" s="7" t="str">
        <f t="shared" si="3"/>
        <v/>
      </c>
      <c r="O19" s="19">
        <f>IF(S19=0,0,S19*J19+config!$K$2+config!$L$2)</f>
        <v>0</v>
      </c>
      <c r="P19" s="19">
        <f t="shared" si="4"/>
        <v>0</v>
      </c>
      <c r="Q19" s="8">
        <f>B50/config!$K$2</f>
        <v>0</v>
      </c>
      <c r="R19" s="8">
        <f>B50/config!$L$2</f>
        <v>0</v>
      </c>
      <c r="S19" s="8">
        <f>IFERROR((config!$K$2-config!$L$2)/(Q19-R19),0)</f>
        <v>0</v>
      </c>
    </row>
    <row r="20" spans="1:19" hidden="1" x14ac:dyDescent="0.3">
      <c r="B20" s="13"/>
      <c r="C20" s="13"/>
      <c r="D20" s="13"/>
      <c r="E20" s="13"/>
      <c r="F20" s="13"/>
      <c r="G20" s="13"/>
      <c r="H20" s="13"/>
      <c r="I20" s="13"/>
      <c r="J20" s="11">
        <f t="shared" si="1"/>
        <v>0</v>
      </c>
      <c r="K20" s="14">
        <f>SUMPRODUCT(B20:I20,config!$B$4:$I$4)</f>
        <v>0</v>
      </c>
      <c r="L20" s="13">
        <f>SUMPRODUCT(B20:I20,config!$B$5:$I$5)-C51</f>
        <v>0</v>
      </c>
      <c r="M20" s="15" t="str">
        <f t="shared" si="2"/>
        <v/>
      </c>
      <c r="N20" s="7" t="str">
        <f t="shared" si="3"/>
        <v/>
      </c>
      <c r="O20" s="19">
        <f>IF(S20=0,0,S20*J20+config!$K$2+config!$L$2)</f>
        <v>0</v>
      </c>
      <c r="P20" s="19">
        <f t="shared" si="4"/>
        <v>0</v>
      </c>
      <c r="Q20" s="8">
        <f>B51/config!$K$2</f>
        <v>0</v>
      </c>
      <c r="R20" s="8">
        <f>B51/config!$L$2</f>
        <v>0</v>
      </c>
      <c r="S20" s="8">
        <f>IFERROR((config!$K$2-config!$L$2)/(Q20-R20),0)</f>
        <v>0</v>
      </c>
    </row>
    <row r="21" spans="1:19" hidden="1" x14ac:dyDescent="0.3">
      <c r="B21" s="13"/>
      <c r="C21" s="13"/>
      <c r="D21" s="13"/>
      <c r="E21" s="13"/>
      <c r="F21" s="13"/>
      <c r="G21" s="13"/>
      <c r="H21" s="13"/>
      <c r="I21" s="13"/>
      <c r="J21" s="11">
        <f t="shared" si="1"/>
        <v>0</v>
      </c>
      <c r="K21" s="14">
        <f>SUMPRODUCT(B21:I21,config!$B$4:$I$4)</f>
        <v>0</v>
      </c>
      <c r="L21" s="13">
        <f>SUMPRODUCT(B21:I21,config!$B$5:$I$5)-C52</f>
        <v>0</v>
      </c>
      <c r="M21" s="15" t="str">
        <f t="shared" si="2"/>
        <v/>
      </c>
      <c r="N21" s="7" t="str">
        <f t="shared" si="3"/>
        <v/>
      </c>
      <c r="O21" s="19">
        <f>IF(S21=0,0,S21*J21+config!$K$2+config!$L$2)</f>
        <v>0</v>
      </c>
      <c r="P21" s="19">
        <f t="shared" si="4"/>
        <v>0</v>
      </c>
      <c r="Q21" s="8">
        <f>B52/config!$K$2</f>
        <v>0</v>
      </c>
      <c r="R21" s="8">
        <f>B52/config!$L$2</f>
        <v>0</v>
      </c>
      <c r="S21" s="8">
        <f>IFERROR((config!$K$2-config!$L$2)/(Q21-R21),0)</f>
        <v>0</v>
      </c>
    </row>
    <row r="22" spans="1:19" hidden="1" x14ac:dyDescent="0.3">
      <c r="B22" s="13"/>
      <c r="C22" s="13"/>
      <c r="D22" s="13"/>
      <c r="E22" s="13"/>
      <c r="F22" s="13"/>
      <c r="G22" s="13"/>
      <c r="H22" s="13"/>
      <c r="I22" s="13"/>
      <c r="J22" s="11">
        <f t="shared" si="1"/>
        <v>0</v>
      </c>
      <c r="K22" s="14">
        <f>SUMPRODUCT(B22:I22,config!$B$4:$I$4)</f>
        <v>0</v>
      </c>
      <c r="L22" s="13">
        <f>SUMPRODUCT(B22:I22,config!$B$5:$I$5)-C53</f>
        <v>0</v>
      </c>
      <c r="M22" s="15" t="str">
        <f t="shared" si="2"/>
        <v/>
      </c>
      <c r="N22" s="7" t="str">
        <f t="shared" si="3"/>
        <v/>
      </c>
      <c r="O22" s="19">
        <f>IF(S22=0,0,S22*J22+config!$K$2+config!$L$2)</f>
        <v>0</v>
      </c>
      <c r="P22" s="19">
        <f t="shared" si="4"/>
        <v>0</v>
      </c>
      <c r="Q22" s="8">
        <f>B53/config!$K$2</f>
        <v>0</v>
      </c>
      <c r="R22" s="8">
        <f>B53/config!$L$2</f>
        <v>0</v>
      </c>
      <c r="S22" s="8">
        <f>IFERROR((config!$K$2-config!$L$2)/(Q22-R22),0)</f>
        <v>0</v>
      </c>
    </row>
    <row r="23" spans="1:19" hidden="1" x14ac:dyDescent="0.3">
      <c r="B23" s="13"/>
      <c r="C23" s="13"/>
      <c r="D23" s="13"/>
      <c r="E23" s="13"/>
      <c r="F23" s="13"/>
      <c r="G23" s="13"/>
      <c r="H23" s="13"/>
      <c r="I23" s="13"/>
      <c r="J23" s="11">
        <f t="shared" si="1"/>
        <v>0</v>
      </c>
      <c r="K23" s="14">
        <f>SUMPRODUCT(B23:I23,config!$B$4:$I$4)</f>
        <v>0</v>
      </c>
      <c r="L23" s="13">
        <f>SUMPRODUCT(B23:I23,config!$B$5:$I$5)-C54</f>
        <v>0</v>
      </c>
      <c r="M23" s="15" t="str">
        <f t="shared" si="2"/>
        <v/>
      </c>
      <c r="N23" s="7" t="str">
        <f t="shared" si="3"/>
        <v/>
      </c>
      <c r="O23" s="19">
        <f>IF(S23=0,0,S23*J23+config!$K$2+config!$L$2)</f>
        <v>0</v>
      </c>
      <c r="P23" s="19">
        <f t="shared" si="4"/>
        <v>0</v>
      </c>
      <c r="Q23" s="8">
        <f>B54/config!$K$2</f>
        <v>0</v>
      </c>
      <c r="R23" s="8">
        <f>B54/config!$L$2</f>
        <v>0</v>
      </c>
      <c r="S23" s="8">
        <f>IFERROR((config!$K$2-config!$L$2)/(Q23-R23),0)</f>
        <v>0</v>
      </c>
    </row>
    <row r="24" spans="1:19" hidden="1" x14ac:dyDescent="0.3">
      <c r="B24" s="13"/>
      <c r="C24" s="13"/>
      <c r="D24" s="13"/>
      <c r="E24" s="13"/>
      <c r="F24" s="13"/>
      <c r="G24" s="13"/>
      <c r="H24" s="13"/>
      <c r="I24" s="13"/>
      <c r="J24" s="11">
        <f t="shared" si="1"/>
        <v>0</v>
      </c>
      <c r="K24" s="14">
        <f>SUMPRODUCT(B24:I24,config!$B$4:$I$4)</f>
        <v>0</v>
      </c>
      <c r="L24" s="13">
        <f>SUMPRODUCT(B24:I24,config!$B$5:$I$5)-C55</f>
        <v>0</v>
      </c>
      <c r="M24" s="15" t="str">
        <f t="shared" si="2"/>
        <v/>
      </c>
      <c r="N24" s="7" t="str">
        <f t="shared" si="3"/>
        <v/>
      </c>
      <c r="O24" s="19">
        <f>IF(S24=0,0,S24*J24+config!$K$2+config!$L$2)</f>
        <v>0</v>
      </c>
      <c r="P24" s="19">
        <f t="shared" si="4"/>
        <v>0</v>
      </c>
      <c r="Q24" s="8">
        <f>B55/config!$K$2</f>
        <v>0</v>
      </c>
      <c r="R24" s="8">
        <f>B55/config!$L$2</f>
        <v>0</v>
      </c>
      <c r="S24" s="8">
        <f>IFERROR((config!$K$2-config!$L$2)/(Q24-R24),0)</f>
        <v>0</v>
      </c>
    </row>
    <row r="25" spans="1:19" hidden="1" x14ac:dyDescent="0.3">
      <c r="B25" s="13"/>
      <c r="C25" s="13"/>
      <c r="D25" s="13"/>
      <c r="E25" s="13"/>
      <c r="F25" s="13"/>
      <c r="G25" s="13"/>
      <c r="H25" s="13"/>
      <c r="I25" s="13"/>
      <c r="J25" s="11">
        <f t="shared" si="1"/>
        <v>0</v>
      </c>
      <c r="K25" s="14">
        <f>SUMPRODUCT(B25:I25,config!$B$4:$I$4)</f>
        <v>0</v>
      </c>
      <c r="L25" s="13">
        <f>SUMPRODUCT(B25:I25,config!$B$5:$I$5)-C56</f>
        <v>0</v>
      </c>
      <c r="M25" s="15" t="str">
        <f t="shared" si="2"/>
        <v/>
      </c>
      <c r="N25" s="7" t="str">
        <f t="shared" si="3"/>
        <v/>
      </c>
      <c r="O25" s="19">
        <f>IF(S25=0,0,S25*J25+config!$K$2+config!$L$2)</f>
        <v>0</v>
      </c>
      <c r="P25" s="19">
        <f t="shared" si="4"/>
        <v>0</v>
      </c>
      <c r="Q25" s="8">
        <f>B56/config!$K$2</f>
        <v>0</v>
      </c>
      <c r="R25" s="8">
        <f>B56/config!$L$2</f>
        <v>0</v>
      </c>
      <c r="S25" s="8">
        <f>IFERROR((config!$K$2-config!$L$2)/(Q25-R25),0)</f>
        <v>0</v>
      </c>
    </row>
    <row r="26" spans="1:19" hidden="1" x14ac:dyDescent="0.3">
      <c r="B26" s="13"/>
      <c r="C26" s="13"/>
      <c r="D26" s="13"/>
      <c r="E26" s="13"/>
      <c r="F26" s="13"/>
      <c r="G26" s="13"/>
      <c r="H26" s="13"/>
      <c r="I26" s="13"/>
      <c r="J26" s="11">
        <f t="shared" si="1"/>
        <v>0</v>
      </c>
      <c r="K26" s="14">
        <f>SUMPRODUCT(B26:I26,config!$B$4:$I$4)</f>
        <v>0</v>
      </c>
      <c r="L26" s="13">
        <f>SUMPRODUCT(B26:I26,config!$B$5:$I$5)-C57</f>
        <v>0</v>
      </c>
      <c r="M26" s="15" t="str">
        <f t="shared" si="2"/>
        <v/>
      </c>
      <c r="N26" s="7" t="str">
        <f t="shared" si="3"/>
        <v/>
      </c>
      <c r="O26" s="19">
        <f>IF(S26=0,0,S26*J26+config!$K$2+config!$L$2)</f>
        <v>0</v>
      </c>
      <c r="P26" s="19">
        <f t="shared" si="4"/>
        <v>0</v>
      </c>
      <c r="Q26" s="8">
        <f>B57/config!$K$2</f>
        <v>0</v>
      </c>
      <c r="R26" s="8">
        <f>B57/config!$L$2</f>
        <v>0</v>
      </c>
      <c r="S26" s="8">
        <f>IFERROR((config!$K$2-config!$L$2)/(Q26-R26),0)</f>
        <v>0</v>
      </c>
    </row>
    <row r="27" spans="1:19" hidden="1" x14ac:dyDescent="0.3">
      <c r="B27" s="13"/>
      <c r="C27" s="13"/>
      <c r="D27" s="13"/>
      <c r="E27" s="13"/>
      <c r="F27" s="13"/>
      <c r="G27" s="13"/>
      <c r="H27" s="13"/>
      <c r="I27" s="13"/>
      <c r="J27" s="11">
        <f t="shared" si="1"/>
        <v>0</v>
      </c>
      <c r="K27" s="14">
        <f>SUMPRODUCT(B27:I27,config!$B$4:$I$4)</f>
        <v>0</v>
      </c>
      <c r="L27" s="13">
        <f>SUMPRODUCT(B27:I27,config!$B$5:$I$5)-C58</f>
        <v>0</v>
      </c>
      <c r="M27" s="15" t="str">
        <f t="shared" si="2"/>
        <v/>
      </c>
      <c r="N27" s="7" t="str">
        <f t="shared" si="3"/>
        <v/>
      </c>
      <c r="O27" s="19">
        <f>IF(S27=0,0,S27*J27+config!$K$2+config!$L$2)</f>
        <v>0</v>
      </c>
      <c r="P27" s="19">
        <f t="shared" si="4"/>
        <v>0</v>
      </c>
      <c r="Q27" s="8">
        <f>B58/config!$K$2</f>
        <v>0</v>
      </c>
      <c r="R27" s="8">
        <f>B58/config!$L$2</f>
        <v>0</v>
      </c>
      <c r="S27" s="8">
        <f>IFERROR((config!$K$2-config!$L$2)/(Q27-R27),0)</f>
        <v>0</v>
      </c>
    </row>
    <row r="28" spans="1:19" hidden="1" x14ac:dyDescent="0.3">
      <c r="B28" s="13"/>
      <c r="C28" s="13"/>
      <c r="D28" s="13"/>
      <c r="E28" s="13"/>
      <c r="F28" s="13"/>
      <c r="G28" s="13"/>
      <c r="H28" s="13"/>
      <c r="I28" s="13"/>
      <c r="J28" s="11">
        <f t="shared" si="1"/>
        <v>0</v>
      </c>
      <c r="K28" s="14">
        <f>SUMPRODUCT(B28:I28,config!$B$4:$I$4)</f>
        <v>0</v>
      </c>
      <c r="L28" s="13">
        <f>SUMPRODUCT(B28:I28,config!$B$5:$I$5)-C59</f>
        <v>0</v>
      </c>
      <c r="M28" s="15" t="str">
        <f t="shared" si="2"/>
        <v/>
      </c>
      <c r="N28" s="7" t="str">
        <f t="shared" si="3"/>
        <v/>
      </c>
      <c r="O28" s="19">
        <f>IF(S28=0,0,S28*J28+config!$K$2+config!$L$2)</f>
        <v>0</v>
      </c>
      <c r="P28" s="19">
        <f t="shared" si="4"/>
        <v>0</v>
      </c>
      <c r="Q28" s="8">
        <f>B59/config!$K$2</f>
        <v>0</v>
      </c>
      <c r="R28" s="8">
        <f>B59/config!$L$2</f>
        <v>0</v>
      </c>
      <c r="S28" s="8">
        <f>IFERROR((config!$K$2-config!$L$2)/(Q28-R28),0)</f>
        <v>0</v>
      </c>
    </row>
    <row r="29" spans="1:19" hidden="1" x14ac:dyDescent="0.3">
      <c r="B29" s="13"/>
      <c r="C29" s="13"/>
      <c r="D29" s="13"/>
      <c r="E29" s="13"/>
      <c r="F29" s="13"/>
      <c r="G29" s="13"/>
      <c r="H29" s="13"/>
      <c r="I29" s="13"/>
      <c r="J29" s="11">
        <f t="shared" si="1"/>
        <v>0</v>
      </c>
      <c r="K29" s="14">
        <f>SUMPRODUCT(B29:I29,config!$B$4:$I$4)</f>
        <v>0</v>
      </c>
      <c r="L29" s="13">
        <f>SUMPRODUCT(B29:I29,config!$B$5:$I$5)-C60</f>
        <v>0</v>
      </c>
      <c r="M29" s="15" t="str">
        <f t="shared" si="2"/>
        <v/>
      </c>
      <c r="N29" s="7" t="str">
        <f t="shared" si="3"/>
        <v/>
      </c>
      <c r="O29" s="19">
        <f>IF(S29=0,0,S29*J29+config!$K$2+config!$L$2)</f>
        <v>0</v>
      </c>
      <c r="P29" s="19">
        <f t="shared" si="4"/>
        <v>0</v>
      </c>
      <c r="Q29" s="8">
        <f>B60/config!$K$2</f>
        <v>0</v>
      </c>
      <c r="R29" s="8">
        <f>B60/config!$L$2</f>
        <v>0</v>
      </c>
      <c r="S29" s="8">
        <f>IFERROR((config!$K$2-config!$L$2)/(Q29-R29),0)</f>
        <v>0</v>
      </c>
    </row>
    <row r="30" spans="1:19" x14ac:dyDescent="0.3">
      <c r="A30" s="1" t="s">
        <v>1</v>
      </c>
      <c r="B30" s="11">
        <f t="shared" ref="B30:L30" si="6">SUM(B2:B29)</f>
        <v>0</v>
      </c>
      <c r="C30" s="11">
        <f t="shared" si="6"/>
        <v>5</v>
      </c>
      <c r="D30" s="11">
        <f t="shared" si="6"/>
        <v>19</v>
      </c>
      <c r="E30" s="11">
        <f t="shared" si="6"/>
        <v>19</v>
      </c>
      <c r="F30" s="11">
        <f t="shared" si="6"/>
        <v>0</v>
      </c>
      <c r="G30" s="11">
        <f t="shared" si="6"/>
        <v>3</v>
      </c>
      <c r="H30" s="11">
        <f t="shared" si="6"/>
        <v>1</v>
      </c>
      <c r="I30" s="11">
        <f t="shared" si="6"/>
        <v>0</v>
      </c>
      <c r="J30" s="11">
        <f t="shared" si="6"/>
        <v>47</v>
      </c>
      <c r="K30" s="16">
        <f t="shared" si="6"/>
        <v>76.5</v>
      </c>
      <c r="L30" s="11">
        <f t="shared" si="6"/>
        <v>490</v>
      </c>
      <c r="M30" s="17">
        <f>IFERROR(B61/J30,0)</f>
        <v>13.851063829787234</v>
      </c>
      <c r="N30" s="18">
        <f>SUM(N2:N29)/8</f>
        <v>0.73151595744680864</v>
      </c>
      <c r="O30" s="20">
        <f>S30*J30+config!$K$2+config!$L$2</f>
        <v>14.138248847926267</v>
      </c>
      <c r="P30" s="20">
        <f>SUM(P2:P29)/$V$1</f>
        <v>0.81368822982590161</v>
      </c>
      <c r="Q30" s="8">
        <f>B61/config!$K$2</f>
        <v>54.25</v>
      </c>
      <c r="R30" s="8">
        <f>B61/config!$L$2</f>
        <v>40.6875</v>
      </c>
      <c r="S30" s="8">
        <f>IFERROR((config!$K$2-config!$L$2)/(Q30-R30),0)</f>
        <v>-0.29493087557603687</v>
      </c>
    </row>
    <row r="31" spans="1:19" x14ac:dyDescent="0.3">
      <c r="F31" s="8"/>
      <c r="G31" s="2">
        <f>SUM(F30:G30)/J30</f>
        <v>6.3829787234042548E-2</v>
      </c>
      <c r="H31" s="3"/>
      <c r="I31" s="3">
        <f>SUM(H30:I30)/J30</f>
        <v>2.1276595744680851E-2</v>
      </c>
      <c r="J31" s="4">
        <f>I31+G31</f>
        <v>8.5106382978723402E-2</v>
      </c>
    </row>
    <row r="32" spans="1:19" x14ac:dyDescent="0.3">
      <c r="A32" t="s">
        <v>0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H32" t="s">
        <v>22</v>
      </c>
      <c r="I32" t="s">
        <v>25</v>
      </c>
      <c r="J32" t="s">
        <v>26</v>
      </c>
      <c r="K32" t="s">
        <v>11</v>
      </c>
      <c r="L32" t="s">
        <v>12</v>
      </c>
      <c r="M32" t="s">
        <v>27</v>
      </c>
      <c r="N32" t="s">
        <v>28</v>
      </c>
      <c r="O32" t="s">
        <v>29</v>
      </c>
      <c r="P32" t="s">
        <v>32</v>
      </c>
      <c r="Q32" t="s">
        <v>41</v>
      </c>
      <c r="R32" t="s">
        <v>33</v>
      </c>
    </row>
    <row r="33" spans="1:21" x14ac:dyDescent="0.3">
      <c r="A33" t="s">
        <v>78</v>
      </c>
      <c r="B33">
        <v>25</v>
      </c>
      <c r="H33">
        <f>SUMPRODUCT(B2:I2,config!$B$1:$I$1)-B33</f>
        <v>1</v>
      </c>
      <c r="I33">
        <f>SUMPRODUCT(B2:I2,config!$B$2:$I$2)-C33</f>
        <v>13</v>
      </c>
      <c r="J33">
        <f>SUMPRODUCT(B2:I2,config!$B$3:$I$3)-D33</f>
        <v>14</v>
      </c>
      <c r="K33">
        <f>B2-E33</f>
        <v>0</v>
      </c>
      <c r="L33">
        <f t="shared" ref="L33:L60" si="7">C2-F33</f>
        <v>0</v>
      </c>
      <c r="M33" t="s">
        <v>30</v>
      </c>
      <c r="N33">
        <v>54</v>
      </c>
      <c r="O33">
        <v>45</v>
      </c>
      <c r="P33">
        <f>J30</f>
        <v>47</v>
      </c>
      <c r="Q33" s="5">
        <f>(P33-N33)/(O33-N33)*100</f>
        <v>77.777777777777786</v>
      </c>
      <c r="R33">
        <v>0.13619152859074701</v>
      </c>
      <c r="S33" s="5">
        <f>Q33*R33</f>
        <v>10.59267444594699</v>
      </c>
      <c r="T33" s="1" t="s">
        <v>75</v>
      </c>
      <c r="U33" s="1">
        <f>INT(B61/config!K2)</f>
        <v>54</v>
      </c>
    </row>
    <row r="34" spans="1:21" x14ac:dyDescent="0.3">
      <c r="A34" t="s">
        <v>79</v>
      </c>
      <c r="B34">
        <v>28</v>
      </c>
      <c r="H34">
        <f>SUMPRODUCT(B3:I3,config!$B$1:$I$1)-B34</f>
        <v>0</v>
      </c>
      <c r="I34">
        <f>SUMPRODUCT(B3:I3,config!$B$2:$I$2)-C34</f>
        <v>20</v>
      </c>
      <c r="J34">
        <f>SUMPRODUCT(B3:I3,config!$B$3:$I$3)-D34</f>
        <v>16</v>
      </c>
      <c r="K34">
        <f t="shared" ref="K34:K60" si="8">B3-E34</f>
        <v>0</v>
      </c>
      <c r="L34">
        <f t="shared" si="7"/>
        <v>0</v>
      </c>
      <c r="M34" t="s">
        <v>6</v>
      </c>
      <c r="N34">
        <v>89.1</v>
      </c>
      <c r="O34">
        <v>48.15</v>
      </c>
      <c r="P34">
        <f>K30</f>
        <v>76.5</v>
      </c>
      <c r="Q34" s="5">
        <f>(P34-N34)/(O34-N34)*100</f>
        <v>30.769230769230759</v>
      </c>
      <c r="R34">
        <v>6.2556310969295995E-2</v>
      </c>
      <c r="S34" s="5">
        <f>Q34*R34</f>
        <v>1.92480956828603</v>
      </c>
    </row>
    <row r="35" spans="1:21" x14ac:dyDescent="0.3">
      <c r="A35" t="s">
        <v>80</v>
      </c>
      <c r="B35">
        <v>68</v>
      </c>
      <c r="H35">
        <f>SUMPRODUCT(B4:I4,config!$B$1:$I$1)-B35</f>
        <v>0</v>
      </c>
      <c r="I35">
        <f>SUMPRODUCT(B4:I4,config!$B$2:$I$2)-C35</f>
        <v>50</v>
      </c>
      <c r="J35">
        <f>SUMPRODUCT(B4:I4,config!$B$3:$I$3)-D35</f>
        <v>40</v>
      </c>
      <c r="K35">
        <f t="shared" si="8"/>
        <v>0</v>
      </c>
      <c r="L35">
        <f t="shared" si="7"/>
        <v>0</v>
      </c>
      <c r="M35" t="s">
        <v>7</v>
      </c>
      <c r="N35">
        <v>2</v>
      </c>
      <c r="O35">
        <v>751</v>
      </c>
      <c r="P35">
        <f>L30</f>
        <v>490</v>
      </c>
      <c r="Q35" s="5">
        <f>(P35-N35)/(O35-N35)*100</f>
        <v>65.153538050734312</v>
      </c>
      <c r="R35">
        <v>0.30930635570252701</v>
      </c>
      <c r="S35" s="5">
        <f>Q35*R35</f>
        <v>20.152403415598556</v>
      </c>
    </row>
    <row r="36" spans="1:21" x14ac:dyDescent="0.3">
      <c r="A36" t="s">
        <v>49</v>
      </c>
      <c r="B36">
        <v>147</v>
      </c>
      <c r="C36">
        <v>25</v>
      </c>
      <c r="D36">
        <v>50</v>
      </c>
      <c r="F36">
        <v>1</v>
      </c>
      <c r="H36">
        <f>SUMPRODUCT(B5:I5,config!$B$1:$I$1)-B36</f>
        <v>3</v>
      </c>
      <c r="I36">
        <f>SUMPRODUCT(B5:I5,config!$B$2:$I$2)-C36</f>
        <v>65</v>
      </c>
      <c r="J36">
        <f>SUMPRODUCT(B5:I5,config!$B$3:$I$3)-D36</f>
        <v>22</v>
      </c>
      <c r="K36">
        <f t="shared" si="8"/>
        <v>0</v>
      </c>
      <c r="L36">
        <f t="shared" si="7"/>
        <v>0</v>
      </c>
      <c r="M36" t="s">
        <v>31</v>
      </c>
      <c r="N36">
        <v>3.0550999999999999</v>
      </c>
      <c r="O36">
        <v>0.69230000000000003</v>
      </c>
      <c r="P36" s="5">
        <f>P30</f>
        <v>0.81368822982590161</v>
      </c>
      <c r="Q36" s="5">
        <f>(P36-N36)/(O36-N36)*100</f>
        <v>94.86252624742248</v>
      </c>
      <c r="R36">
        <v>0.49194580473742799</v>
      </c>
      <c r="S36" s="5">
        <f>Q36*R36</f>
        <v>46.66722181421364</v>
      </c>
    </row>
    <row r="37" spans="1:21" x14ac:dyDescent="0.3">
      <c r="A37" t="s">
        <v>50</v>
      </c>
      <c r="B37">
        <v>171</v>
      </c>
      <c r="C37">
        <v>27.5</v>
      </c>
      <c r="D37">
        <v>40</v>
      </c>
      <c r="F37">
        <v>2</v>
      </c>
      <c r="H37">
        <f>SUMPRODUCT(B6:I6,config!$B$1:$I$1)-B37</f>
        <v>1</v>
      </c>
      <c r="I37">
        <f>SUMPRODUCT(B6:I6,config!$B$2:$I$2)-C37</f>
        <v>62.5</v>
      </c>
      <c r="J37">
        <f>SUMPRODUCT(B6:I6,config!$B$3:$I$3)-D37</f>
        <v>32</v>
      </c>
      <c r="K37">
        <f t="shared" si="8"/>
        <v>0</v>
      </c>
      <c r="L37">
        <f t="shared" si="7"/>
        <v>0</v>
      </c>
      <c r="P37" s="1" t="s">
        <v>42</v>
      </c>
      <c r="Q37" s="6">
        <f>SUMPRODUCT(Q33:Q36,R33:R36)</f>
        <v>79.337109244045223</v>
      </c>
      <c r="S37" s="5">
        <f>SUM(S33:S36)</f>
        <v>79.337109244045223</v>
      </c>
    </row>
    <row r="38" spans="1:21" x14ac:dyDescent="0.3">
      <c r="A38" t="s">
        <v>81</v>
      </c>
      <c r="B38">
        <v>137</v>
      </c>
      <c r="C38">
        <v>30.5</v>
      </c>
      <c r="D38">
        <v>43</v>
      </c>
      <c r="F38">
        <v>2</v>
      </c>
      <c r="H38">
        <f>SUMPRODUCT(B7:I7,config!$B$1:$I$1)-B38</f>
        <v>3</v>
      </c>
      <c r="I38">
        <f>SUMPRODUCT(B7:I7,config!$B$2:$I$2)-C38</f>
        <v>29.5</v>
      </c>
      <c r="J38">
        <f>SUMPRODUCT(B7:I7,config!$B$3:$I$3)-D38</f>
        <v>5</v>
      </c>
      <c r="K38">
        <f t="shared" si="8"/>
        <v>0</v>
      </c>
      <c r="L38">
        <f t="shared" si="7"/>
        <v>0</v>
      </c>
    </row>
    <row r="39" spans="1:21" x14ac:dyDescent="0.3">
      <c r="A39" t="s">
        <v>82</v>
      </c>
      <c r="B39">
        <v>34</v>
      </c>
      <c r="H39">
        <f>SUMPRODUCT(B8:I8,config!$B$1:$I$1)-B39</f>
        <v>2</v>
      </c>
      <c r="I39">
        <f>SUMPRODUCT(B8:I8,config!$B$2:$I$2)-C39</f>
        <v>30</v>
      </c>
      <c r="J39">
        <f>SUMPRODUCT(B8:I8,config!$B$3:$I$3)-D39</f>
        <v>24</v>
      </c>
      <c r="K39">
        <f t="shared" si="8"/>
        <v>0</v>
      </c>
      <c r="L39">
        <f t="shared" si="7"/>
        <v>0</v>
      </c>
    </row>
    <row r="40" spans="1:21" x14ac:dyDescent="0.3">
      <c r="A40" t="s">
        <v>83</v>
      </c>
      <c r="B40">
        <v>41</v>
      </c>
      <c r="H40">
        <f>SUMPRODUCT(B9:I9,config!$B$1:$I$1)-B40</f>
        <v>3</v>
      </c>
      <c r="I40">
        <f>SUMPRODUCT(B9:I9,config!$B$2:$I$2)-C40</f>
        <v>30</v>
      </c>
      <c r="J40">
        <f>SUMPRODUCT(B9:I9,config!$B$3:$I$3)-D40</f>
        <v>24</v>
      </c>
      <c r="K40">
        <f t="shared" si="8"/>
        <v>0</v>
      </c>
      <c r="L40">
        <f t="shared" si="7"/>
        <v>0</v>
      </c>
    </row>
    <row r="41" spans="1:21" hidden="1" x14ac:dyDescent="0.3">
      <c r="H41">
        <f>SUMPRODUCT(B10:I10,config!$B$1:$I$1)-B41</f>
        <v>0</v>
      </c>
      <c r="I41">
        <f>SUMPRODUCT(B10:I10,config!$B$2:$I$2)-C41</f>
        <v>0</v>
      </c>
      <c r="J41">
        <f>SUMPRODUCT(B10:I10,config!$B$3:$I$3)-D41</f>
        <v>0</v>
      </c>
      <c r="K41">
        <f t="shared" si="8"/>
        <v>0</v>
      </c>
      <c r="L41">
        <f t="shared" si="7"/>
        <v>0</v>
      </c>
    </row>
    <row r="42" spans="1:21" hidden="1" x14ac:dyDescent="0.3">
      <c r="H42">
        <f>SUMPRODUCT(B11:I11,config!$B$1:$I$1)-B42</f>
        <v>0</v>
      </c>
      <c r="I42">
        <f>SUMPRODUCT(B11:I11,config!$B$2:$I$2)-C42</f>
        <v>0</v>
      </c>
      <c r="J42">
        <f>SUMPRODUCT(B11:I11,config!$B$3:$I$3)-D42</f>
        <v>0</v>
      </c>
      <c r="K42">
        <f t="shared" si="8"/>
        <v>0</v>
      </c>
      <c r="L42">
        <f t="shared" si="7"/>
        <v>0</v>
      </c>
    </row>
    <row r="43" spans="1:21" hidden="1" x14ac:dyDescent="0.3">
      <c r="H43">
        <f>SUMPRODUCT(B12:I12,config!$B$1:$I$1)-B43</f>
        <v>0</v>
      </c>
      <c r="I43">
        <f>SUMPRODUCT(B12:I12,config!$B$2:$I$2)-C43</f>
        <v>0</v>
      </c>
      <c r="J43">
        <f>SUMPRODUCT(B12:I12,config!$B$3:$I$3)-D43</f>
        <v>0</v>
      </c>
      <c r="K43">
        <f t="shared" si="8"/>
        <v>0</v>
      </c>
      <c r="L43">
        <f t="shared" si="7"/>
        <v>0</v>
      </c>
    </row>
    <row r="44" spans="1:21" hidden="1" x14ac:dyDescent="0.3">
      <c r="H44">
        <f>SUMPRODUCT(B13:I13,config!$B$1:$I$1)-B44</f>
        <v>0</v>
      </c>
      <c r="I44">
        <f>SUMPRODUCT(B13:I13,config!$B$2:$I$2)-C44</f>
        <v>0</v>
      </c>
      <c r="J44">
        <f>SUMPRODUCT(B13:I13,config!$B$3:$I$3)-D44</f>
        <v>0</v>
      </c>
      <c r="K44">
        <f t="shared" si="8"/>
        <v>0</v>
      </c>
      <c r="L44">
        <f t="shared" si="7"/>
        <v>0</v>
      </c>
    </row>
    <row r="45" spans="1:21" hidden="1" x14ac:dyDescent="0.3">
      <c r="H45">
        <f>SUMPRODUCT(B14:I14,config!$B$1:$I$1)-B45</f>
        <v>0</v>
      </c>
      <c r="I45">
        <f>SUMPRODUCT(B14:I14,config!$B$2:$I$2)-C45</f>
        <v>0</v>
      </c>
      <c r="J45">
        <f>SUMPRODUCT(B14:I14,config!$B$3:$I$3)-D45</f>
        <v>0</v>
      </c>
      <c r="K45">
        <f t="shared" si="8"/>
        <v>0</v>
      </c>
      <c r="L45">
        <f t="shared" si="7"/>
        <v>0</v>
      </c>
    </row>
    <row r="46" spans="1:21" hidden="1" x14ac:dyDescent="0.3">
      <c r="H46">
        <f>SUMPRODUCT(B15:I15,config!$B$1:$I$1)-B46</f>
        <v>0</v>
      </c>
      <c r="I46">
        <f>SUMPRODUCT(B15:I15,config!$B$2:$I$2)-C46</f>
        <v>0</v>
      </c>
      <c r="J46">
        <f>SUMPRODUCT(B15:I15,config!$B$3:$I$3)-D46</f>
        <v>0</v>
      </c>
      <c r="K46">
        <f t="shared" si="8"/>
        <v>0</v>
      </c>
      <c r="L46">
        <f t="shared" si="7"/>
        <v>0</v>
      </c>
    </row>
    <row r="47" spans="1:21" hidden="1" x14ac:dyDescent="0.3">
      <c r="H47">
        <f>SUMPRODUCT(B16:I16,config!$B$1:$I$1)-B47</f>
        <v>0</v>
      </c>
      <c r="I47">
        <f>SUMPRODUCT(B16:I16,config!$B$2:$I$2)-C47</f>
        <v>0</v>
      </c>
      <c r="J47">
        <f>SUMPRODUCT(B16:I16,config!$B$3:$I$3)-D47</f>
        <v>0</v>
      </c>
      <c r="K47">
        <f t="shared" si="8"/>
        <v>0</v>
      </c>
      <c r="L47">
        <f t="shared" si="7"/>
        <v>0</v>
      </c>
    </row>
    <row r="48" spans="1:21" hidden="1" x14ac:dyDescent="0.3">
      <c r="H48">
        <f>SUMPRODUCT(B17:I17,config!$B$1:$I$1)-B48</f>
        <v>0</v>
      </c>
      <c r="I48">
        <f>SUMPRODUCT(B17:I17,config!$B$2:$I$2)-C48</f>
        <v>0</v>
      </c>
      <c r="J48">
        <f>SUMPRODUCT(B17:I17,config!$B$3:$I$3)-D48</f>
        <v>0</v>
      </c>
      <c r="K48">
        <f t="shared" si="8"/>
        <v>0</v>
      </c>
      <c r="L48">
        <f t="shared" si="7"/>
        <v>0</v>
      </c>
    </row>
    <row r="49" spans="1:12" hidden="1" x14ac:dyDescent="0.3">
      <c r="H49">
        <f>SUMPRODUCT(B18:I18,config!$B$1:$I$1)-B49</f>
        <v>0</v>
      </c>
      <c r="I49">
        <f>SUMPRODUCT(B18:I18,config!$B$2:$I$2)-C49</f>
        <v>0</v>
      </c>
      <c r="J49">
        <f>SUMPRODUCT(B18:I18,config!$B$3:$I$3)-D49</f>
        <v>0</v>
      </c>
      <c r="K49">
        <f t="shared" si="8"/>
        <v>0</v>
      </c>
      <c r="L49">
        <f t="shared" si="7"/>
        <v>0</v>
      </c>
    </row>
    <row r="50" spans="1:12" hidden="1" x14ac:dyDescent="0.3">
      <c r="H50">
        <f>SUMPRODUCT(B19:I19,config!$B$1:$I$1)-B50</f>
        <v>0</v>
      </c>
      <c r="I50">
        <f>SUMPRODUCT(B19:I19,config!$B$2:$I$2)-C50</f>
        <v>0</v>
      </c>
      <c r="J50">
        <f>SUMPRODUCT(B19:I19,config!$B$3:$I$3)-D50</f>
        <v>0</v>
      </c>
      <c r="K50">
        <f t="shared" si="8"/>
        <v>0</v>
      </c>
      <c r="L50">
        <f t="shared" si="7"/>
        <v>0</v>
      </c>
    </row>
    <row r="51" spans="1:12" hidden="1" x14ac:dyDescent="0.3">
      <c r="H51">
        <f>SUMPRODUCT(B20:I20,config!$B$1:$I$1)-B51</f>
        <v>0</v>
      </c>
      <c r="I51">
        <f>SUMPRODUCT(B20:I20,config!$B$2:$I$2)-C51</f>
        <v>0</v>
      </c>
      <c r="J51">
        <f>SUMPRODUCT(B20:I20,config!$B$3:$I$3)-D51</f>
        <v>0</v>
      </c>
      <c r="K51">
        <f t="shared" si="8"/>
        <v>0</v>
      </c>
      <c r="L51">
        <f t="shared" si="7"/>
        <v>0</v>
      </c>
    </row>
    <row r="52" spans="1:12" hidden="1" x14ac:dyDescent="0.3">
      <c r="H52">
        <f>SUMPRODUCT(B21:I21,config!$B$1:$I$1)-B52</f>
        <v>0</v>
      </c>
      <c r="I52">
        <f>SUMPRODUCT(B21:I21,config!$B$2:$I$2)-C52</f>
        <v>0</v>
      </c>
      <c r="J52">
        <f>SUMPRODUCT(B21:I21,config!$B$3:$I$3)-D52</f>
        <v>0</v>
      </c>
      <c r="K52">
        <f t="shared" si="8"/>
        <v>0</v>
      </c>
      <c r="L52">
        <f t="shared" si="7"/>
        <v>0</v>
      </c>
    </row>
    <row r="53" spans="1:12" hidden="1" x14ac:dyDescent="0.3">
      <c r="H53">
        <f>SUMPRODUCT(B22:I22,config!$B$1:$I$1)-B53</f>
        <v>0</v>
      </c>
      <c r="I53">
        <f>SUMPRODUCT(B22:I22,config!$B$2:$I$2)-C53</f>
        <v>0</v>
      </c>
      <c r="J53">
        <f>SUMPRODUCT(B22:I22,config!$B$3:$I$3)-D53</f>
        <v>0</v>
      </c>
      <c r="K53">
        <f t="shared" si="8"/>
        <v>0</v>
      </c>
      <c r="L53">
        <f t="shared" si="7"/>
        <v>0</v>
      </c>
    </row>
    <row r="54" spans="1:12" hidden="1" x14ac:dyDescent="0.3">
      <c r="H54">
        <f>SUMPRODUCT(B23:I23,config!$B$1:$I$1)-B54</f>
        <v>0</v>
      </c>
      <c r="I54">
        <f>SUMPRODUCT(B23:I23,config!$B$2:$I$2)-C54</f>
        <v>0</v>
      </c>
      <c r="J54">
        <f>SUMPRODUCT(B23:I23,config!$B$3:$I$3)-D54</f>
        <v>0</v>
      </c>
      <c r="K54">
        <f t="shared" si="8"/>
        <v>0</v>
      </c>
      <c r="L54">
        <f t="shared" si="7"/>
        <v>0</v>
      </c>
    </row>
    <row r="55" spans="1:12" hidden="1" x14ac:dyDescent="0.3">
      <c r="H55">
        <f>SUMPRODUCT(B24:I24,config!$B$1:$I$1)-B55</f>
        <v>0</v>
      </c>
      <c r="I55">
        <f>SUMPRODUCT(B24:I24,config!$B$2:$I$2)-C55</f>
        <v>0</v>
      </c>
      <c r="J55">
        <f>SUMPRODUCT(B24:I24,config!$B$3:$I$3)-D55</f>
        <v>0</v>
      </c>
      <c r="K55">
        <f t="shared" si="8"/>
        <v>0</v>
      </c>
      <c r="L55">
        <f t="shared" si="7"/>
        <v>0</v>
      </c>
    </row>
    <row r="56" spans="1:12" hidden="1" x14ac:dyDescent="0.3">
      <c r="H56">
        <f>SUMPRODUCT(B25:I25,config!$B$1:$I$1)-B56</f>
        <v>0</v>
      </c>
      <c r="I56">
        <f>SUMPRODUCT(B25:I25,config!$B$2:$I$2)-C56</f>
        <v>0</v>
      </c>
      <c r="J56">
        <f>SUMPRODUCT(B25:I25,config!$B$3:$I$3)-D56</f>
        <v>0</v>
      </c>
      <c r="K56">
        <f t="shared" si="8"/>
        <v>0</v>
      </c>
      <c r="L56">
        <f t="shared" si="7"/>
        <v>0</v>
      </c>
    </row>
    <row r="57" spans="1:12" hidden="1" x14ac:dyDescent="0.3">
      <c r="H57">
        <f>SUMPRODUCT(B26:I26,config!$B$1:$I$1)-B57</f>
        <v>0</v>
      </c>
      <c r="I57">
        <f>SUMPRODUCT(B26:I26,config!$B$2:$I$2)-C57</f>
        <v>0</v>
      </c>
      <c r="J57">
        <f>SUMPRODUCT(B26:I26,config!$B$3:$I$3)-D57</f>
        <v>0</v>
      </c>
      <c r="K57">
        <f t="shared" si="8"/>
        <v>0</v>
      </c>
      <c r="L57">
        <f t="shared" si="7"/>
        <v>0</v>
      </c>
    </row>
    <row r="58" spans="1:12" hidden="1" x14ac:dyDescent="0.3">
      <c r="H58">
        <f>SUMPRODUCT(B27:I27,config!$B$1:$I$1)-B58</f>
        <v>0</v>
      </c>
      <c r="I58">
        <f>SUMPRODUCT(B27:I27,config!$B$2:$I$2)-C58</f>
        <v>0</v>
      </c>
      <c r="J58">
        <f>SUMPRODUCT(B27:I27,config!$B$3:$I$3)-D58</f>
        <v>0</v>
      </c>
      <c r="K58">
        <f t="shared" si="8"/>
        <v>0</v>
      </c>
      <c r="L58">
        <f t="shared" si="7"/>
        <v>0</v>
      </c>
    </row>
    <row r="59" spans="1:12" hidden="1" x14ac:dyDescent="0.3">
      <c r="H59">
        <f>SUMPRODUCT(B28:I28,config!$B$1:$I$1)-B59</f>
        <v>0</v>
      </c>
      <c r="I59">
        <f>SUMPRODUCT(B28:I28,config!$B$2:$I$2)-C59</f>
        <v>0</v>
      </c>
      <c r="J59">
        <f>SUMPRODUCT(B28:I28,config!$B$3:$I$3)-D59</f>
        <v>0</v>
      </c>
      <c r="K59">
        <f t="shared" si="8"/>
        <v>0</v>
      </c>
      <c r="L59">
        <f t="shared" si="7"/>
        <v>0</v>
      </c>
    </row>
    <row r="60" spans="1:12" hidden="1" x14ac:dyDescent="0.3">
      <c r="H60">
        <f>SUMPRODUCT(B29:I29,config!$B$1:$I$1)-B60</f>
        <v>0</v>
      </c>
      <c r="I60">
        <f>SUMPRODUCT(B29:I29,config!$B$2:$I$2)-C60</f>
        <v>0</v>
      </c>
      <c r="J60">
        <f>SUMPRODUCT(B29:I29,config!$B$3:$I$3)-D60</f>
        <v>0</v>
      </c>
      <c r="K60">
        <f t="shared" si="8"/>
        <v>0</v>
      </c>
      <c r="L60">
        <f t="shared" si="7"/>
        <v>0</v>
      </c>
    </row>
    <row r="61" spans="1:12" x14ac:dyDescent="0.3">
      <c r="A61" s="1" t="s">
        <v>1</v>
      </c>
      <c r="B61" s="1">
        <f>SUM(B33:B60)</f>
        <v>651</v>
      </c>
    </row>
  </sheetData>
  <conditionalFormatting sqref="H33:L60">
    <cfRule type="cellIs" dxfId="9" priority="4" operator="greaterThanOrEqual">
      <formula>0</formula>
    </cfRule>
    <cfRule type="cellIs" dxfId="8" priority="5" operator="lessThan">
      <formula>0</formula>
    </cfRule>
  </conditionalFormatting>
  <conditionalFormatting sqref="J30">
    <cfRule type="cellIs" dxfId="7" priority="6" operator="greaterThan">
      <formula>$U$33</formula>
    </cfRule>
  </conditionalFormatting>
  <conditionalFormatting sqref="M2:M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{F615D1D1-C18D-463E-B768-7B1E7CC430CD}</x14:id>
        </ext>
      </extLst>
    </cfRule>
  </conditionalFormatting>
  <conditionalFormatting sqref="Q33:Q3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{D5703A15-B6EC-46D9-A5B1-BF09E998AC20}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15D1D1-C18D-463E-B768-7B1E7CC430C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N2:N29</xm:sqref>
        </x14:conditionalFormatting>
        <x14:conditionalFormatting xmlns:xm="http://schemas.microsoft.com/office/excel/2006/main">
          <x14:cfRule type="dataBar" id="{D5703A15-B6EC-46D9-A5B1-BF09E998AC2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Q33:Q37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CE0F-D02D-4ED0-BC33-754281E8F59C}">
  <dimension ref="A1:P30"/>
  <sheetViews>
    <sheetView workbookViewId="0">
      <selection activeCell="N24" sqref="N24"/>
    </sheetView>
  </sheetViews>
  <sheetFormatPr defaultRowHeight="14.4" x14ac:dyDescent="0.3"/>
  <cols>
    <col min="2" max="13" width="7.109375" customWidth="1"/>
  </cols>
  <sheetData>
    <row r="1" spans="1:16" x14ac:dyDescent="0.3">
      <c r="A1" s="9" t="s">
        <v>0</v>
      </c>
      <c r="B1" s="27" t="s">
        <v>77</v>
      </c>
      <c r="C1" s="27" t="s">
        <v>72</v>
      </c>
      <c r="D1" s="27" t="s">
        <v>74</v>
      </c>
      <c r="E1" s="27" t="s">
        <v>73</v>
      </c>
      <c r="F1" s="26" t="s">
        <v>77</v>
      </c>
      <c r="G1" s="26" t="s">
        <v>72</v>
      </c>
      <c r="H1" s="26" t="s">
        <v>74</v>
      </c>
      <c r="I1" s="26" t="s">
        <v>73</v>
      </c>
      <c r="J1" s="21" t="s">
        <v>77</v>
      </c>
      <c r="K1" s="21" t="s">
        <v>72</v>
      </c>
      <c r="L1" s="21" t="s">
        <v>74</v>
      </c>
      <c r="M1" s="21" t="s">
        <v>73</v>
      </c>
    </row>
    <row r="2" spans="1:16" x14ac:dyDescent="0.3">
      <c r="A2" t="s">
        <v>76</v>
      </c>
      <c r="B2" s="28" cm="1">
        <f t="array" aca="1" ref="B2" ca="1">INDIRECT(B$1&amp;"!J"&amp;ROW(A2))</f>
        <v>2</v>
      </c>
      <c r="C2" s="28" cm="1">
        <f t="array" aca="1" ref="C2" ca="1">INDIRECT(C$1&amp;"!J"&amp;ROW(D2))</f>
        <v>2</v>
      </c>
      <c r="D2" s="28" cm="1">
        <f t="array" aca="1" ref="D2" ca="1">INDIRECT(D$1&amp;"!J"&amp;ROW(B2))</f>
        <v>2</v>
      </c>
      <c r="E2" s="28" cm="1">
        <f t="array" aca="1" ref="E2" ca="1">INDIRECT(E$1&amp;"!J"&amp;ROW(C2))</f>
        <v>2</v>
      </c>
      <c r="F2" s="24" cm="1">
        <f t="array" aca="1" ref="F2" ca="1">INDIRECT(F$1&amp;"!O"&amp;ROW(E2))</f>
        <v>12.640000000000004</v>
      </c>
      <c r="G2" s="24" cm="1">
        <f t="array" aca="1" ref="G2" ca="1">INDIRECT(G$1&amp;"!O"&amp;ROW(H2))</f>
        <v>12.640000000000004</v>
      </c>
      <c r="H2" s="24" cm="1">
        <f t="array" aca="1" ref="H2" ca="1">INDIRECT(H$1&amp;"!O"&amp;ROW(F2))</f>
        <v>12.640000000000004</v>
      </c>
      <c r="I2" s="33" cm="1">
        <f t="array" aca="1" ref="I2" ca="1">INDIRECT(I$1&amp;"!O"&amp;ROW(G2))/1000</f>
        <v>1.2640000000000004E-2</v>
      </c>
      <c r="J2" s="22" cm="1">
        <f t="array" aca="1" ref="J2" ca="1">INDIRECT(J$1&amp;"!P"&amp;ROW(I2))</f>
        <v>1.2033179723502272</v>
      </c>
      <c r="K2" s="22" cm="1">
        <f t="array" aca="1" ref="K2" ca="1">INDIRECT(K$1&amp;"!P"&amp;ROW(L2))</f>
        <v>1.2033179723502272</v>
      </c>
      <c r="L2" s="22" cm="1">
        <f t="array" aca="1" ref="L2" ca="1">INDIRECT(L$1&amp;"!P"&amp;ROW(J2))</f>
        <v>0.90838709677418983</v>
      </c>
      <c r="M2" s="31" cm="1">
        <f t="array" aca="1" ref="M2" ca="1">INDIRECT(M$1&amp;"!P"&amp;ROW(K2))</f>
        <v>1.4982488479262628</v>
      </c>
      <c r="N2">
        <f t="shared" ref="N2:N29" ca="1" si="0">MODE(B2:E2)</f>
        <v>2</v>
      </c>
      <c r="O2">
        <f ca="1">IFERROR(MODE(F2:I2),0)</f>
        <v>12.640000000000004</v>
      </c>
      <c r="P2">
        <f ca="1">IFERROR(MODE(J2:M2),0)</f>
        <v>1.2033179723502272</v>
      </c>
    </row>
    <row r="3" spans="1:16" x14ac:dyDescent="0.3">
      <c r="A3" s="35" t="s">
        <v>51</v>
      </c>
      <c r="B3" s="28" cm="1">
        <f t="array" aca="1" ref="B3" ca="1">INDIRECT(B$1&amp;"!J"&amp;ROW(A3))</f>
        <v>2</v>
      </c>
      <c r="C3" s="28" cm="1">
        <f t="array" aca="1" ref="C3" ca="1">INDIRECT(C$1&amp;"!J"&amp;ROW(D3))</f>
        <v>2</v>
      </c>
      <c r="D3" s="28" cm="1">
        <f t="array" aca="1" ref="D3" ca="1">INDIRECT(D$1&amp;"!J"&amp;ROW(B3))</f>
        <v>2</v>
      </c>
      <c r="E3" s="37" cm="1">
        <f t="array" aca="1" ref="E3" ca="1">INDIRECT(E$1&amp;"!J"&amp;ROW(C3))</f>
        <v>2</v>
      </c>
      <c r="F3" s="24" cm="1">
        <f t="array" aca="1" ref="F3" ca="1">INDIRECT(F$1&amp;"!O"&amp;ROW(E3))</f>
        <v>14.28571428571429</v>
      </c>
      <c r="G3" s="24" cm="1">
        <f t="array" aca="1" ref="G3" ca="1">INDIRECT(G$1&amp;"!O"&amp;ROW(H3))</f>
        <v>14.28571428571429</v>
      </c>
      <c r="H3" s="24" cm="1">
        <f t="array" aca="1" ref="H3" ca="1">INDIRECT(H$1&amp;"!O"&amp;ROW(F3))</f>
        <v>14.28571428571429</v>
      </c>
      <c r="I3" s="33" cm="1">
        <f t="array" aca="1" ref="I3" ca="1">INDIRECT(I$1&amp;"!O"&amp;ROW(G3))/1000</f>
        <v>1.428571428571429E-2</v>
      </c>
      <c r="J3" s="22" cm="1">
        <f t="array" aca="1" ref="J3" ca="1">INDIRECT(J$1&amp;"!P"&amp;ROW(I3))</f>
        <v>0.44239631336405871</v>
      </c>
      <c r="K3" s="22" cm="1">
        <f t="array" aca="1" ref="K3" ca="1">INDIRECT(K$1&amp;"!P"&amp;ROW(L3))</f>
        <v>0.44239631336405871</v>
      </c>
      <c r="L3" s="22" cm="1">
        <f t="array" aca="1" ref="L3" ca="1">INDIRECT(L$1&amp;"!P"&amp;ROW(J3))</f>
        <v>0.73732718894009608</v>
      </c>
      <c r="M3" s="31" cm="1">
        <f t="array" aca="1" ref="M3" ca="1">INDIRECT(M$1&amp;"!P"&amp;ROW(K3))</f>
        <v>0.14746543778802312</v>
      </c>
      <c r="N3">
        <f t="shared" ca="1" si="0"/>
        <v>2</v>
      </c>
      <c r="O3">
        <f t="shared" ref="O3:O29" ca="1" si="1">IFERROR(MODE(F3:I3),0)</f>
        <v>14.28571428571429</v>
      </c>
      <c r="P3">
        <f t="shared" ref="P3:P29" ca="1" si="2">IFERROR(MODE(J3:M3),0)</f>
        <v>0.44239631336405871</v>
      </c>
    </row>
    <row r="4" spans="1:16" x14ac:dyDescent="0.3">
      <c r="A4" t="s">
        <v>52</v>
      </c>
      <c r="B4" s="28" cm="1">
        <f t="array" aca="1" ref="B4" ca="1">INDIRECT(B$1&amp;"!J"&amp;ROW(A4))</f>
        <v>5</v>
      </c>
      <c r="C4" s="28" cm="1">
        <f t="array" aca="1" ref="C4" ca="1">INDIRECT(C$1&amp;"!J"&amp;ROW(D4))</f>
        <v>5</v>
      </c>
      <c r="D4" s="28" cm="1">
        <f t="array" aca="1" ref="D4" ca="1">INDIRECT(D$1&amp;"!J"&amp;ROW(B4))</f>
        <v>5</v>
      </c>
      <c r="E4" s="28" cm="1">
        <f t="array" aca="1" ref="E4" ca="1">INDIRECT(E$1&amp;"!J"&amp;ROW(C4))</f>
        <v>5</v>
      </c>
      <c r="F4" s="24" cm="1">
        <f t="array" aca="1" ref="F4" ca="1">INDIRECT(F$1&amp;"!O"&amp;ROW(E4))</f>
        <v>13.882352941176475</v>
      </c>
      <c r="G4" s="24" cm="1">
        <f t="array" aca="1" ref="G4" ca="1">INDIRECT(G$1&amp;"!O"&amp;ROW(H4))</f>
        <v>13.882352941176475</v>
      </c>
      <c r="H4" s="24" cm="1">
        <f t="array" aca="1" ref="H4" ca="1">INDIRECT(H$1&amp;"!O"&amp;ROW(F4))</f>
        <v>13.882352941176475</v>
      </c>
      <c r="I4" s="33" cm="1">
        <f t="array" aca="1" ref="I4" ca="1">INDIRECT(I$1&amp;"!O"&amp;ROW(G4))/1000</f>
        <v>1.3882352941176474E-2</v>
      </c>
      <c r="J4" s="22" cm="1">
        <f t="array" aca="1" ref="J4" ca="1">INDIRECT(J$1&amp;"!P"&amp;ROW(I4))</f>
        <v>3.9034968826243244E-2</v>
      </c>
      <c r="K4" s="22" cm="1">
        <f t="array" aca="1" ref="K4" ca="1">INDIRECT(K$1&amp;"!P"&amp;ROW(L4))</f>
        <v>3.9034968826243244E-2</v>
      </c>
      <c r="L4" s="22" cm="1">
        <f t="array" aca="1" ref="L4" ca="1">INDIRECT(L$1&amp;"!P"&amp;ROW(J4))</f>
        <v>0.33396584440228061</v>
      </c>
      <c r="M4" s="31" cm="1">
        <f t="array" aca="1" ref="M4" ca="1">INDIRECT(M$1&amp;"!P"&amp;ROW(K4))</f>
        <v>0.25589590674979235</v>
      </c>
      <c r="N4">
        <f t="shared" ca="1" si="0"/>
        <v>5</v>
      </c>
      <c r="O4">
        <f t="shared" ca="1" si="1"/>
        <v>13.882352941176475</v>
      </c>
      <c r="P4">
        <f t="shared" ca="1" si="2"/>
        <v>3.9034968826243244E-2</v>
      </c>
    </row>
    <row r="5" spans="1:16" x14ac:dyDescent="0.3">
      <c r="A5" t="s">
        <v>53</v>
      </c>
      <c r="B5" s="28" cm="1">
        <f t="array" aca="1" ref="B5" ca="1">INDIRECT(B$1&amp;"!J"&amp;ROW(A5))</f>
        <v>11</v>
      </c>
      <c r="C5" s="28" cm="1">
        <f t="array" aca="1" ref="C5" ca="1">INDIRECT(C$1&amp;"!J"&amp;ROW(D5))</f>
        <v>11</v>
      </c>
      <c r="D5" s="28" cm="1">
        <f t="array" aca="1" ref="D5" ca="1">INDIRECT(D$1&amp;"!J"&amp;ROW(B5))</f>
        <v>11</v>
      </c>
      <c r="E5" s="28" cm="1">
        <f t="array" aca="1" ref="E5" ca="1">INDIRECT(E$1&amp;"!J"&amp;ROW(C5))</f>
        <v>10</v>
      </c>
      <c r="F5" s="24" cm="1">
        <f t="array" aca="1" ref="F5" ca="1">INDIRECT(F$1&amp;"!O"&amp;ROW(E5))</f>
        <v>13.632653061224492</v>
      </c>
      <c r="G5" s="24" cm="1">
        <f t="array" aca="1" ref="G5" ca="1">INDIRECT(G$1&amp;"!O"&amp;ROW(H5))</f>
        <v>13.632653061224492</v>
      </c>
      <c r="H5" s="24" cm="1">
        <f t="array" aca="1" ref="H5" ca="1">INDIRECT(H$1&amp;"!O"&amp;ROW(F5))</f>
        <v>13.632653061224492</v>
      </c>
      <c r="I5" s="33" cm="1">
        <f t="array" aca="1" ref="I5" ca="1">INDIRECT(I$1&amp;"!O"&amp;ROW(G5))/1000</f>
        <v>1.4938775510204083E-2</v>
      </c>
      <c r="J5" s="22" cm="1">
        <f t="array" aca="1" ref="J5" ca="1">INDIRECT(J$1&amp;"!P"&amp;ROW(I5))</f>
        <v>0.21066491112573971</v>
      </c>
      <c r="K5" s="22" cm="1">
        <f t="array" aca="1" ref="K5" ca="1">INDIRECT(K$1&amp;"!P"&amp;ROW(L5))</f>
        <v>0.21066491112573971</v>
      </c>
      <c r="L5" s="22" cm="1">
        <f t="array" aca="1" ref="L5" ca="1">INDIRECT(L$1&amp;"!P"&amp;ROW(J5))</f>
        <v>8.4265964450297659E-2</v>
      </c>
      <c r="M5" s="31" cm="1">
        <f t="array" aca="1" ref="M5" ca="1">INDIRECT(M$1&amp;"!P"&amp;ROW(K5))</f>
        <v>0.80052666227781621</v>
      </c>
      <c r="N5">
        <f t="shared" ca="1" si="0"/>
        <v>11</v>
      </c>
      <c r="O5">
        <f t="shared" ca="1" si="1"/>
        <v>13.632653061224492</v>
      </c>
      <c r="P5">
        <f t="shared" ca="1" si="2"/>
        <v>0.21066491112573971</v>
      </c>
    </row>
    <row r="6" spans="1:16" x14ac:dyDescent="0.3">
      <c r="A6" t="s">
        <v>54</v>
      </c>
      <c r="B6" s="28" cm="1">
        <f t="array" aca="1" ref="B6" ca="1">INDIRECT(B$1&amp;"!J"&amp;ROW(A6))</f>
        <v>12</v>
      </c>
      <c r="C6" s="28" cm="1">
        <f t="array" aca="1" ref="C6" ca="1">INDIRECT(C$1&amp;"!J"&amp;ROW(D6))</f>
        <v>12</v>
      </c>
      <c r="D6" s="28" cm="1">
        <f t="array" aca="1" ref="D6" ca="1">INDIRECT(D$1&amp;"!J"&amp;ROW(B6))</f>
        <v>13</v>
      </c>
      <c r="E6" s="28" cm="1">
        <f t="array" aca="1" ref="E6" ca="1">INDIRECT(E$1&amp;"!J"&amp;ROW(C6))</f>
        <v>12</v>
      </c>
      <c r="F6" s="24" cm="1">
        <f t="array" aca="1" ref="F6" ca="1">INDIRECT(F$1&amp;"!O"&amp;ROW(E6))</f>
        <v>14.526315789473685</v>
      </c>
      <c r="G6" s="24" cm="1">
        <f t="array" aca="1" ref="G6" ca="1">INDIRECT(G$1&amp;"!O"&amp;ROW(H6))</f>
        <v>14.526315789473685</v>
      </c>
      <c r="H6" s="24" cm="1">
        <f t="array" aca="1" ref="H6" ca="1">INDIRECT(H$1&amp;"!O"&amp;ROW(F6))</f>
        <v>13.403508771929825</v>
      </c>
      <c r="I6" s="33" cm="1">
        <f t="array" aca="1" ref="I6" ca="1">INDIRECT(I$1&amp;"!O"&amp;ROW(G6))/1000</f>
        <v>1.4526315789473686E-2</v>
      </c>
      <c r="J6" s="22" cm="1">
        <f t="array" aca="1" ref="J6" ca="1">INDIRECT(J$1&amp;"!P"&amp;ROW(I6))</f>
        <v>0.68299781712345364</v>
      </c>
      <c r="K6" s="22" cm="1">
        <f t="array" aca="1" ref="K6" ca="1">INDIRECT(K$1&amp;"!P"&amp;ROW(L6))</f>
        <v>0.68299781712345364</v>
      </c>
      <c r="L6" s="22" cm="1">
        <f t="array" aca="1" ref="L6" ca="1">INDIRECT(L$1&amp;"!P"&amp;ROW(J6))</f>
        <v>0.14487832484436858</v>
      </c>
      <c r="M6" s="31" cm="1">
        <f t="array" aca="1" ref="M6" ca="1">INDIRECT(M$1&amp;"!P"&amp;ROW(K6))</f>
        <v>0.38806694154741805</v>
      </c>
      <c r="N6">
        <f t="shared" ca="1" si="0"/>
        <v>12</v>
      </c>
      <c r="O6">
        <f t="shared" ca="1" si="1"/>
        <v>14.526315789473685</v>
      </c>
      <c r="P6">
        <f t="shared" ca="1" si="2"/>
        <v>0.68299781712345364</v>
      </c>
    </row>
    <row r="7" spans="1:16" x14ac:dyDescent="0.3">
      <c r="A7" t="s">
        <v>55</v>
      </c>
      <c r="B7" s="28" cm="1">
        <f t="array" aca="1" ref="B7" ca="1">INDIRECT(B$1&amp;"!J"&amp;ROW(A7))</f>
        <v>10</v>
      </c>
      <c r="C7" s="28" cm="1">
        <f t="array" aca="1" ref="C7" ca="1">INDIRECT(C$1&amp;"!J"&amp;ROW(D7))</f>
        <v>10</v>
      </c>
      <c r="D7" s="28" cm="1">
        <f t="array" aca="1" ref="D7" ca="1">INDIRECT(D$1&amp;"!J"&amp;ROW(B7))</f>
        <v>10</v>
      </c>
      <c r="E7" s="28" cm="1">
        <f t="array" aca="1" ref="E7" ca="1">INDIRECT(E$1&amp;"!J"&amp;ROW(C7))</f>
        <v>10</v>
      </c>
      <c r="F7" s="24" cm="1">
        <f t="array" aca="1" ref="F7" ca="1">INDIRECT(F$1&amp;"!O"&amp;ROW(E7))</f>
        <v>13.985401459854012</v>
      </c>
      <c r="G7" s="24" cm="1">
        <f t="array" aca="1" ref="G7" ca="1">INDIRECT(G$1&amp;"!O"&amp;ROW(H7))</f>
        <v>13.985401459854012</v>
      </c>
      <c r="H7" s="24" cm="1">
        <f t="array" aca="1" ref="H7" ca="1">INDIRECT(H$1&amp;"!O"&amp;ROW(F7))</f>
        <v>13.985401459854012</v>
      </c>
      <c r="I7" s="33" cm="1">
        <f t="array" aca="1" ref="I7" ca="1">INDIRECT(I$1&amp;"!O"&amp;ROW(G7))/1000</f>
        <v>1.3985401459854012E-2</v>
      </c>
      <c r="J7" s="22" cm="1">
        <f t="array" aca="1" ref="J7" ca="1">INDIRECT(J$1&amp;"!P"&amp;ROW(I7))</f>
        <v>0.14208348750378086</v>
      </c>
      <c r="K7" s="22" cm="1">
        <f t="array" aca="1" ref="K7" ca="1">INDIRECT(K$1&amp;"!P"&amp;ROW(L7))</f>
        <v>0.14208348750378086</v>
      </c>
      <c r="L7" s="22" cm="1">
        <f t="array" aca="1" ref="L7" ca="1">INDIRECT(L$1&amp;"!P"&amp;ROW(J7))</f>
        <v>0.43701436307981822</v>
      </c>
      <c r="M7" s="31" cm="1">
        <f t="array" aca="1" ref="M7" ca="1">INDIRECT(M$1&amp;"!P"&amp;ROW(K7))</f>
        <v>0.15284738807225473</v>
      </c>
      <c r="N7">
        <f t="shared" ca="1" si="0"/>
        <v>10</v>
      </c>
      <c r="O7">
        <f t="shared" ca="1" si="1"/>
        <v>13.985401459854012</v>
      </c>
      <c r="P7">
        <f t="shared" ca="1" si="2"/>
        <v>0.14208348750378086</v>
      </c>
    </row>
    <row r="8" spans="1:16" x14ac:dyDescent="0.3">
      <c r="A8" s="35" t="s">
        <v>56</v>
      </c>
      <c r="B8" s="28" cm="1">
        <f t="array" aca="1" ref="B8" ca="1">INDIRECT(B$1&amp;"!J"&amp;ROW(A8))</f>
        <v>3</v>
      </c>
      <c r="C8" s="28" cm="1">
        <f t="array" aca="1" ref="C8" ca="1">INDIRECT(C$1&amp;"!J"&amp;ROW(D8))</f>
        <v>3</v>
      </c>
      <c r="D8" s="28" cm="1">
        <f t="array" aca="1" ref="D8" ca="1">INDIRECT(D$1&amp;"!J"&amp;ROW(B8))</f>
        <v>3</v>
      </c>
      <c r="E8" s="37" cm="1">
        <f t="array" aca="1" ref="E8" ca="1">INDIRECT(E$1&amp;"!J"&amp;ROW(C8))</f>
        <v>3</v>
      </c>
      <c r="F8" s="24" cm="1">
        <f t="array" aca="1" ref="F8" ca="1">INDIRECT(F$1&amp;"!O"&amp;ROW(E8))</f>
        <v>11.058823529411768</v>
      </c>
      <c r="G8" s="24" cm="1">
        <f t="array" aca="1" ref="G8" ca="1">INDIRECT(G$1&amp;"!O"&amp;ROW(H8))</f>
        <v>11.058823529411768</v>
      </c>
      <c r="H8" s="24" cm="1">
        <f t="array" aca="1" ref="H8" ca="1">INDIRECT(H$1&amp;"!O"&amp;ROW(F8))</f>
        <v>11.058823529411768</v>
      </c>
      <c r="I8" s="33" cm="1">
        <f t="array" aca="1" ref="I8" ca="1">INDIRECT(I$1&amp;"!O"&amp;ROW(G8))/1000</f>
        <v>1.1058823529411769E-2</v>
      </c>
      <c r="J8" s="22" cm="1">
        <f t="array" aca="1" ref="J8" ca="1">INDIRECT(J$1&amp;"!P"&amp;ROW(I8))</f>
        <v>2.7844944429384633</v>
      </c>
      <c r="K8" s="22" cm="1">
        <f t="array" aca="1" ref="K8" ca="1">INDIRECT(K$1&amp;"!P"&amp;ROW(L8))</f>
        <v>2.7844944429384633</v>
      </c>
      <c r="L8" s="22" cm="1">
        <f t="array" aca="1" ref="L8" ca="1">INDIRECT(L$1&amp;"!P"&amp;ROW(J8))</f>
        <v>2.4895635673624259</v>
      </c>
      <c r="M8" s="31" cm="1">
        <f t="array" aca="1" ref="M8" ca="1">INDIRECT(M$1&amp;"!P"&amp;ROW(K8))</f>
        <v>3.0794253185144989</v>
      </c>
      <c r="N8">
        <f t="shared" ca="1" si="0"/>
        <v>3</v>
      </c>
      <c r="O8">
        <f t="shared" ca="1" si="1"/>
        <v>11.058823529411768</v>
      </c>
      <c r="P8">
        <f t="shared" ca="1" si="2"/>
        <v>2.7844944429384633</v>
      </c>
    </row>
    <row r="9" spans="1:16" x14ac:dyDescent="0.3">
      <c r="A9" t="s">
        <v>45</v>
      </c>
      <c r="B9" s="34" cm="1">
        <f t="array" aca="1" ref="B9" ca="1">INDIRECT(B$1&amp;"!J"&amp;ROW(A9))</f>
        <v>3</v>
      </c>
      <c r="C9" s="28" cm="1">
        <f t="array" aca="1" ref="C9" ca="1">INDIRECT(C$1&amp;"!J"&amp;ROW(D9))</f>
        <v>3</v>
      </c>
      <c r="D9" s="28" cm="1">
        <f t="array" aca="1" ref="D9" ca="1">INDIRECT(D$1&amp;"!J"&amp;ROW(B9))</f>
        <v>3</v>
      </c>
      <c r="E9" s="28" cm="1">
        <f t="array" aca="1" ref="E9" ca="1">INDIRECT(E$1&amp;"!J"&amp;ROW(C9))</f>
        <v>3</v>
      </c>
      <c r="F9" s="24" cm="1">
        <f t="array" aca="1" ref="F9" ca="1">INDIRECT(F$1&amp;"!O"&amp;ROW(E9))</f>
        <v>13.95121951219512</v>
      </c>
      <c r="G9" s="24" cm="1">
        <f t="array" aca="1" ref="G9" ca="1">INDIRECT(G$1&amp;"!O"&amp;ROW(H9))</f>
        <v>13.95121951219512</v>
      </c>
      <c r="H9" s="24" cm="1">
        <f t="array" aca="1" ref="H9" ca="1">INDIRECT(H$1&amp;"!O"&amp;ROW(F9))</f>
        <v>13.95121951219512</v>
      </c>
      <c r="I9" s="33" cm="1">
        <f t="array" aca="1" ref="I9" ca="1">INDIRECT(I$1&amp;"!O"&amp;ROW(G9))/1000</f>
        <v>1.395121951219512E-2</v>
      </c>
      <c r="J9" s="22" cm="1">
        <f t="array" aca="1" ref="J9" ca="1">INDIRECT(J$1&amp;"!P"&amp;ROW(I9))</f>
        <v>0.10790153984488882</v>
      </c>
      <c r="K9" s="22" cm="1">
        <f t="array" aca="1" ref="K9" ca="1">INDIRECT(K$1&amp;"!P"&amp;ROW(L9))</f>
        <v>0.10790153984488882</v>
      </c>
      <c r="L9" s="22" cm="1">
        <f t="array" aca="1" ref="L9" ca="1">INDIRECT(L$1&amp;"!P"&amp;ROW(J9))</f>
        <v>0.40283241542092618</v>
      </c>
      <c r="M9" s="31" cm="1">
        <f t="array" aca="1" ref="M9" ca="1">INDIRECT(M$1&amp;"!P"&amp;ROW(K9))</f>
        <v>0.18702933573114677</v>
      </c>
      <c r="N9">
        <f t="shared" ca="1" si="0"/>
        <v>3</v>
      </c>
      <c r="O9">
        <f t="shared" ca="1" si="1"/>
        <v>13.95121951219512</v>
      </c>
      <c r="P9">
        <f t="shared" ca="1" si="2"/>
        <v>0.10790153984488882</v>
      </c>
    </row>
    <row r="10" spans="1:16" x14ac:dyDescent="0.3">
      <c r="A10" t="s">
        <v>49</v>
      </c>
      <c r="B10" s="28" cm="1">
        <f t="array" aca="1" ref="B10" ca="1">INDIRECT(B$1&amp;"!J"&amp;ROW(A10))</f>
        <v>0</v>
      </c>
      <c r="C10" s="28" cm="1">
        <f t="array" aca="1" ref="C10" ca="1">INDIRECT(C$1&amp;"!J"&amp;ROW(D10))</f>
        <v>0</v>
      </c>
      <c r="D10" s="28" cm="1">
        <f t="array" aca="1" ref="D10" ca="1">INDIRECT(D$1&amp;"!J"&amp;ROW(B10))</f>
        <v>0</v>
      </c>
      <c r="E10" s="28" cm="1">
        <f t="array" aca="1" ref="E10" ca="1">INDIRECT(E$1&amp;"!J"&amp;ROW(C10))</f>
        <v>0</v>
      </c>
      <c r="F10" s="24" cm="1">
        <f t="array" aca="1" ref="F10" ca="1">INDIRECT(F$1&amp;"!O"&amp;ROW(E10))</f>
        <v>0</v>
      </c>
      <c r="G10" s="24" cm="1">
        <f t="array" aca="1" ref="G10" ca="1">INDIRECT(G$1&amp;"!O"&amp;ROW(H10))</f>
        <v>0</v>
      </c>
      <c r="H10" s="24" cm="1">
        <f t="array" aca="1" ref="H10" ca="1">INDIRECT(H$1&amp;"!O"&amp;ROW(F10))</f>
        <v>0</v>
      </c>
      <c r="I10" s="33" cm="1">
        <f t="array" aca="1" ref="I10" ca="1">INDIRECT(I$1&amp;"!O"&amp;ROW(G10))/1000</f>
        <v>0</v>
      </c>
      <c r="J10" s="22" cm="1">
        <f t="array" aca="1" ref="J10" ca="1">INDIRECT(J$1&amp;"!P"&amp;ROW(I10))</f>
        <v>0</v>
      </c>
      <c r="K10" s="22" cm="1">
        <f t="array" aca="1" ref="K10" ca="1">INDIRECT(K$1&amp;"!P"&amp;ROW(L10))</f>
        <v>0</v>
      </c>
      <c r="L10" s="22" cm="1">
        <f t="array" aca="1" ref="L10" ca="1">INDIRECT(L$1&amp;"!P"&amp;ROW(J10))</f>
        <v>0</v>
      </c>
      <c r="M10" s="31" cm="1">
        <f t="array" aca="1" ref="M10" ca="1">INDIRECT(M$1&amp;"!P"&amp;ROW(K10))</f>
        <v>0</v>
      </c>
      <c r="N10">
        <f t="shared" ca="1" si="0"/>
        <v>0</v>
      </c>
      <c r="O10">
        <f t="shared" ca="1" si="1"/>
        <v>0</v>
      </c>
      <c r="P10">
        <f t="shared" ca="1" si="2"/>
        <v>0</v>
      </c>
    </row>
    <row r="11" spans="1:16" x14ac:dyDescent="0.3">
      <c r="A11" t="s">
        <v>50</v>
      </c>
      <c r="B11" s="28" cm="1">
        <f t="array" aca="1" ref="B11" ca="1">INDIRECT(B$1&amp;"!J"&amp;ROW(A11))</f>
        <v>0</v>
      </c>
      <c r="C11" s="28" cm="1">
        <f t="array" aca="1" ref="C11" ca="1">INDIRECT(C$1&amp;"!J"&amp;ROW(D11))</f>
        <v>0</v>
      </c>
      <c r="D11" s="28" cm="1">
        <f t="array" aca="1" ref="D11" ca="1">INDIRECT(D$1&amp;"!J"&amp;ROW(B11))</f>
        <v>0</v>
      </c>
      <c r="E11" s="28" cm="1">
        <f t="array" aca="1" ref="E11" ca="1">INDIRECT(E$1&amp;"!J"&amp;ROW(C11))</f>
        <v>0</v>
      </c>
      <c r="F11" s="24" cm="1">
        <f t="array" aca="1" ref="F11" ca="1">INDIRECT(F$1&amp;"!O"&amp;ROW(E11))</f>
        <v>0</v>
      </c>
      <c r="G11" s="24" cm="1">
        <f t="array" aca="1" ref="G11" ca="1">INDIRECT(G$1&amp;"!O"&amp;ROW(H11))</f>
        <v>0</v>
      </c>
      <c r="H11" s="24" cm="1">
        <f t="array" aca="1" ref="H11" ca="1">INDIRECT(H$1&amp;"!O"&amp;ROW(F11))</f>
        <v>0</v>
      </c>
      <c r="I11" s="33" cm="1">
        <f t="array" aca="1" ref="I11" ca="1">INDIRECT(I$1&amp;"!O"&amp;ROW(G11))/1000</f>
        <v>0</v>
      </c>
      <c r="J11" s="22" cm="1">
        <f t="array" aca="1" ref="J11" ca="1">INDIRECT(J$1&amp;"!P"&amp;ROW(I11))</f>
        <v>0</v>
      </c>
      <c r="K11" s="22" cm="1">
        <f t="array" aca="1" ref="K11" ca="1">INDIRECT(K$1&amp;"!P"&amp;ROW(L11))</f>
        <v>0</v>
      </c>
      <c r="L11" s="22" cm="1">
        <f t="array" aca="1" ref="L11" ca="1">INDIRECT(L$1&amp;"!P"&amp;ROW(J11))</f>
        <v>0</v>
      </c>
      <c r="M11" s="31" cm="1">
        <f t="array" aca="1" ref="M11" ca="1">INDIRECT(M$1&amp;"!P"&amp;ROW(K11))</f>
        <v>0</v>
      </c>
      <c r="N11">
        <f t="shared" ca="1" si="0"/>
        <v>0</v>
      </c>
      <c r="O11">
        <f t="shared" ca="1" si="1"/>
        <v>0</v>
      </c>
      <c r="P11">
        <f t="shared" ca="1" si="2"/>
        <v>0</v>
      </c>
    </row>
    <row r="12" spans="1:16" x14ac:dyDescent="0.3">
      <c r="A12" t="s">
        <v>57</v>
      </c>
      <c r="B12" s="28" cm="1">
        <f t="array" aca="1" ref="B12" ca="1">INDIRECT(B$1&amp;"!J"&amp;ROW(A12))</f>
        <v>0</v>
      </c>
      <c r="C12" s="28" cm="1">
        <f t="array" aca="1" ref="C12" ca="1">INDIRECT(C$1&amp;"!J"&amp;ROW(D12))</f>
        <v>0</v>
      </c>
      <c r="D12" s="28" cm="1">
        <f t="array" aca="1" ref="D12" ca="1">INDIRECT(D$1&amp;"!J"&amp;ROW(B12))</f>
        <v>0</v>
      </c>
      <c r="E12" s="28" cm="1">
        <f t="array" aca="1" ref="E12" ca="1">INDIRECT(E$1&amp;"!J"&amp;ROW(C12))</f>
        <v>0</v>
      </c>
      <c r="F12" s="24" cm="1">
        <f t="array" aca="1" ref="F12" ca="1">INDIRECT(F$1&amp;"!O"&amp;ROW(E12))</f>
        <v>0</v>
      </c>
      <c r="G12" s="24" cm="1">
        <f t="array" aca="1" ref="G12" ca="1">INDIRECT(G$1&amp;"!O"&amp;ROW(H12))</f>
        <v>0</v>
      </c>
      <c r="H12" s="24" cm="1">
        <f t="array" aca="1" ref="H12" ca="1">INDIRECT(H$1&amp;"!O"&amp;ROW(F12))</f>
        <v>0</v>
      </c>
      <c r="I12" s="33" cm="1">
        <f t="array" aca="1" ref="I12" ca="1">INDIRECT(I$1&amp;"!O"&amp;ROW(G12))/1000</f>
        <v>0</v>
      </c>
      <c r="J12" s="22" cm="1">
        <f t="array" aca="1" ref="J12" ca="1">INDIRECT(J$1&amp;"!P"&amp;ROW(I12))</f>
        <v>0</v>
      </c>
      <c r="K12" s="22" cm="1">
        <f t="array" aca="1" ref="K12" ca="1">INDIRECT(K$1&amp;"!P"&amp;ROW(L12))</f>
        <v>0</v>
      </c>
      <c r="L12" s="22" cm="1">
        <f t="array" aca="1" ref="L12" ca="1">INDIRECT(L$1&amp;"!P"&amp;ROW(J12))</f>
        <v>0</v>
      </c>
      <c r="M12" s="31" cm="1">
        <f t="array" aca="1" ref="M12" ca="1">INDIRECT(M$1&amp;"!P"&amp;ROW(K12))</f>
        <v>0</v>
      </c>
      <c r="N12">
        <f t="shared" ca="1" si="0"/>
        <v>0</v>
      </c>
      <c r="O12">
        <f t="shared" ca="1" si="1"/>
        <v>0</v>
      </c>
      <c r="P12">
        <f t="shared" ca="1" si="2"/>
        <v>0</v>
      </c>
    </row>
    <row r="13" spans="1:16" x14ac:dyDescent="0.3">
      <c r="A13" t="s">
        <v>58</v>
      </c>
      <c r="B13" s="34" cm="1">
        <f t="array" aca="1" ref="B13" ca="1">INDIRECT(B$1&amp;"!J"&amp;ROW(A13))</f>
        <v>0</v>
      </c>
      <c r="C13" s="28" cm="1">
        <f t="array" aca="1" ref="C13" ca="1">INDIRECT(C$1&amp;"!J"&amp;ROW(D13))</f>
        <v>0</v>
      </c>
      <c r="D13" s="28" cm="1">
        <f t="array" aca="1" ref="D13" ca="1">INDIRECT(D$1&amp;"!J"&amp;ROW(B13))</f>
        <v>0</v>
      </c>
      <c r="E13" s="28" cm="1">
        <f t="array" aca="1" ref="E13" ca="1">INDIRECT(E$1&amp;"!J"&amp;ROW(C13))</f>
        <v>0</v>
      </c>
      <c r="F13" s="24" cm="1">
        <f t="array" aca="1" ref="F13" ca="1">INDIRECT(F$1&amp;"!O"&amp;ROW(E13))</f>
        <v>0</v>
      </c>
      <c r="G13" s="24" cm="1">
        <f t="array" aca="1" ref="G13" ca="1">INDIRECT(G$1&amp;"!O"&amp;ROW(H13))</f>
        <v>0</v>
      </c>
      <c r="H13" s="24" cm="1">
        <f t="array" aca="1" ref="H13" ca="1">INDIRECT(H$1&amp;"!O"&amp;ROW(F13))</f>
        <v>0</v>
      </c>
      <c r="I13" s="33" cm="1">
        <f t="array" aca="1" ref="I13" ca="1">INDIRECT(I$1&amp;"!O"&amp;ROW(G13))/1000</f>
        <v>0</v>
      </c>
      <c r="J13" s="22" cm="1">
        <f t="array" aca="1" ref="J13" ca="1">INDIRECT(J$1&amp;"!P"&amp;ROW(I13))</f>
        <v>0</v>
      </c>
      <c r="K13" s="22" cm="1">
        <f t="array" aca="1" ref="K13" ca="1">INDIRECT(K$1&amp;"!P"&amp;ROW(L13))</f>
        <v>0</v>
      </c>
      <c r="L13" s="22" cm="1">
        <f t="array" aca="1" ref="L13" ca="1">INDIRECT(L$1&amp;"!P"&amp;ROW(J13))</f>
        <v>0</v>
      </c>
      <c r="M13" s="31" cm="1">
        <f t="array" aca="1" ref="M13" ca="1">INDIRECT(M$1&amp;"!P"&amp;ROW(K13))</f>
        <v>0</v>
      </c>
      <c r="N13">
        <f t="shared" ca="1" si="0"/>
        <v>0</v>
      </c>
      <c r="O13">
        <f t="shared" ca="1" si="1"/>
        <v>0</v>
      </c>
      <c r="P13">
        <f t="shared" ca="1" si="2"/>
        <v>0</v>
      </c>
    </row>
    <row r="14" spans="1:16" x14ac:dyDescent="0.3">
      <c r="A14" s="36" t="s">
        <v>46</v>
      </c>
      <c r="B14" s="28" cm="1">
        <f t="array" aca="1" ref="B14" ca="1">INDIRECT(B$1&amp;"!J"&amp;ROW(A14))</f>
        <v>0</v>
      </c>
      <c r="C14" s="28" cm="1">
        <f t="array" aca="1" ref="C14" ca="1">INDIRECT(C$1&amp;"!J"&amp;ROW(D14))</f>
        <v>0</v>
      </c>
      <c r="D14" s="34" cm="1">
        <f t="array" aca="1" ref="D14" ca="1">INDIRECT(D$1&amp;"!J"&amp;ROW(B14))</f>
        <v>0</v>
      </c>
      <c r="E14" s="28" cm="1">
        <f t="array" aca="1" ref="E14" ca="1">INDIRECT(E$1&amp;"!J"&amp;ROW(C14))</f>
        <v>0</v>
      </c>
      <c r="F14" s="24" cm="1">
        <f t="array" aca="1" ref="F14" ca="1">INDIRECT(F$1&amp;"!O"&amp;ROW(E14))</f>
        <v>0</v>
      </c>
      <c r="G14" s="24" cm="1">
        <f t="array" aca="1" ref="G14" ca="1">INDIRECT(G$1&amp;"!O"&amp;ROW(H14))</f>
        <v>0</v>
      </c>
      <c r="H14" s="24" cm="1">
        <f t="array" aca="1" ref="H14" ca="1">INDIRECT(H$1&amp;"!O"&amp;ROW(F14))</f>
        <v>0</v>
      </c>
      <c r="I14" s="33" cm="1">
        <f t="array" aca="1" ref="I14" ca="1">INDIRECT(I$1&amp;"!O"&amp;ROW(G14))/1000</f>
        <v>0</v>
      </c>
      <c r="J14" s="22" cm="1">
        <f t="array" aca="1" ref="J14" ca="1">INDIRECT(J$1&amp;"!P"&amp;ROW(I14))</f>
        <v>0</v>
      </c>
      <c r="K14" s="22" cm="1">
        <f t="array" aca="1" ref="K14" ca="1">INDIRECT(K$1&amp;"!P"&amp;ROW(L14))</f>
        <v>0</v>
      </c>
      <c r="L14" s="22" cm="1">
        <f t="array" aca="1" ref="L14" ca="1">INDIRECT(L$1&amp;"!P"&amp;ROW(J14))</f>
        <v>0</v>
      </c>
      <c r="M14" s="31" cm="1">
        <f t="array" aca="1" ref="M14" ca="1">INDIRECT(M$1&amp;"!P"&amp;ROW(K14))</f>
        <v>0</v>
      </c>
      <c r="N14">
        <f t="shared" ca="1" si="0"/>
        <v>0</v>
      </c>
      <c r="O14">
        <f t="shared" ca="1" si="1"/>
        <v>0</v>
      </c>
      <c r="P14">
        <f t="shared" ca="1" si="2"/>
        <v>0</v>
      </c>
    </row>
    <row r="15" spans="1:16" x14ac:dyDescent="0.3">
      <c r="A15" t="s">
        <v>47</v>
      </c>
      <c r="B15" s="28" cm="1">
        <f t="array" aca="1" ref="B15" ca="1">INDIRECT(B$1&amp;"!J"&amp;ROW(A15))</f>
        <v>0</v>
      </c>
      <c r="C15" s="28" cm="1">
        <f t="array" aca="1" ref="C15" ca="1">INDIRECT(C$1&amp;"!J"&amp;ROW(D15))</f>
        <v>0</v>
      </c>
      <c r="D15" s="28" cm="1">
        <f t="array" aca="1" ref="D15" ca="1">INDIRECT(D$1&amp;"!J"&amp;ROW(B15))</f>
        <v>0</v>
      </c>
      <c r="E15" s="28" cm="1">
        <f t="array" aca="1" ref="E15" ca="1">INDIRECT(E$1&amp;"!J"&amp;ROW(C15))</f>
        <v>0</v>
      </c>
      <c r="F15" s="24" cm="1">
        <f t="array" aca="1" ref="F15" ca="1">INDIRECT(F$1&amp;"!O"&amp;ROW(E15))</f>
        <v>0</v>
      </c>
      <c r="G15" s="24" cm="1">
        <f t="array" aca="1" ref="G15" ca="1">INDIRECT(G$1&amp;"!O"&amp;ROW(H15))</f>
        <v>0</v>
      </c>
      <c r="H15" s="24" cm="1">
        <f t="array" aca="1" ref="H15" ca="1">INDIRECT(H$1&amp;"!O"&amp;ROW(F15))</f>
        <v>0</v>
      </c>
      <c r="I15" s="33" cm="1">
        <f t="array" aca="1" ref="I15" ca="1">INDIRECT(I$1&amp;"!O"&amp;ROW(G15))/1000</f>
        <v>0</v>
      </c>
      <c r="J15" s="22" cm="1">
        <f t="array" aca="1" ref="J15" ca="1">INDIRECT(J$1&amp;"!P"&amp;ROW(I15))</f>
        <v>0</v>
      </c>
      <c r="K15" s="22" cm="1">
        <f t="array" aca="1" ref="K15" ca="1">INDIRECT(K$1&amp;"!P"&amp;ROW(L15))</f>
        <v>0</v>
      </c>
      <c r="L15" s="22" cm="1">
        <f t="array" aca="1" ref="L15" ca="1">INDIRECT(L$1&amp;"!P"&amp;ROW(J15))</f>
        <v>0</v>
      </c>
      <c r="M15" s="31" cm="1">
        <f t="array" aca="1" ref="M15" ca="1">INDIRECT(M$1&amp;"!P"&amp;ROW(K15))</f>
        <v>0</v>
      </c>
      <c r="N15">
        <f t="shared" ca="1" si="0"/>
        <v>0</v>
      </c>
      <c r="O15">
        <f t="shared" ca="1" si="1"/>
        <v>0</v>
      </c>
      <c r="P15">
        <f t="shared" ca="1" si="2"/>
        <v>0</v>
      </c>
    </row>
    <row r="16" spans="1:16" x14ac:dyDescent="0.3">
      <c r="A16" s="35" t="s">
        <v>48</v>
      </c>
      <c r="B16" s="28" cm="1">
        <f t="array" aca="1" ref="B16" ca="1">INDIRECT(B$1&amp;"!J"&amp;ROW(A16))</f>
        <v>0</v>
      </c>
      <c r="C16" s="28" cm="1">
        <f t="array" aca="1" ref="C16" ca="1">INDIRECT(C$1&amp;"!J"&amp;ROW(D16))</f>
        <v>0</v>
      </c>
      <c r="D16" s="28" cm="1">
        <f t="array" aca="1" ref="D16" ca="1">INDIRECT(D$1&amp;"!J"&amp;ROW(B16))</f>
        <v>0</v>
      </c>
      <c r="E16" s="28" cm="1">
        <f t="array" aca="1" ref="E16" ca="1">INDIRECT(E$1&amp;"!J"&amp;ROW(C16))</f>
        <v>0</v>
      </c>
      <c r="F16" s="24" cm="1">
        <f t="array" aca="1" ref="F16" ca="1">INDIRECT(F$1&amp;"!O"&amp;ROW(E16))</f>
        <v>0</v>
      </c>
      <c r="G16" s="24" cm="1">
        <f t="array" aca="1" ref="G16" ca="1">INDIRECT(G$1&amp;"!O"&amp;ROW(H16))</f>
        <v>0</v>
      </c>
      <c r="H16" s="24" cm="1">
        <f t="array" aca="1" ref="H16" ca="1">INDIRECT(H$1&amp;"!O"&amp;ROW(F16))</f>
        <v>0</v>
      </c>
      <c r="I16" s="33" cm="1">
        <f t="array" aca="1" ref="I16" ca="1">INDIRECT(I$1&amp;"!O"&amp;ROW(G16))/1000</f>
        <v>0</v>
      </c>
      <c r="J16" s="22" cm="1">
        <f t="array" aca="1" ref="J16" ca="1">INDIRECT(J$1&amp;"!P"&amp;ROW(I16))</f>
        <v>0</v>
      </c>
      <c r="K16" s="22" cm="1">
        <f t="array" aca="1" ref="K16" ca="1">INDIRECT(K$1&amp;"!P"&amp;ROW(L16))</f>
        <v>0</v>
      </c>
      <c r="L16" s="22" cm="1">
        <f t="array" aca="1" ref="L16" ca="1">INDIRECT(L$1&amp;"!P"&amp;ROW(J16))</f>
        <v>0</v>
      </c>
      <c r="M16" s="31" cm="1">
        <f t="array" aca="1" ref="M16" ca="1">INDIRECT(M$1&amp;"!P"&amp;ROW(K16))</f>
        <v>0</v>
      </c>
      <c r="N16">
        <f t="shared" ca="1" si="0"/>
        <v>0</v>
      </c>
      <c r="O16">
        <f t="shared" ca="1" si="1"/>
        <v>0</v>
      </c>
      <c r="P16">
        <f t="shared" ca="1" si="2"/>
        <v>0</v>
      </c>
    </row>
    <row r="17" spans="1:16" x14ac:dyDescent="0.3">
      <c r="A17" s="35" t="s">
        <v>59</v>
      </c>
      <c r="B17" s="28" cm="1">
        <f t="array" aca="1" ref="B17" ca="1">INDIRECT(B$1&amp;"!J"&amp;ROW(A17))</f>
        <v>0</v>
      </c>
      <c r="C17" s="28" cm="1">
        <f t="array" aca="1" ref="C17" ca="1">INDIRECT(C$1&amp;"!J"&amp;ROW(D17))</f>
        <v>0</v>
      </c>
      <c r="D17" s="28" cm="1">
        <f t="array" aca="1" ref="D17" ca="1">INDIRECT(D$1&amp;"!J"&amp;ROW(B17))</f>
        <v>0</v>
      </c>
      <c r="E17" s="28" cm="1">
        <f t="array" aca="1" ref="E17" ca="1">INDIRECT(E$1&amp;"!J"&amp;ROW(C17))</f>
        <v>0</v>
      </c>
      <c r="F17" s="24" cm="1">
        <f t="array" aca="1" ref="F17" ca="1">INDIRECT(F$1&amp;"!O"&amp;ROW(E17))</f>
        <v>0</v>
      </c>
      <c r="G17" s="24" cm="1">
        <f t="array" aca="1" ref="G17" ca="1">INDIRECT(G$1&amp;"!O"&amp;ROW(H17))</f>
        <v>0</v>
      </c>
      <c r="H17" s="24" cm="1">
        <f t="array" aca="1" ref="H17" ca="1">INDIRECT(H$1&amp;"!O"&amp;ROW(F17))</f>
        <v>0</v>
      </c>
      <c r="I17" s="33" cm="1">
        <f t="array" aca="1" ref="I17" ca="1">INDIRECT(I$1&amp;"!O"&amp;ROW(G17))/1000</f>
        <v>0</v>
      </c>
      <c r="J17" s="22" cm="1">
        <f t="array" aca="1" ref="J17" ca="1">INDIRECT(J$1&amp;"!P"&amp;ROW(I17))</f>
        <v>0</v>
      </c>
      <c r="K17" s="22" cm="1">
        <f t="array" aca="1" ref="K17" ca="1">INDIRECT(K$1&amp;"!P"&amp;ROW(L17))</f>
        <v>0</v>
      </c>
      <c r="L17" s="22" cm="1">
        <f t="array" aca="1" ref="L17" ca="1">INDIRECT(L$1&amp;"!P"&amp;ROW(J17))</f>
        <v>0</v>
      </c>
      <c r="M17" s="31" cm="1">
        <f t="array" aca="1" ref="M17" ca="1">INDIRECT(M$1&amp;"!P"&amp;ROW(K17))</f>
        <v>0</v>
      </c>
      <c r="N17">
        <f t="shared" ca="1" si="0"/>
        <v>0</v>
      </c>
      <c r="O17">
        <f t="shared" ca="1" si="1"/>
        <v>0</v>
      </c>
      <c r="P17">
        <f t="shared" ca="1" si="2"/>
        <v>0</v>
      </c>
    </row>
    <row r="18" spans="1:16" x14ac:dyDescent="0.3">
      <c r="A18" t="s">
        <v>60</v>
      </c>
      <c r="B18" s="28" cm="1">
        <f t="array" aca="1" ref="B18" ca="1">INDIRECT(B$1&amp;"!J"&amp;ROW(A18))</f>
        <v>0</v>
      </c>
      <c r="C18" s="28" cm="1">
        <f t="array" aca="1" ref="C18" ca="1">INDIRECT(C$1&amp;"!J"&amp;ROW(D18))</f>
        <v>0</v>
      </c>
      <c r="D18" s="28" cm="1">
        <f t="array" aca="1" ref="D18" ca="1">INDIRECT(D$1&amp;"!J"&amp;ROW(B18))</f>
        <v>0</v>
      </c>
      <c r="E18" s="28" cm="1">
        <f t="array" aca="1" ref="E18" ca="1">INDIRECT(E$1&amp;"!J"&amp;ROW(C18))</f>
        <v>0</v>
      </c>
      <c r="F18" s="24" cm="1">
        <f t="array" aca="1" ref="F18" ca="1">INDIRECT(F$1&amp;"!O"&amp;ROW(E18))</f>
        <v>0</v>
      </c>
      <c r="G18" s="24" cm="1">
        <f t="array" aca="1" ref="G18" ca="1">INDIRECT(G$1&amp;"!O"&amp;ROW(H18))</f>
        <v>0</v>
      </c>
      <c r="H18" s="24" cm="1">
        <f t="array" aca="1" ref="H18" ca="1">INDIRECT(H$1&amp;"!O"&amp;ROW(F18))</f>
        <v>0</v>
      </c>
      <c r="I18" s="33" cm="1">
        <f t="array" aca="1" ref="I18" ca="1">INDIRECT(I$1&amp;"!O"&amp;ROW(G18))/1000</f>
        <v>0</v>
      </c>
      <c r="J18" s="22" cm="1">
        <f t="array" aca="1" ref="J18" ca="1">INDIRECT(J$1&amp;"!P"&amp;ROW(I18))</f>
        <v>0</v>
      </c>
      <c r="K18" s="22" cm="1">
        <f t="array" aca="1" ref="K18" ca="1">INDIRECT(K$1&amp;"!P"&amp;ROW(L18))</f>
        <v>0</v>
      </c>
      <c r="L18" s="22" cm="1">
        <f t="array" aca="1" ref="L18" ca="1">INDIRECT(L$1&amp;"!P"&amp;ROW(J18))</f>
        <v>0</v>
      </c>
      <c r="M18" s="31" cm="1">
        <f t="array" aca="1" ref="M18" ca="1">INDIRECT(M$1&amp;"!P"&amp;ROW(K18))</f>
        <v>0</v>
      </c>
      <c r="N18">
        <f t="shared" ca="1" si="0"/>
        <v>0</v>
      </c>
      <c r="O18">
        <f t="shared" ca="1" si="1"/>
        <v>0</v>
      </c>
      <c r="P18">
        <f t="shared" ca="1" si="2"/>
        <v>0</v>
      </c>
    </row>
    <row r="19" spans="1:16" x14ac:dyDescent="0.3">
      <c r="A19" t="s">
        <v>61</v>
      </c>
      <c r="B19" s="28" cm="1">
        <f t="array" aca="1" ref="B19" ca="1">INDIRECT(B$1&amp;"!J"&amp;ROW(A19))</f>
        <v>0</v>
      </c>
      <c r="C19" s="28" cm="1">
        <f t="array" aca="1" ref="C19" ca="1">INDIRECT(C$1&amp;"!J"&amp;ROW(D19))</f>
        <v>0</v>
      </c>
      <c r="D19" s="28" cm="1">
        <f t="array" aca="1" ref="D19" ca="1">INDIRECT(D$1&amp;"!J"&amp;ROW(B19))</f>
        <v>0</v>
      </c>
      <c r="E19" s="28" cm="1">
        <f t="array" aca="1" ref="E19" ca="1">INDIRECT(E$1&amp;"!J"&amp;ROW(C19))</f>
        <v>0</v>
      </c>
      <c r="F19" s="24" cm="1">
        <f t="array" aca="1" ref="F19" ca="1">INDIRECT(F$1&amp;"!O"&amp;ROW(E19))</f>
        <v>0</v>
      </c>
      <c r="G19" s="24" cm="1">
        <f t="array" aca="1" ref="G19" ca="1">INDIRECT(G$1&amp;"!O"&amp;ROW(H19))</f>
        <v>0</v>
      </c>
      <c r="H19" s="24" cm="1">
        <f t="array" aca="1" ref="H19" ca="1">INDIRECT(H$1&amp;"!O"&amp;ROW(F19))</f>
        <v>0</v>
      </c>
      <c r="I19" s="33" cm="1">
        <f t="array" aca="1" ref="I19" ca="1">INDIRECT(I$1&amp;"!O"&amp;ROW(G19))/1000</f>
        <v>0</v>
      </c>
      <c r="J19" s="22" cm="1">
        <f t="array" aca="1" ref="J19" ca="1">INDIRECT(J$1&amp;"!P"&amp;ROW(I19))</f>
        <v>0</v>
      </c>
      <c r="K19" s="22" cm="1">
        <f t="array" aca="1" ref="K19" ca="1">INDIRECT(K$1&amp;"!P"&amp;ROW(L19))</f>
        <v>0</v>
      </c>
      <c r="L19" s="22" cm="1">
        <f t="array" aca="1" ref="L19" ca="1">INDIRECT(L$1&amp;"!P"&amp;ROW(J19))</f>
        <v>0</v>
      </c>
      <c r="M19" s="31" cm="1">
        <f t="array" aca="1" ref="M19" ca="1">INDIRECT(M$1&amp;"!P"&amp;ROW(K19))</f>
        <v>0</v>
      </c>
      <c r="N19">
        <f t="shared" ca="1" si="0"/>
        <v>0</v>
      </c>
      <c r="O19">
        <f t="shared" ca="1" si="1"/>
        <v>0</v>
      </c>
      <c r="P19">
        <f t="shared" ca="1" si="2"/>
        <v>0</v>
      </c>
    </row>
    <row r="20" spans="1:16" x14ac:dyDescent="0.3">
      <c r="A20" s="35" t="s">
        <v>62</v>
      </c>
      <c r="B20" s="34" cm="1">
        <f t="array" aca="1" ref="B20" ca="1">INDIRECT(B$1&amp;"!J"&amp;ROW(A20))</f>
        <v>0</v>
      </c>
      <c r="C20" s="28" cm="1">
        <f t="array" aca="1" ref="C20" ca="1">INDIRECT(C$1&amp;"!J"&amp;ROW(D20))</f>
        <v>0</v>
      </c>
      <c r="D20" s="28" cm="1">
        <f t="array" aca="1" ref="D20" ca="1">INDIRECT(D$1&amp;"!J"&amp;ROW(B20))</f>
        <v>0</v>
      </c>
      <c r="E20" s="28" cm="1">
        <f t="array" aca="1" ref="E20" ca="1">INDIRECT(E$1&amp;"!J"&amp;ROW(C20))</f>
        <v>0</v>
      </c>
      <c r="F20" s="24" cm="1">
        <f t="array" aca="1" ref="F20" ca="1">INDIRECT(F$1&amp;"!O"&amp;ROW(E20))</f>
        <v>0</v>
      </c>
      <c r="G20" s="24" cm="1">
        <f t="array" aca="1" ref="G20" ca="1">INDIRECT(G$1&amp;"!O"&amp;ROW(H20))</f>
        <v>0</v>
      </c>
      <c r="H20" s="24" cm="1">
        <f t="array" aca="1" ref="H20" ca="1">INDIRECT(H$1&amp;"!O"&amp;ROW(F20))</f>
        <v>0</v>
      </c>
      <c r="I20" s="33" cm="1">
        <f t="array" aca="1" ref="I20" ca="1">INDIRECT(I$1&amp;"!O"&amp;ROW(G20))/1000</f>
        <v>0</v>
      </c>
      <c r="J20" s="22" cm="1">
        <f t="array" aca="1" ref="J20" ca="1">INDIRECT(J$1&amp;"!P"&amp;ROW(I20))</f>
        <v>0</v>
      </c>
      <c r="K20" s="22" cm="1">
        <f t="array" aca="1" ref="K20" ca="1">INDIRECT(K$1&amp;"!P"&amp;ROW(L20))</f>
        <v>0</v>
      </c>
      <c r="L20" s="22" cm="1">
        <f t="array" aca="1" ref="L20" ca="1">INDIRECT(L$1&amp;"!P"&amp;ROW(J20))</f>
        <v>0</v>
      </c>
      <c r="M20" s="31" cm="1">
        <f t="array" aca="1" ref="M20" ca="1">INDIRECT(M$1&amp;"!P"&amp;ROW(K20))</f>
        <v>0</v>
      </c>
      <c r="N20">
        <f t="shared" ca="1" si="0"/>
        <v>0</v>
      </c>
      <c r="O20">
        <f t="shared" ca="1" si="1"/>
        <v>0</v>
      </c>
      <c r="P20">
        <f t="shared" ca="1" si="2"/>
        <v>0</v>
      </c>
    </row>
    <row r="21" spans="1:16" x14ac:dyDescent="0.3">
      <c r="A21" s="36" t="s">
        <v>63</v>
      </c>
      <c r="B21" s="28" cm="1">
        <f t="array" aca="1" ref="B21" ca="1">INDIRECT(B$1&amp;"!J"&amp;ROW(A21))</f>
        <v>0</v>
      </c>
      <c r="C21" s="28" cm="1">
        <f t="array" aca="1" ref="C21" ca="1">INDIRECT(C$1&amp;"!J"&amp;ROW(D21))</f>
        <v>0</v>
      </c>
      <c r="D21" s="28" cm="1">
        <f t="array" aca="1" ref="D21" ca="1">INDIRECT(D$1&amp;"!J"&amp;ROW(B21))</f>
        <v>0</v>
      </c>
      <c r="E21" s="28" cm="1">
        <f t="array" aca="1" ref="E21" ca="1">INDIRECT(E$1&amp;"!J"&amp;ROW(C21))</f>
        <v>0</v>
      </c>
      <c r="F21" s="24" cm="1">
        <f t="array" aca="1" ref="F21" ca="1">INDIRECT(F$1&amp;"!O"&amp;ROW(E21))</f>
        <v>0</v>
      </c>
      <c r="G21" s="24" cm="1">
        <f t="array" aca="1" ref="G21" ca="1">INDIRECT(G$1&amp;"!O"&amp;ROW(H21))</f>
        <v>0</v>
      </c>
      <c r="H21" s="24" cm="1">
        <f t="array" aca="1" ref="H21" ca="1">INDIRECT(H$1&amp;"!O"&amp;ROW(F21))</f>
        <v>0</v>
      </c>
      <c r="I21" s="33" cm="1">
        <f t="array" aca="1" ref="I21" ca="1">INDIRECT(I$1&amp;"!O"&amp;ROW(G21))/1000</f>
        <v>0</v>
      </c>
      <c r="J21" s="22" cm="1">
        <f t="array" aca="1" ref="J21" ca="1">INDIRECT(J$1&amp;"!P"&amp;ROW(I21))</f>
        <v>0</v>
      </c>
      <c r="K21" s="22" cm="1">
        <f t="array" aca="1" ref="K21" ca="1">INDIRECT(K$1&amp;"!P"&amp;ROW(L21))</f>
        <v>0</v>
      </c>
      <c r="L21" s="22" cm="1">
        <f t="array" aca="1" ref="L21" ca="1">INDIRECT(L$1&amp;"!P"&amp;ROW(J21))</f>
        <v>0</v>
      </c>
      <c r="M21" s="31" cm="1">
        <f t="array" aca="1" ref="M21" ca="1">INDIRECT(M$1&amp;"!P"&amp;ROW(K21))</f>
        <v>0</v>
      </c>
      <c r="N21">
        <f t="shared" ca="1" si="0"/>
        <v>0</v>
      </c>
      <c r="O21">
        <f t="shared" ca="1" si="1"/>
        <v>0</v>
      </c>
      <c r="P21">
        <f t="shared" ca="1" si="2"/>
        <v>0</v>
      </c>
    </row>
    <row r="22" spans="1:16" x14ac:dyDescent="0.3">
      <c r="A22" s="35" t="s">
        <v>64</v>
      </c>
      <c r="B22" s="28" cm="1">
        <f t="array" aca="1" ref="B22" ca="1">INDIRECT(B$1&amp;"!J"&amp;ROW(A22))</f>
        <v>0</v>
      </c>
      <c r="C22" s="28" cm="1">
        <f t="array" aca="1" ref="C22" ca="1">INDIRECT(C$1&amp;"!J"&amp;ROW(D22))</f>
        <v>0</v>
      </c>
      <c r="D22" s="34" cm="1">
        <f t="array" aca="1" ref="D22" ca="1">INDIRECT(D$1&amp;"!J"&amp;ROW(B22))</f>
        <v>0</v>
      </c>
      <c r="E22" s="28" cm="1">
        <f t="array" aca="1" ref="E22" ca="1">INDIRECT(E$1&amp;"!J"&amp;ROW(C22))</f>
        <v>0</v>
      </c>
      <c r="F22" s="24" cm="1">
        <f t="array" aca="1" ref="F22" ca="1">INDIRECT(F$1&amp;"!O"&amp;ROW(E22))</f>
        <v>0</v>
      </c>
      <c r="G22" s="24" cm="1">
        <f t="array" aca="1" ref="G22" ca="1">INDIRECT(G$1&amp;"!O"&amp;ROW(H22))</f>
        <v>0</v>
      </c>
      <c r="H22" s="24" cm="1">
        <f t="array" aca="1" ref="H22" ca="1">INDIRECT(H$1&amp;"!O"&amp;ROW(F22))</f>
        <v>0</v>
      </c>
      <c r="I22" s="33" cm="1">
        <f t="array" aca="1" ref="I22" ca="1">INDIRECT(I$1&amp;"!O"&amp;ROW(G22))/1000</f>
        <v>0</v>
      </c>
      <c r="J22" s="22" cm="1">
        <f t="array" aca="1" ref="J22" ca="1">INDIRECT(J$1&amp;"!P"&amp;ROW(I22))</f>
        <v>0</v>
      </c>
      <c r="K22" s="22" cm="1">
        <f t="array" aca="1" ref="K22" ca="1">INDIRECT(K$1&amp;"!P"&amp;ROW(L22))</f>
        <v>0</v>
      </c>
      <c r="L22" s="22" cm="1">
        <f t="array" aca="1" ref="L22" ca="1">INDIRECT(L$1&amp;"!P"&amp;ROW(J22))</f>
        <v>0</v>
      </c>
      <c r="M22" s="31" cm="1">
        <f t="array" aca="1" ref="M22" ca="1">INDIRECT(M$1&amp;"!P"&amp;ROW(K22))</f>
        <v>0</v>
      </c>
      <c r="N22">
        <f t="shared" ca="1" si="0"/>
        <v>0</v>
      </c>
      <c r="O22">
        <f t="shared" ca="1" si="1"/>
        <v>0</v>
      </c>
      <c r="P22">
        <f t="shared" ca="1" si="2"/>
        <v>0</v>
      </c>
    </row>
    <row r="23" spans="1:16" x14ac:dyDescent="0.3">
      <c r="A23" s="36" t="s">
        <v>65</v>
      </c>
      <c r="B23" s="28" cm="1">
        <f t="array" aca="1" ref="B23" ca="1">INDIRECT(B$1&amp;"!J"&amp;ROW(A23))</f>
        <v>0</v>
      </c>
      <c r="C23" s="28" cm="1">
        <f t="array" aca="1" ref="C23" ca="1">INDIRECT(C$1&amp;"!J"&amp;ROW(D23))</f>
        <v>0</v>
      </c>
      <c r="D23" s="28" cm="1">
        <f t="array" aca="1" ref="D23" ca="1">INDIRECT(D$1&amp;"!J"&amp;ROW(B23))</f>
        <v>0</v>
      </c>
      <c r="E23" s="28" cm="1">
        <f t="array" aca="1" ref="E23" ca="1">INDIRECT(E$1&amp;"!J"&amp;ROW(C23))</f>
        <v>0</v>
      </c>
      <c r="F23" s="24" cm="1">
        <f t="array" aca="1" ref="F23" ca="1">INDIRECT(F$1&amp;"!O"&amp;ROW(E23))</f>
        <v>0</v>
      </c>
      <c r="G23" s="24" cm="1">
        <f t="array" aca="1" ref="G23" ca="1">INDIRECT(G$1&amp;"!O"&amp;ROW(H23))</f>
        <v>0</v>
      </c>
      <c r="H23" s="24" cm="1">
        <f t="array" aca="1" ref="H23" ca="1">INDIRECT(H$1&amp;"!O"&amp;ROW(F23))</f>
        <v>0</v>
      </c>
      <c r="I23" s="33" cm="1">
        <f t="array" aca="1" ref="I23" ca="1">INDIRECT(I$1&amp;"!O"&amp;ROW(G23))/1000</f>
        <v>0</v>
      </c>
      <c r="J23" s="22" cm="1">
        <f t="array" aca="1" ref="J23" ca="1">INDIRECT(J$1&amp;"!P"&amp;ROW(I23))</f>
        <v>0</v>
      </c>
      <c r="K23" s="22" cm="1">
        <f t="array" aca="1" ref="K23" ca="1">INDIRECT(K$1&amp;"!P"&amp;ROW(L23))</f>
        <v>0</v>
      </c>
      <c r="L23" s="22" cm="1">
        <f t="array" aca="1" ref="L23" ca="1">INDIRECT(L$1&amp;"!P"&amp;ROW(J23))</f>
        <v>0</v>
      </c>
      <c r="M23" s="31" cm="1">
        <f t="array" aca="1" ref="M23" ca="1">INDIRECT(M$1&amp;"!P"&amp;ROW(K23))</f>
        <v>0</v>
      </c>
      <c r="N23">
        <f t="shared" ca="1" si="0"/>
        <v>0</v>
      </c>
      <c r="O23">
        <f t="shared" ca="1" si="1"/>
        <v>0</v>
      </c>
      <c r="P23">
        <f t="shared" ca="1" si="2"/>
        <v>0</v>
      </c>
    </row>
    <row r="24" spans="1:16" x14ac:dyDescent="0.3">
      <c r="A24" s="36" t="s">
        <v>66</v>
      </c>
      <c r="B24" s="34" cm="1">
        <f t="array" aca="1" ref="B24" ca="1">INDIRECT(B$1&amp;"!J"&amp;ROW(A24))</f>
        <v>0</v>
      </c>
      <c r="C24" s="34" cm="1">
        <f t="array" aca="1" ref="C24" ca="1">INDIRECT(C$1&amp;"!J"&amp;ROW(D24))</f>
        <v>0</v>
      </c>
      <c r="D24" s="34" cm="1">
        <f t="array" aca="1" ref="D24" ca="1">INDIRECT(D$1&amp;"!J"&amp;ROW(B24))</f>
        <v>0</v>
      </c>
      <c r="E24" s="34" cm="1">
        <f t="array" aca="1" ref="E24" ca="1">INDIRECT(E$1&amp;"!J"&amp;ROW(C24))</f>
        <v>0</v>
      </c>
      <c r="F24" s="24" cm="1">
        <f t="array" aca="1" ref="F24" ca="1">INDIRECT(F$1&amp;"!O"&amp;ROW(E24))</f>
        <v>0</v>
      </c>
      <c r="G24" s="24" cm="1">
        <f t="array" aca="1" ref="G24" ca="1">INDIRECT(G$1&amp;"!O"&amp;ROW(H24))</f>
        <v>0</v>
      </c>
      <c r="H24" s="24" cm="1">
        <f t="array" aca="1" ref="H24" ca="1">INDIRECT(H$1&amp;"!O"&amp;ROW(F24))</f>
        <v>0</v>
      </c>
      <c r="I24" s="33" cm="1">
        <f t="array" aca="1" ref="I24" ca="1">INDIRECT(I$1&amp;"!O"&amp;ROW(G24))/1000</f>
        <v>0</v>
      </c>
      <c r="J24" s="22" cm="1">
        <f t="array" aca="1" ref="J24" ca="1">INDIRECT(J$1&amp;"!P"&amp;ROW(I24))</f>
        <v>0</v>
      </c>
      <c r="K24" s="22" cm="1">
        <f t="array" aca="1" ref="K24" ca="1">INDIRECT(K$1&amp;"!P"&amp;ROW(L24))</f>
        <v>0</v>
      </c>
      <c r="L24" s="22" cm="1">
        <f t="array" aca="1" ref="L24" ca="1">INDIRECT(L$1&amp;"!P"&amp;ROW(J24))</f>
        <v>0</v>
      </c>
      <c r="M24" s="31" cm="1">
        <f t="array" aca="1" ref="M24" ca="1">INDIRECT(M$1&amp;"!P"&amp;ROW(K24))</f>
        <v>0</v>
      </c>
      <c r="N24">
        <f t="shared" ca="1" si="0"/>
        <v>0</v>
      </c>
      <c r="O24">
        <f t="shared" ca="1" si="1"/>
        <v>0</v>
      </c>
      <c r="P24">
        <f t="shared" ca="1" si="2"/>
        <v>0</v>
      </c>
    </row>
    <row r="25" spans="1:16" x14ac:dyDescent="0.3">
      <c r="A25" s="35" t="s">
        <v>67</v>
      </c>
      <c r="B25" s="28" cm="1">
        <f t="array" aca="1" ref="B25" ca="1">INDIRECT(B$1&amp;"!J"&amp;ROW(A25))</f>
        <v>0</v>
      </c>
      <c r="C25" s="28" cm="1">
        <f t="array" aca="1" ref="C25" ca="1">INDIRECT(C$1&amp;"!J"&amp;ROW(D25))</f>
        <v>0</v>
      </c>
      <c r="D25" s="28" cm="1">
        <f t="array" aca="1" ref="D25" ca="1">INDIRECT(D$1&amp;"!J"&amp;ROW(B25))</f>
        <v>0</v>
      </c>
      <c r="E25" s="34" cm="1">
        <f t="array" aca="1" ref="E25" ca="1">INDIRECT(E$1&amp;"!J"&amp;ROW(C25))</f>
        <v>0</v>
      </c>
      <c r="F25" s="24" cm="1">
        <f t="array" aca="1" ref="F25" ca="1">INDIRECT(F$1&amp;"!O"&amp;ROW(E25))</f>
        <v>0</v>
      </c>
      <c r="G25" s="24" cm="1">
        <f t="array" aca="1" ref="G25" ca="1">INDIRECT(G$1&amp;"!O"&amp;ROW(H25))</f>
        <v>0</v>
      </c>
      <c r="H25" s="24" cm="1">
        <f t="array" aca="1" ref="H25" ca="1">INDIRECT(H$1&amp;"!O"&amp;ROW(F25))</f>
        <v>0</v>
      </c>
      <c r="I25" s="33" cm="1">
        <f t="array" aca="1" ref="I25" ca="1">INDIRECT(I$1&amp;"!O"&amp;ROW(G25))/1000</f>
        <v>0</v>
      </c>
      <c r="J25" s="22" cm="1">
        <f t="array" aca="1" ref="J25" ca="1">INDIRECT(J$1&amp;"!P"&amp;ROW(I25))</f>
        <v>0</v>
      </c>
      <c r="K25" s="22" cm="1">
        <f t="array" aca="1" ref="K25" ca="1">INDIRECT(K$1&amp;"!P"&amp;ROW(L25))</f>
        <v>0</v>
      </c>
      <c r="L25" s="22" cm="1">
        <f t="array" aca="1" ref="L25" ca="1">INDIRECT(L$1&amp;"!P"&amp;ROW(J25))</f>
        <v>0</v>
      </c>
      <c r="M25" s="31" cm="1">
        <f t="array" aca="1" ref="M25" ca="1">INDIRECT(M$1&amp;"!P"&amp;ROW(K25))</f>
        <v>0</v>
      </c>
      <c r="N25">
        <f t="shared" ca="1" si="0"/>
        <v>0</v>
      </c>
      <c r="O25">
        <f t="shared" ca="1" si="1"/>
        <v>0</v>
      </c>
      <c r="P25">
        <f t="shared" ca="1" si="2"/>
        <v>0</v>
      </c>
    </row>
    <row r="26" spans="1:16" x14ac:dyDescent="0.3">
      <c r="A26" s="35" t="s">
        <v>68</v>
      </c>
      <c r="B26" s="28" cm="1">
        <f t="array" aca="1" ref="B26" ca="1">INDIRECT(B$1&amp;"!J"&amp;ROW(A26))</f>
        <v>0</v>
      </c>
      <c r="C26" s="28" cm="1">
        <f t="array" aca="1" ref="C26" ca="1">INDIRECT(C$1&amp;"!J"&amp;ROW(D26))</f>
        <v>0</v>
      </c>
      <c r="D26" s="34" cm="1">
        <f t="array" aca="1" ref="D26" ca="1">INDIRECT(D$1&amp;"!J"&amp;ROW(B26))</f>
        <v>0</v>
      </c>
      <c r="E26" s="28" cm="1">
        <f t="array" aca="1" ref="E26" ca="1">INDIRECT(E$1&amp;"!J"&amp;ROW(C26))</f>
        <v>0</v>
      </c>
      <c r="F26" s="24" cm="1">
        <f t="array" aca="1" ref="F26" ca="1">INDIRECT(F$1&amp;"!O"&amp;ROW(E26))</f>
        <v>0</v>
      </c>
      <c r="G26" s="24" cm="1">
        <f t="array" aca="1" ref="G26" ca="1">INDIRECT(G$1&amp;"!O"&amp;ROW(H26))</f>
        <v>0</v>
      </c>
      <c r="H26" s="24" cm="1">
        <f t="array" aca="1" ref="H26" ca="1">INDIRECT(H$1&amp;"!O"&amp;ROW(F26))</f>
        <v>0</v>
      </c>
      <c r="I26" s="33" cm="1">
        <f t="array" aca="1" ref="I26" ca="1">INDIRECT(I$1&amp;"!O"&amp;ROW(G26))/1000</f>
        <v>0</v>
      </c>
      <c r="J26" s="22" cm="1">
        <f t="array" aca="1" ref="J26" ca="1">INDIRECT(J$1&amp;"!P"&amp;ROW(I26))</f>
        <v>0</v>
      </c>
      <c r="K26" s="22" cm="1">
        <f t="array" aca="1" ref="K26" ca="1">INDIRECT(K$1&amp;"!P"&amp;ROW(L26))</f>
        <v>0</v>
      </c>
      <c r="L26" s="22" cm="1">
        <f t="array" aca="1" ref="L26" ca="1">INDIRECT(L$1&amp;"!P"&amp;ROW(J26))</f>
        <v>0</v>
      </c>
      <c r="M26" s="31" cm="1">
        <f t="array" aca="1" ref="M26" ca="1">INDIRECT(M$1&amp;"!P"&amp;ROW(K26))</f>
        <v>0</v>
      </c>
      <c r="N26">
        <f t="shared" ca="1" si="0"/>
        <v>0</v>
      </c>
      <c r="O26">
        <f t="shared" ca="1" si="1"/>
        <v>0</v>
      </c>
      <c r="P26">
        <f t="shared" ca="1" si="2"/>
        <v>0</v>
      </c>
    </row>
    <row r="27" spans="1:16" x14ac:dyDescent="0.3">
      <c r="A27" s="36" t="s">
        <v>69</v>
      </c>
      <c r="B27" s="28" cm="1">
        <f t="array" aca="1" ref="B27" ca="1">INDIRECT(B$1&amp;"!J"&amp;ROW(A27))</f>
        <v>0</v>
      </c>
      <c r="C27" s="28" cm="1">
        <f t="array" aca="1" ref="C27" ca="1">INDIRECT(C$1&amp;"!J"&amp;ROW(D27))</f>
        <v>0</v>
      </c>
      <c r="D27" s="28" cm="1">
        <f t="array" aca="1" ref="D27" ca="1">INDIRECT(D$1&amp;"!J"&amp;ROW(B27))</f>
        <v>0</v>
      </c>
      <c r="E27" s="28" cm="1">
        <f t="array" aca="1" ref="E27" ca="1">INDIRECT(E$1&amp;"!J"&amp;ROW(C27))</f>
        <v>0</v>
      </c>
      <c r="F27" s="24" cm="1">
        <f t="array" aca="1" ref="F27" ca="1">INDIRECT(F$1&amp;"!O"&amp;ROW(E27))</f>
        <v>0</v>
      </c>
      <c r="G27" s="24" cm="1">
        <f t="array" aca="1" ref="G27" ca="1">INDIRECT(G$1&amp;"!O"&amp;ROW(H27))</f>
        <v>0</v>
      </c>
      <c r="H27" s="24" cm="1">
        <f t="array" aca="1" ref="H27" ca="1">INDIRECT(H$1&amp;"!O"&amp;ROW(F27))</f>
        <v>0</v>
      </c>
      <c r="I27" s="33" cm="1">
        <f t="array" aca="1" ref="I27" ca="1">INDIRECT(I$1&amp;"!O"&amp;ROW(G27))/1000</f>
        <v>0</v>
      </c>
      <c r="J27" s="22" cm="1">
        <f t="array" aca="1" ref="J27" ca="1">INDIRECT(J$1&amp;"!P"&amp;ROW(I27))</f>
        <v>0</v>
      </c>
      <c r="K27" s="22" cm="1">
        <f t="array" aca="1" ref="K27" ca="1">INDIRECT(K$1&amp;"!P"&amp;ROW(L27))</f>
        <v>0</v>
      </c>
      <c r="L27" s="22" cm="1">
        <f t="array" aca="1" ref="L27" ca="1">INDIRECT(L$1&amp;"!P"&amp;ROW(J27))</f>
        <v>0</v>
      </c>
      <c r="M27" s="31" cm="1">
        <f t="array" aca="1" ref="M27" ca="1">INDIRECT(M$1&amp;"!P"&amp;ROW(K27))</f>
        <v>0</v>
      </c>
      <c r="N27">
        <f t="shared" ca="1" si="0"/>
        <v>0</v>
      </c>
      <c r="O27">
        <f t="shared" ca="1" si="1"/>
        <v>0</v>
      </c>
      <c r="P27">
        <f t="shared" ca="1" si="2"/>
        <v>0</v>
      </c>
    </row>
    <row r="28" spans="1:16" x14ac:dyDescent="0.3">
      <c r="A28" s="35" t="s">
        <v>70</v>
      </c>
      <c r="B28" s="28" cm="1">
        <f t="array" aca="1" ref="B28" ca="1">INDIRECT(B$1&amp;"!J"&amp;ROW(A28))</f>
        <v>0</v>
      </c>
      <c r="C28" s="28" cm="1">
        <f t="array" aca="1" ref="C28" ca="1">INDIRECT(C$1&amp;"!J"&amp;ROW(D28))</f>
        <v>0</v>
      </c>
      <c r="D28" s="28" cm="1">
        <f t="array" aca="1" ref="D28" ca="1">INDIRECT(D$1&amp;"!J"&amp;ROW(B28))</f>
        <v>0</v>
      </c>
      <c r="E28" s="28" cm="1">
        <f t="array" aca="1" ref="E28" ca="1">INDIRECT(E$1&amp;"!J"&amp;ROW(C28))</f>
        <v>0</v>
      </c>
      <c r="F28" s="24" cm="1">
        <f t="array" aca="1" ref="F28" ca="1">INDIRECT(F$1&amp;"!O"&amp;ROW(E28))</f>
        <v>0</v>
      </c>
      <c r="G28" s="24" cm="1">
        <f t="array" aca="1" ref="G28" ca="1">INDIRECT(G$1&amp;"!O"&amp;ROW(H28))</f>
        <v>0</v>
      </c>
      <c r="H28" s="24" cm="1">
        <f t="array" aca="1" ref="H28" ca="1">INDIRECT(H$1&amp;"!O"&amp;ROW(F28))</f>
        <v>0</v>
      </c>
      <c r="I28" s="33" cm="1">
        <f t="array" aca="1" ref="I28" ca="1">INDIRECT(I$1&amp;"!O"&amp;ROW(G28))/1000</f>
        <v>0</v>
      </c>
      <c r="J28" s="22" cm="1">
        <f t="array" aca="1" ref="J28" ca="1">INDIRECT(J$1&amp;"!P"&amp;ROW(I28))</f>
        <v>0</v>
      </c>
      <c r="K28" s="22" cm="1">
        <f t="array" aca="1" ref="K28" ca="1">INDIRECT(K$1&amp;"!P"&amp;ROW(L28))</f>
        <v>0</v>
      </c>
      <c r="L28" s="22" cm="1">
        <f t="array" aca="1" ref="L28" ca="1">INDIRECT(L$1&amp;"!P"&amp;ROW(J28))</f>
        <v>0</v>
      </c>
      <c r="M28" s="31" cm="1">
        <f t="array" aca="1" ref="M28" ca="1">INDIRECT(M$1&amp;"!P"&amp;ROW(K28))</f>
        <v>0</v>
      </c>
      <c r="N28">
        <f t="shared" ca="1" si="0"/>
        <v>0</v>
      </c>
      <c r="O28">
        <f t="shared" ca="1" si="1"/>
        <v>0</v>
      </c>
      <c r="P28">
        <f t="shared" ca="1" si="2"/>
        <v>0</v>
      </c>
    </row>
    <row r="29" spans="1:16" x14ac:dyDescent="0.3">
      <c r="A29" s="36" t="s">
        <v>71</v>
      </c>
      <c r="B29" s="28" cm="1">
        <f t="array" aca="1" ref="B29" ca="1">INDIRECT(B$1&amp;"!J"&amp;ROW(A29))</f>
        <v>0</v>
      </c>
      <c r="C29" s="28" cm="1">
        <f t="array" aca="1" ref="C29" ca="1">INDIRECT(C$1&amp;"!J"&amp;ROW(D29))</f>
        <v>0</v>
      </c>
      <c r="D29" s="34" cm="1">
        <f t="array" aca="1" ref="D29" ca="1">INDIRECT(D$1&amp;"!J"&amp;ROW(B29))</f>
        <v>0</v>
      </c>
      <c r="E29" s="28" cm="1">
        <f t="array" aca="1" ref="E29" ca="1">INDIRECT(E$1&amp;"!J"&amp;ROW(C29))</f>
        <v>0</v>
      </c>
      <c r="F29" s="24" cm="1">
        <f t="array" aca="1" ref="F29" ca="1">INDIRECT(F$1&amp;"!O"&amp;ROW(E29))</f>
        <v>0</v>
      </c>
      <c r="G29" s="24" cm="1">
        <f t="array" aca="1" ref="G29" ca="1">INDIRECT(G$1&amp;"!O"&amp;ROW(H29))</f>
        <v>0</v>
      </c>
      <c r="H29" s="24" cm="1">
        <f t="array" aca="1" ref="H29" ca="1">INDIRECT(H$1&amp;"!O"&amp;ROW(F29))</f>
        <v>0</v>
      </c>
      <c r="I29" s="33" cm="1">
        <f t="array" aca="1" ref="I29" ca="1">INDIRECT(I$1&amp;"!O"&amp;ROW(G29))/1000</f>
        <v>0</v>
      </c>
      <c r="J29" s="22" cm="1">
        <f t="array" aca="1" ref="J29" ca="1">INDIRECT(J$1&amp;"!P"&amp;ROW(I29))</f>
        <v>0</v>
      </c>
      <c r="K29" s="22" cm="1">
        <f t="array" aca="1" ref="K29" ca="1">INDIRECT(K$1&amp;"!P"&amp;ROW(L29))</f>
        <v>0</v>
      </c>
      <c r="L29" s="22" cm="1">
        <f t="array" aca="1" ref="L29" ca="1">INDIRECT(L$1&amp;"!P"&amp;ROW(J29))</f>
        <v>0</v>
      </c>
      <c r="M29" s="31" cm="1">
        <f t="array" aca="1" ref="M29" ca="1">INDIRECT(M$1&amp;"!P"&amp;ROW(K29))</f>
        <v>0</v>
      </c>
      <c r="N29">
        <f t="shared" ca="1" si="0"/>
        <v>0</v>
      </c>
      <c r="O29">
        <f t="shared" ca="1" si="1"/>
        <v>0</v>
      </c>
      <c r="P29">
        <f t="shared" ca="1" si="2"/>
        <v>0</v>
      </c>
    </row>
    <row r="30" spans="1:16" x14ac:dyDescent="0.3">
      <c r="A30" s="1" t="s">
        <v>1</v>
      </c>
      <c r="B30" s="29">
        <f ca="1">SUM(B2:B29)</f>
        <v>48</v>
      </c>
      <c r="C30" s="29">
        <f ca="1">SUM(C2:C29)</f>
        <v>48</v>
      </c>
      <c r="D30" s="29">
        <f ca="1">SUM(D2:D29)</f>
        <v>49</v>
      </c>
      <c r="E30" s="29">
        <f ca="1">SUM(E2:E29)</f>
        <v>47</v>
      </c>
      <c r="F30" s="25" cm="1">
        <f t="array" aca="1" ref="F30" ca="1">INDIRECT(F$1&amp;"!O"&amp;ROW(E30))</f>
        <v>13.843317972350231</v>
      </c>
      <c r="G30" s="25" cm="1">
        <f t="array" aca="1" ref="G30" ca="1">INDIRECT(G$1&amp;"!O"&amp;ROW(H30))</f>
        <v>13.843317972350231</v>
      </c>
      <c r="H30" s="25" cm="1">
        <f t="array" aca="1" ref="H30" ca="1">INDIRECT(H$1&amp;"!O"&amp;ROW(F30))</f>
        <v>13.548387096774194</v>
      </c>
      <c r="I30" s="30" cm="1">
        <f t="array" aca="1" ref="I30" ca="1">INDIRECT(I$1&amp;"!O"&amp;ROW(G30))</f>
        <v>14.138248847926267</v>
      </c>
      <c r="J30" s="23" cm="1">
        <f t="array" aca="1" ref="J30" ca="1">INDIRECT(J$1&amp;"!P"&amp;ROW(I30))</f>
        <v>0.70161143163460693</v>
      </c>
      <c r="K30" s="23" cm="1">
        <f t="array" aca="1" ref="K30" ca="1">INDIRECT(K$1&amp;"!P"&amp;ROW(L30))</f>
        <v>0.70161143163460693</v>
      </c>
      <c r="L30" s="23" cm="1">
        <f t="array" aca="1" ref="L30" ca="1">INDIRECT(L$1&amp;"!P"&amp;ROW(J30))</f>
        <v>0.69227934565930038</v>
      </c>
      <c r="M30" s="32" cm="1">
        <f t="array" aca="1" ref="M30" ca="1">INDIRECT(M$1&amp;"!P"&amp;ROW(K30))</f>
        <v>0.81368822982590161</v>
      </c>
    </row>
  </sheetData>
  <conditionalFormatting sqref="A2:A30">
    <cfRule type="expression" dxfId="6" priority="6">
      <formula>AND($B2=$C2,$C2=$D2,$D2=$E2)</formula>
    </cfRule>
  </conditionalFormatting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5D21-36DC-435B-B1F8-21D79261803B}">
  <dimension ref="A1:L5"/>
  <sheetViews>
    <sheetView workbookViewId="0">
      <selection activeCell="F4" sqref="F4"/>
    </sheetView>
  </sheetViews>
  <sheetFormatPr defaultRowHeight="14.4" x14ac:dyDescent="0.3"/>
  <sheetData>
    <row r="1" spans="1:12" x14ac:dyDescent="0.3">
      <c r="A1" t="s">
        <v>21</v>
      </c>
      <c r="B1">
        <v>0</v>
      </c>
      <c r="C1">
        <v>10</v>
      </c>
      <c r="D1">
        <v>12</v>
      </c>
      <c r="E1">
        <v>16</v>
      </c>
      <c r="F1">
        <v>20</v>
      </c>
      <c r="G1">
        <v>24</v>
      </c>
      <c r="H1">
        <v>10</v>
      </c>
      <c r="I1">
        <v>12</v>
      </c>
      <c r="K1" t="s">
        <v>38</v>
      </c>
      <c r="L1" t="s">
        <v>39</v>
      </c>
    </row>
    <row r="2" spans="1:12" x14ac:dyDescent="0.3">
      <c r="A2" t="s">
        <v>24</v>
      </c>
      <c r="B2">
        <v>0</v>
      </c>
      <c r="C2">
        <v>0</v>
      </c>
      <c r="D2">
        <v>10</v>
      </c>
      <c r="E2">
        <v>10</v>
      </c>
      <c r="F2">
        <v>5</v>
      </c>
      <c r="G2">
        <v>0</v>
      </c>
      <c r="H2">
        <v>3</v>
      </c>
      <c r="I2">
        <v>0</v>
      </c>
      <c r="K2">
        <v>12</v>
      </c>
      <c r="L2">
        <v>16</v>
      </c>
    </row>
    <row r="3" spans="1:12" x14ac:dyDescent="0.3">
      <c r="A3" t="s">
        <v>23</v>
      </c>
      <c r="B3">
        <v>0</v>
      </c>
      <c r="C3">
        <v>0</v>
      </c>
      <c r="D3">
        <v>8</v>
      </c>
      <c r="E3">
        <v>8</v>
      </c>
      <c r="F3">
        <v>8</v>
      </c>
      <c r="G3">
        <v>0</v>
      </c>
      <c r="H3">
        <v>6</v>
      </c>
      <c r="I3">
        <v>0</v>
      </c>
    </row>
    <row r="4" spans="1:12" x14ac:dyDescent="0.3">
      <c r="A4" t="s">
        <v>6</v>
      </c>
      <c r="B4">
        <v>1.65</v>
      </c>
      <c r="C4">
        <v>1.65</v>
      </c>
      <c r="D4">
        <v>1.65</v>
      </c>
      <c r="E4">
        <v>1.65</v>
      </c>
      <c r="F4">
        <v>1.65</v>
      </c>
      <c r="G4">
        <v>1.65</v>
      </c>
      <c r="H4">
        <v>0.6</v>
      </c>
      <c r="I4">
        <v>0.6</v>
      </c>
    </row>
    <row r="5" spans="1:12" x14ac:dyDescent="0.3">
      <c r="A5" t="s">
        <v>7</v>
      </c>
      <c r="B5">
        <v>0</v>
      </c>
      <c r="C5">
        <v>0</v>
      </c>
      <c r="D5">
        <v>18</v>
      </c>
      <c r="E5">
        <v>12</v>
      </c>
      <c r="F5">
        <v>5</v>
      </c>
      <c r="G5">
        <v>0</v>
      </c>
      <c r="H5">
        <v>3</v>
      </c>
      <c r="I5">
        <v>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9B48-017E-4A73-AC38-5C93381577DF}">
  <dimension ref="A1:V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22" x14ac:dyDescent="0.3">
      <c r="A1" s="9" t="s">
        <v>0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5</v>
      </c>
      <c r="K1" s="10" t="s">
        <v>2</v>
      </c>
      <c r="L1" s="10" t="s">
        <v>3</v>
      </c>
      <c r="M1" s="10" t="s">
        <v>4</v>
      </c>
      <c r="N1" s="11" t="s">
        <v>43</v>
      </c>
      <c r="O1" s="12" t="s">
        <v>34</v>
      </c>
      <c r="P1" s="12" t="s">
        <v>40</v>
      </c>
      <c r="Q1" s="12" t="s">
        <v>35</v>
      </c>
      <c r="R1" s="12" t="s">
        <v>36</v>
      </c>
      <c r="S1" s="12" t="s">
        <v>37</v>
      </c>
      <c r="U1" s="12" t="s">
        <v>44</v>
      </c>
      <c r="V1">
        <f>COUNTA(A2:A29)</f>
        <v>8</v>
      </c>
    </row>
    <row r="2" spans="1:22" x14ac:dyDescent="0.3">
      <c r="A2" t="s">
        <v>78</v>
      </c>
      <c r="B2" s="13"/>
      <c r="C2" s="13"/>
      <c r="D2" s="13">
        <v>1</v>
      </c>
      <c r="E2" s="13">
        <v>1</v>
      </c>
      <c r="F2" s="13"/>
      <c r="G2" s="13"/>
      <c r="H2" s="13"/>
      <c r="I2" s="13"/>
      <c r="J2" s="11">
        <f>SUM(B2:I2)</f>
        <v>2</v>
      </c>
      <c r="K2" s="14">
        <f>SUMPRODUCT(B2:I2,config!$B$4:$I$4)</f>
        <v>3.3</v>
      </c>
      <c r="L2" s="13">
        <f>SUMPRODUCT(B2:I2,config!$B$5:$I$5)-C33</f>
        <v>30</v>
      </c>
      <c r="M2" s="15">
        <f>IFERROR(B33/J2,"")</f>
        <v>12.5</v>
      </c>
      <c r="N2" s="7">
        <f>IFERROR(ABS(M2-M$30),"")</f>
        <v>0.21698113207547109</v>
      </c>
      <c r="O2" s="19">
        <f>IF(S2=0,0,S2*J2+config!$K$2+config!$L$2)</f>
        <v>12.640000000000004</v>
      </c>
      <c r="P2" s="19">
        <f t="shared" ref="P2:P4" si="0">IF(S2=0,0,ABS(O2-O$30))</f>
        <v>0.27133640552995786</v>
      </c>
      <c r="Q2" s="8">
        <f>B33/config!$K$2</f>
        <v>2.0833333333333335</v>
      </c>
      <c r="R2" s="8">
        <f>B33/config!$L$2</f>
        <v>1.5625</v>
      </c>
      <c r="S2" s="8">
        <f>IFERROR((config!$K$2-config!$L$2)/(Q2-R2),0)</f>
        <v>-7.6799999999999979</v>
      </c>
    </row>
    <row r="3" spans="1:22" x14ac:dyDescent="0.3">
      <c r="A3" t="s">
        <v>79</v>
      </c>
      <c r="B3" s="13"/>
      <c r="C3" s="13"/>
      <c r="D3" s="13">
        <v>1</v>
      </c>
      <c r="E3" s="13">
        <v>1</v>
      </c>
      <c r="F3" s="13"/>
      <c r="G3" s="13"/>
      <c r="H3" s="13"/>
      <c r="I3" s="13"/>
      <c r="J3" s="11">
        <f t="shared" ref="J3:J29" si="1">SUM(B3:I3)</f>
        <v>2</v>
      </c>
      <c r="K3" s="14">
        <f>SUMPRODUCT(B3:I3,config!$B$4:$I$4)</f>
        <v>3.3</v>
      </c>
      <c r="L3" s="13">
        <f>SUMPRODUCT(B3:I3,config!$B$5:$I$5)-C34</f>
        <v>30</v>
      </c>
      <c r="M3" s="15">
        <f t="shared" ref="M3:M29" si="2">IFERROR(B34/J3,"")</f>
        <v>14</v>
      </c>
      <c r="N3" s="7">
        <f t="shared" ref="N3:N29" si="3">IFERROR(ABS(M3-M$30),"")</f>
        <v>1.7169811320754711</v>
      </c>
      <c r="O3" s="19">
        <f>IF(S3=0,0,S3*J3+config!$K$2+config!$L$2)</f>
        <v>14.28571428571429</v>
      </c>
      <c r="P3" s="19">
        <f t="shared" si="0"/>
        <v>1.9170506912442438</v>
      </c>
      <c r="Q3" s="8">
        <f>B34/config!$K$2</f>
        <v>2.3333333333333335</v>
      </c>
      <c r="R3" s="8">
        <f>B34/config!$L$2</f>
        <v>1.75</v>
      </c>
      <c r="S3" s="8">
        <f>IFERROR((config!$K$2-config!$L$2)/(Q3-R3),0)</f>
        <v>-6.857142857142855</v>
      </c>
    </row>
    <row r="4" spans="1:22" x14ac:dyDescent="0.3">
      <c r="A4" t="s">
        <v>80</v>
      </c>
      <c r="B4" s="13"/>
      <c r="C4" s="13"/>
      <c r="D4" s="13">
        <v>6</v>
      </c>
      <c r="E4" s="13"/>
      <c r="F4" s="13"/>
      <c r="G4" s="13"/>
      <c r="H4" s="13"/>
      <c r="I4" s="13"/>
      <c r="J4" s="11">
        <f t="shared" si="1"/>
        <v>6</v>
      </c>
      <c r="K4" s="14">
        <f>SUMPRODUCT(B4:I4,config!$B$4:$I$4)</f>
        <v>9.8999999999999986</v>
      </c>
      <c r="L4" s="13">
        <f>SUMPRODUCT(B4:I4,config!$B$5:$I$5)-C35</f>
        <v>108</v>
      </c>
      <c r="M4" s="15">
        <f t="shared" si="2"/>
        <v>11.333333333333334</v>
      </c>
      <c r="N4" s="7">
        <f t="shared" si="3"/>
        <v>0.94968553459119498</v>
      </c>
      <c r="O4" s="19">
        <f>IF(S4=0,0,S4*J4+config!$K$2+config!$L$2)</f>
        <v>11.058823529411768</v>
      </c>
      <c r="P4" s="19">
        <f t="shared" si="0"/>
        <v>1.3098400650582782</v>
      </c>
      <c r="Q4" s="8">
        <f>B35/config!$K$2</f>
        <v>5.666666666666667</v>
      </c>
      <c r="R4" s="8">
        <f>B35/config!$L$2</f>
        <v>4.25</v>
      </c>
      <c r="S4" s="8">
        <f>IFERROR((config!$K$2-config!$L$2)/(Q4-R4),0)</f>
        <v>-2.8235294117647052</v>
      </c>
    </row>
    <row r="5" spans="1:22" x14ac:dyDescent="0.3">
      <c r="A5" t="s">
        <v>49</v>
      </c>
      <c r="B5" s="13"/>
      <c r="C5" s="13">
        <v>1</v>
      </c>
      <c r="D5" s="13">
        <v>9</v>
      </c>
      <c r="E5" s="13">
        <v>2</v>
      </c>
      <c r="F5" s="13"/>
      <c r="G5" s="13"/>
      <c r="H5" s="13"/>
      <c r="I5" s="13"/>
      <c r="J5" s="11">
        <f t="shared" si="1"/>
        <v>12</v>
      </c>
      <c r="K5" s="14">
        <f>SUMPRODUCT(B5:I5,config!$B$4:$I$4)</f>
        <v>19.8</v>
      </c>
      <c r="L5" s="13">
        <f>SUMPRODUCT(B5:I5,config!$B$5:$I$5)-C36</f>
        <v>161</v>
      </c>
      <c r="M5" s="15">
        <f t="shared" si="2"/>
        <v>12.25</v>
      </c>
      <c r="N5" s="7">
        <f t="shared" si="3"/>
        <v>3.3018867924528905E-2</v>
      </c>
      <c r="O5" s="19">
        <f>IF(S5=0,0,S5*J5+config!$K$2+config!$L$2)</f>
        <v>12.326530612244898</v>
      </c>
      <c r="P5" s="19">
        <f>IF(S5=0,0,ABS(O5-O$30))</f>
        <v>4.2132982225147941E-2</v>
      </c>
      <c r="Q5" s="8">
        <f>B36/config!$K$2</f>
        <v>12.25</v>
      </c>
      <c r="R5" s="8">
        <f>B36/config!$L$2</f>
        <v>9.1875</v>
      </c>
      <c r="S5" s="8">
        <f>IFERROR((config!$K$2-config!$L$2)/(Q5-R5),0)</f>
        <v>-1.3061224489795917</v>
      </c>
    </row>
    <row r="6" spans="1:22" x14ac:dyDescent="0.3">
      <c r="A6" t="s">
        <v>50</v>
      </c>
      <c r="B6" s="13"/>
      <c r="C6" s="13">
        <v>2</v>
      </c>
      <c r="D6" s="13">
        <v>10</v>
      </c>
      <c r="E6" s="13">
        <v>2</v>
      </c>
      <c r="F6" s="13"/>
      <c r="G6" s="13"/>
      <c r="H6" s="13"/>
      <c r="I6" s="13"/>
      <c r="J6" s="11">
        <f t="shared" si="1"/>
        <v>14</v>
      </c>
      <c r="K6" s="14">
        <f>SUMPRODUCT(B6:I6,config!$B$4:$I$4)</f>
        <v>23.1</v>
      </c>
      <c r="L6" s="13">
        <f>SUMPRODUCT(B6:I6,config!$B$5:$I$5)-C37</f>
        <v>176.5</v>
      </c>
      <c r="M6" s="15">
        <f t="shared" si="2"/>
        <v>12.214285714285714</v>
      </c>
      <c r="N6" s="7">
        <f t="shared" si="3"/>
        <v>6.8733153638815381E-2</v>
      </c>
      <c r="O6" s="19">
        <f>IF(S6=0,0,S6*J6+config!$K$2+config!$L$2)</f>
        <v>12.280701754385966</v>
      </c>
      <c r="P6" s="19">
        <f t="shared" ref="P6:P29" si="4">IF(S6=0,0,ABS(O6-O$30))</f>
        <v>8.7961840084080478E-2</v>
      </c>
      <c r="Q6" s="8">
        <f>B37/config!$K$2</f>
        <v>14.25</v>
      </c>
      <c r="R6" s="8">
        <f>B37/config!$L$2</f>
        <v>10.6875</v>
      </c>
      <c r="S6" s="8">
        <f>IFERROR((config!$K$2-config!$L$2)/(Q6-R6),0)</f>
        <v>-1.1228070175438596</v>
      </c>
    </row>
    <row r="7" spans="1:22" x14ac:dyDescent="0.3">
      <c r="A7" t="s">
        <v>81</v>
      </c>
      <c r="B7" s="13"/>
      <c r="C7" s="13">
        <v>2</v>
      </c>
      <c r="D7" s="13">
        <v>6</v>
      </c>
      <c r="E7" s="13">
        <v>3</v>
      </c>
      <c r="F7" s="13"/>
      <c r="G7" s="13"/>
      <c r="H7" s="13"/>
      <c r="I7" s="13"/>
      <c r="J7" s="11">
        <f t="shared" si="1"/>
        <v>11</v>
      </c>
      <c r="K7" s="14">
        <f>SUMPRODUCT(B7:I7,config!$B$4:$I$4)</f>
        <v>18.149999999999999</v>
      </c>
      <c r="L7" s="13">
        <f>SUMPRODUCT(B7:I7,config!$B$5:$I$5)-C38</f>
        <v>113.5</v>
      </c>
      <c r="M7" s="15">
        <f t="shared" si="2"/>
        <v>12.454545454545455</v>
      </c>
      <c r="N7" s="7">
        <f t="shared" si="3"/>
        <v>0.17152658662092612</v>
      </c>
      <c r="O7" s="19">
        <f>IF(S7=0,0,S7*J7+config!$K$2+config!$L$2)</f>
        <v>12.583941605839414</v>
      </c>
      <c r="P7" s="19">
        <f t="shared" si="4"/>
        <v>0.21527801136936731</v>
      </c>
      <c r="Q7" s="8">
        <f>B38/config!$K$2</f>
        <v>11.416666666666666</v>
      </c>
      <c r="R7" s="8">
        <f>B38/config!$L$2</f>
        <v>8.5625</v>
      </c>
      <c r="S7" s="8">
        <f>IFERROR((config!$K$2-config!$L$2)/(Q7-R7),0)</f>
        <v>-1.4014598540145988</v>
      </c>
    </row>
    <row r="8" spans="1:22" x14ac:dyDescent="0.3">
      <c r="A8" t="s">
        <v>82</v>
      </c>
      <c r="B8" s="13"/>
      <c r="C8" s="13"/>
      <c r="D8" s="13">
        <v>3</v>
      </c>
      <c r="E8" s="13"/>
      <c r="F8" s="13"/>
      <c r="G8" s="13"/>
      <c r="H8" s="13"/>
      <c r="I8" s="13"/>
      <c r="J8" s="11">
        <f>SUM(B8:I8)</f>
        <v>3</v>
      </c>
      <c r="K8" s="14">
        <f>SUMPRODUCT(B8:I8,config!$B$4:$I$4)</f>
        <v>4.9499999999999993</v>
      </c>
      <c r="L8" s="13">
        <f>SUMPRODUCT(B8:I8,config!$B$5:$I$5)-C39</f>
        <v>54</v>
      </c>
      <c r="M8" s="15">
        <f t="shared" si="2"/>
        <v>11.333333333333334</v>
      </c>
      <c r="N8" s="7">
        <f t="shared" si="3"/>
        <v>0.94968553459119498</v>
      </c>
      <c r="O8" s="19">
        <f>IF(S8=0,0,S8*J8+config!$K$2+config!$L$2)</f>
        <v>11.058823529411768</v>
      </c>
      <c r="P8" s="19">
        <f t="shared" si="4"/>
        <v>1.3098400650582782</v>
      </c>
      <c r="Q8" s="8">
        <f>B39/config!$K$2</f>
        <v>2.8333333333333335</v>
      </c>
      <c r="R8" s="8">
        <f>B39/config!$L$2</f>
        <v>2.125</v>
      </c>
      <c r="S8" s="8">
        <f>IFERROR((config!$K$2-config!$L$2)/(Q8-R8),0)</f>
        <v>-5.6470588235294104</v>
      </c>
    </row>
    <row r="9" spans="1:22" x14ac:dyDescent="0.3">
      <c r="A9" t="s">
        <v>83</v>
      </c>
      <c r="B9" s="13"/>
      <c r="C9" s="13"/>
      <c r="D9" s="13">
        <v>1</v>
      </c>
      <c r="E9" s="13">
        <v>2</v>
      </c>
      <c r="F9" s="13"/>
      <c r="G9" s="13"/>
      <c r="H9" s="13"/>
      <c r="I9" s="13"/>
      <c r="J9" s="11">
        <f t="shared" ref="J9:J19" si="5">SUM(B9:I9)</f>
        <v>3</v>
      </c>
      <c r="K9" s="14">
        <f>SUMPRODUCT(B9:I9,config!$B$4:$I$4)</f>
        <v>4.9499999999999993</v>
      </c>
      <c r="L9" s="13">
        <f>SUMPRODUCT(B9:I9,config!$B$5:$I$5)-C40</f>
        <v>42</v>
      </c>
      <c r="M9" s="15">
        <f t="shared" si="2"/>
        <v>13.666666666666666</v>
      </c>
      <c r="N9" s="7">
        <f t="shared" si="3"/>
        <v>1.3836477987421372</v>
      </c>
      <c r="O9" s="19">
        <f>IF(S9=0,0,S9*J9+config!$K$2+config!$L$2)</f>
        <v>13.95121951219512</v>
      </c>
      <c r="P9" s="19">
        <f t="shared" si="4"/>
        <v>1.5825559177250739</v>
      </c>
      <c r="Q9" s="8">
        <f>B40/config!$K$2</f>
        <v>3.4166666666666665</v>
      </c>
      <c r="R9" s="8">
        <f>B40/config!$L$2</f>
        <v>2.5625</v>
      </c>
      <c r="S9" s="8">
        <f>IFERROR((config!$K$2-config!$L$2)/(Q9-R9),0)</f>
        <v>-4.6829268292682933</v>
      </c>
    </row>
    <row r="10" spans="1:22" hidden="1" x14ac:dyDescent="0.3">
      <c r="B10" s="13"/>
      <c r="C10" s="13"/>
      <c r="D10" s="13"/>
      <c r="E10" s="13"/>
      <c r="F10" s="13"/>
      <c r="G10" s="13"/>
      <c r="H10" s="13"/>
      <c r="I10" s="13"/>
      <c r="J10" s="11">
        <f t="shared" si="5"/>
        <v>0</v>
      </c>
      <c r="K10" s="14">
        <f>SUMPRODUCT(B10:I10,config!$B$4:$I$4)</f>
        <v>0</v>
      </c>
      <c r="L10" s="13">
        <f>SUMPRODUCT(B10:I10,config!$B$5:$I$5)-C41</f>
        <v>0</v>
      </c>
      <c r="M10" s="15" t="str">
        <f t="shared" si="2"/>
        <v/>
      </c>
      <c r="N10" s="7" t="str">
        <f t="shared" si="3"/>
        <v/>
      </c>
      <c r="O10" s="19">
        <f>IF(S10=0,0,S10*J10+config!$K$2+config!$L$2)</f>
        <v>0</v>
      </c>
      <c r="P10" s="19">
        <f t="shared" si="4"/>
        <v>0</v>
      </c>
      <c r="Q10" s="8">
        <f>B41/config!$K$2</f>
        <v>0</v>
      </c>
      <c r="R10" s="8">
        <f>B41/config!$L$2</f>
        <v>0</v>
      </c>
      <c r="S10" s="8">
        <f>IFERROR((config!$K$2-config!$L$2)/(Q10-R10),0)</f>
        <v>0</v>
      </c>
    </row>
    <row r="11" spans="1:22" hidden="1" x14ac:dyDescent="0.3">
      <c r="B11" s="13"/>
      <c r="C11" s="13"/>
      <c r="D11" s="13"/>
      <c r="E11" s="13"/>
      <c r="F11" s="13"/>
      <c r="G11" s="13"/>
      <c r="H11" s="13"/>
      <c r="I11" s="13"/>
      <c r="J11" s="11">
        <f t="shared" si="5"/>
        <v>0</v>
      </c>
      <c r="K11" s="14">
        <f>SUMPRODUCT(B11:I11,config!$B$4:$I$4)</f>
        <v>0</v>
      </c>
      <c r="L11" s="13">
        <f>SUMPRODUCT(B11:I11,config!$B$5:$I$5)-C42</f>
        <v>0</v>
      </c>
      <c r="M11" s="15" t="str">
        <f t="shared" si="2"/>
        <v/>
      </c>
      <c r="N11" s="7" t="str">
        <f t="shared" si="3"/>
        <v/>
      </c>
      <c r="O11" s="19">
        <f>IF(S11=0,0,S11*J11+config!$K$2+config!$L$2)</f>
        <v>0</v>
      </c>
      <c r="P11" s="19">
        <f t="shared" si="4"/>
        <v>0</v>
      </c>
      <c r="Q11" s="8">
        <f>B42/config!$K$2</f>
        <v>0</v>
      </c>
      <c r="R11" s="8">
        <f>B42/config!$L$2</f>
        <v>0</v>
      </c>
      <c r="S11" s="8">
        <f>IFERROR((config!$K$2-config!$L$2)/(Q11-R11),0)</f>
        <v>0</v>
      </c>
    </row>
    <row r="12" spans="1:22" hidden="1" x14ac:dyDescent="0.3">
      <c r="B12" s="13"/>
      <c r="C12" s="13"/>
      <c r="D12" s="13"/>
      <c r="E12" s="13"/>
      <c r="F12" s="13"/>
      <c r="G12" s="13"/>
      <c r="H12" s="13"/>
      <c r="I12" s="13"/>
      <c r="J12" s="11">
        <f t="shared" si="5"/>
        <v>0</v>
      </c>
      <c r="K12" s="14">
        <f>SUMPRODUCT(B12:I12,config!$B$4:$I$4)</f>
        <v>0</v>
      </c>
      <c r="L12" s="13">
        <f>SUMPRODUCT(B12:I12,config!$B$5:$I$5)-C43</f>
        <v>0</v>
      </c>
      <c r="M12" s="15" t="str">
        <f t="shared" si="2"/>
        <v/>
      </c>
      <c r="N12" s="7" t="str">
        <f t="shared" si="3"/>
        <v/>
      </c>
      <c r="O12" s="19">
        <f>IF(S12=0,0,S12*J12+config!$K$2+config!$L$2)</f>
        <v>0</v>
      </c>
      <c r="P12" s="19">
        <f t="shared" si="4"/>
        <v>0</v>
      </c>
      <c r="Q12" s="8">
        <f>B43/config!$K$2</f>
        <v>0</v>
      </c>
      <c r="R12" s="8">
        <f>B43/config!$L$2</f>
        <v>0</v>
      </c>
      <c r="S12" s="8">
        <f>IFERROR((config!$K$2-config!$L$2)/(Q12-R12),0)</f>
        <v>0</v>
      </c>
    </row>
    <row r="13" spans="1:22" hidden="1" x14ac:dyDescent="0.3">
      <c r="B13" s="13"/>
      <c r="C13" s="13"/>
      <c r="D13" s="13"/>
      <c r="E13" s="13"/>
      <c r="F13" s="13"/>
      <c r="G13" s="13"/>
      <c r="H13" s="13"/>
      <c r="I13" s="13"/>
      <c r="J13" s="11">
        <f t="shared" si="5"/>
        <v>0</v>
      </c>
      <c r="K13" s="14">
        <f>SUMPRODUCT(B13:I13,config!$B$4:$I$4)</f>
        <v>0</v>
      </c>
      <c r="L13" s="13">
        <f>SUMPRODUCT(B13:I13,config!$B$5:$I$5)-C44</f>
        <v>0</v>
      </c>
      <c r="M13" s="15" t="str">
        <f t="shared" si="2"/>
        <v/>
      </c>
      <c r="N13" s="7" t="str">
        <f t="shared" si="3"/>
        <v/>
      </c>
      <c r="O13" s="19">
        <f>IF(S13=0,0,S13*J13+config!$K$2+config!$L$2)</f>
        <v>0</v>
      </c>
      <c r="P13" s="19">
        <f t="shared" si="4"/>
        <v>0</v>
      </c>
      <c r="Q13" s="8">
        <f>B44/config!$K$2</f>
        <v>0</v>
      </c>
      <c r="R13" s="8">
        <f>B44/config!$L$2</f>
        <v>0</v>
      </c>
      <c r="S13" s="8">
        <f>IFERROR((config!$K$2-config!$L$2)/(Q13-R13),0)</f>
        <v>0</v>
      </c>
    </row>
    <row r="14" spans="1:22" hidden="1" x14ac:dyDescent="0.3">
      <c r="B14" s="13"/>
      <c r="C14" s="13"/>
      <c r="D14" s="13"/>
      <c r="E14" s="13"/>
      <c r="F14" s="13"/>
      <c r="G14" s="13"/>
      <c r="H14" s="13"/>
      <c r="I14" s="13"/>
      <c r="J14" s="11">
        <f t="shared" si="5"/>
        <v>0</v>
      </c>
      <c r="K14" s="14">
        <f>SUMPRODUCT(B14:I14,config!$B$4:$I$4)</f>
        <v>0</v>
      </c>
      <c r="L14" s="13">
        <f>SUMPRODUCT(B14:I14,config!$B$5:$I$5)-C45</f>
        <v>0</v>
      </c>
      <c r="M14" s="15" t="str">
        <f t="shared" si="2"/>
        <v/>
      </c>
      <c r="N14" s="7" t="str">
        <f t="shared" si="3"/>
        <v/>
      </c>
      <c r="O14" s="19">
        <f>IF(S14=0,0,S14*J14+config!$K$2+config!$L$2)</f>
        <v>0</v>
      </c>
      <c r="P14" s="19">
        <f t="shared" si="4"/>
        <v>0</v>
      </c>
      <c r="Q14" s="8">
        <f>B45/config!$K$2</f>
        <v>0</v>
      </c>
      <c r="R14" s="8">
        <f>B45/config!$L$2</f>
        <v>0</v>
      </c>
      <c r="S14" s="8">
        <f>IFERROR((config!$K$2-config!$L$2)/(Q14-R14),0)</f>
        <v>0</v>
      </c>
    </row>
    <row r="15" spans="1:22" hidden="1" x14ac:dyDescent="0.3">
      <c r="B15" s="13"/>
      <c r="C15" s="13"/>
      <c r="D15" s="13"/>
      <c r="E15" s="13"/>
      <c r="F15" s="13"/>
      <c r="G15" s="13"/>
      <c r="H15" s="13"/>
      <c r="I15" s="13"/>
      <c r="J15" s="11">
        <f t="shared" si="5"/>
        <v>0</v>
      </c>
      <c r="K15" s="14">
        <f>SUMPRODUCT(B15:I15,config!$B$4:$I$4)</f>
        <v>0</v>
      </c>
      <c r="L15" s="13">
        <f>SUMPRODUCT(B15:I15,config!$B$5:$I$5)-C46</f>
        <v>0</v>
      </c>
      <c r="M15" s="15" t="str">
        <f t="shared" si="2"/>
        <v/>
      </c>
      <c r="N15" s="7" t="str">
        <f t="shared" si="3"/>
        <v/>
      </c>
      <c r="O15" s="19">
        <f>IF(S15=0,0,S15*J15+config!$K$2+config!$L$2)</f>
        <v>0</v>
      </c>
      <c r="P15" s="19">
        <f t="shared" si="4"/>
        <v>0</v>
      </c>
      <c r="Q15" s="8">
        <f>B46/config!$K$2</f>
        <v>0</v>
      </c>
      <c r="R15" s="8">
        <f>B46/config!$L$2</f>
        <v>0</v>
      </c>
      <c r="S15" s="8">
        <f>IFERROR((config!$K$2-config!$L$2)/(Q15-R15),0)</f>
        <v>0</v>
      </c>
    </row>
    <row r="16" spans="1:22" hidden="1" x14ac:dyDescent="0.3">
      <c r="B16" s="13"/>
      <c r="C16" s="13"/>
      <c r="D16" s="13"/>
      <c r="E16" s="13"/>
      <c r="F16" s="13"/>
      <c r="G16" s="13"/>
      <c r="H16" s="13"/>
      <c r="I16" s="13"/>
      <c r="J16" s="11">
        <f t="shared" si="5"/>
        <v>0</v>
      </c>
      <c r="K16" s="14">
        <f>SUMPRODUCT(B16:I16,config!$B$4:$I$4)</f>
        <v>0</v>
      </c>
      <c r="L16" s="13">
        <f>SUMPRODUCT(B16:I16,config!$B$5:$I$5)-C47</f>
        <v>0</v>
      </c>
      <c r="M16" s="15" t="str">
        <f t="shared" si="2"/>
        <v/>
      </c>
      <c r="N16" s="7" t="str">
        <f t="shared" si="3"/>
        <v/>
      </c>
      <c r="O16" s="19">
        <f>IF(S16=0,0,S16*J16+config!$K$2+config!$L$2)</f>
        <v>0</v>
      </c>
      <c r="P16" s="19">
        <f t="shared" si="4"/>
        <v>0</v>
      </c>
      <c r="Q16" s="8">
        <f>B47/config!$K$2</f>
        <v>0</v>
      </c>
      <c r="R16" s="8">
        <f>B47/config!$L$2</f>
        <v>0</v>
      </c>
      <c r="S16" s="8">
        <f>IFERROR((config!$K$2-config!$L$2)/(Q16-R16),0)</f>
        <v>0</v>
      </c>
    </row>
    <row r="17" spans="1:19" hidden="1" x14ac:dyDescent="0.3">
      <c r="B17" s="13"/>
      <c r="C17" s="13"/>
      <c r="D17" s="13"/>
      <c r="E17" s="13"/>
      <c r="F17" s="13"/>
      <c r="G17" s="13"/>
      <c r="H17" s="13"/>
      <c r="I17" s="13"/>
      <c r="J17" s="11">
        <f t="shared" si="5"/>
        <v>0</v>
      </c>
      <c r="K17" s="14">
        <f>SUMPRODUCT(B17:I17,config!$B$4:$I$4)</f>
        <v>0</v>
      </c>
      <c r="L17" s="13">
        <f>SUMPRODUCT(B17:I17,config!$B$5:$I$5)-C48</f>
        <v>0</v>
      </c>
      <c r="M17" s="15" t="str">
        <f t="shared" si="2"/>
        <v/>
      </c>
      <c r="N17" s="7" t="str">
        <f t="shared" si="3"/>
        <v/>
      </c>
      <c r="O17" s="19">
        <f>IF(S17=0,0,S17*J17+config!$K$2+config!$L$2)</f>
        <v>0</v>
      </c>
      <c r="P17" s="19">
        <f t="shared" si="4"/>
        <v>0</v>
      </c>
      <c r="Q17" s="8">
        <f>B48/config!$K$2</f>
        <v>0</v>
      </c>
      <c r="R17" s="8">
        <f>B48/config!$L$2</f>
        <v>0</v>
      </c>
      <c r="S17" s="8">
        <f>IFERROR((config!$K$2-config!$L$2)/(Q17-R17),0)</f>
        <v>0</v>
      </c>
    </row>
    <row r="18" spans="1:19" hidden="1" x14ac:dyDescent="0.3">
      <c r="B18" s="13"/>
      <c r="C18" s="13"/>
      <c r="D18" s="13"/>
      <c r="E18" s="13"/>
      <c r="F18" s="13"/>
      <c r="G18" s="13"/>
      <c r="H18" s="13"/>
      <c r="I18" s="13"/>
      <c r="J18" s="11">
        <f t="shared" si="5"/>
        <v>0</v>
      </c>
      <c r="K18" s="14">
        <f>SUMPRODUCT(B18:I18,config!$B$4:$I$4)</f>
        <v>0</v>
      </c>
      <c r="L18" s="13">
        <f>SUMPRODUCT(B18:I18,config!$B$5:$I$5)-C49</f>
        <v>0</v>
      </c>
      <c r="M18" s="15" t="str">
        <f t="shared" si="2"/>
        <v/>
      </c>
      <c r="N18" s="7" t="str">
        <f t="shared" si="3"/>
        <v/>
      </c>
      <c r="O18" s="19">
        <f>IF(S18=0,0,S18*J18+config!$K$2+config!$L$2)</f>
        <v>0</v>
      </c>
      <c r="P18" s="19">
        <f t="shared" si="4"/>
        <v>0</v>
      </c>
      <c r="Q18" s="8">
        <f>B49/config!$K$2</f>
        <v>0</v>
      </c>
      <c r="R18" s="8">
        <f>B49/config!$L$2</f>
        <v>0</v>
      </c>
      <c r="S18" s="8">
        <f>IFERROR((config!$K$2-config!$L$2)/(Q18-R18),0)</f>
        <v>0</v>
      </c>
    </row>
    <row r="19" spans="1:19" hidden="1" x14ac:dyDescent="0.3">
      <c r="B19" s="13"/>
      <c r="C19" s="13"/>
      <c r="D19" s="13"/>
      <c r="E19" s="13"/>
      <c r="F19" s="13"/>
      <c r="G19" s="13"/>
      <c r="H19" s="13"/>
      <c r="I19" s="13"/>
      <c r="J19" s="11">
        <f t="shared" si="5"/>
        <v>0</v>
      </c>
      <c r="K19" s="14">
        <f>SUMPRODUCT(B19:I19,config!$B$4:$I$4)</f>
        <v>0</v>
      </c>
      <c r="L19" s="13">
        <f>SUMPRODUCT(B19:I19,config!$B$5:$I$5)-C50</f>
        <v>0</v>
      </c>
      <c r="M19" s="15" t="str">
        <f t="shared" si="2"/>
        <v/>
      </c>
      <c r="N19" s="7" t="str">
        <f t="shared" si="3"/>
        <v/>
      </c>
      <c r="O19" s="19">
        <f>IF(S19=0,0,S19*J19+config!$K$2+config!$L$2)</f>
        <v>0</v>
      </c>
      <c r="P19" s="19">
        <f t="shared" si="4"/>
        <v>0</v>
      </c>
      <c r="Q19" s="8">
        <f>B50/config!$K$2</f>
        <v>0</v>
      </c>
      <c r="R19" s="8">
        <f>B50/config!$L$2</f>
        <v>0</v>
      </c>
      <c r="S19" s="8">
        <f>IFERROR((config!$K$2-config!$L$2)/(Q19-R19),0)</f>
        <v>0</v>
      </c>
    </row>
    <row r="20" spans="1:19" hidden="1" x14ac:dyDescent="0.3">
      <c r="B20" s="13"/>
      <c r="C20" s="13"/>
      <c r="D20" s="13"/>
      <c r="E20" s="13"/>
      <c r="F20" s="13"/>
      <c r="G20" s="13"/>
      <c r="H20" s="13"/>
      <c r="I20" s="13"/>
      <c r="J20" s="11">
        <f t="shared" si="1"/>
        <v>0</v>
      </c>
      <c r="K20" s="14">
        <f>SUMPRODUCT(B20:I20,config!$B$4:$I$4)</f>
        <v>0</v>
      </c>
      <c r="L20" s="13">
        <f>SUMPRODUCT(B20:I20,config!$B$5:$I$5)-C51</f>
        <v>0</v>
      </c>
      <c r="M20" s="15" t="str">
        <f t="shared" si="2"/>
        <v/>
      </c>
      <c r="N20" s="7" t="str">
        <f t="shared" si="3"/>
        <v/>
      </c>
      <c r="O20" s="19">
        <f>IF(S20=0,0,S20*J20+config!$K$2+config!$L$2)</f>
        <v>0</v>
      </c>
      <c r="P20" s="19">
        <f t="shared" si="4"/>
        <v>0</v>
      </c>
      <c r="Q20" s="8">
        <f>B51/config!$K$2</f>
        <v>0</v>
      </c>
      <c r="R20" s="8">
        <f>B51/config!$L$2</f>
        <v>0</v>
      </c>
      <c r="S20" s="8">
        <f>IFERROR((config!$K$2-config!$L$2)/(Q20-R20),0)</f>
        <v>0</v>
      </c>
    </row>
    <row r="21" spans="1:19" hidden="1" x14ac:dyDescent="0.3">
      <c r="B21" s="13"/>
      <c r="C21" s="13"/>
      <c r="D21" s="13"/>
      <c r="E21" s="13"/>
      <c r="F21" s="13"/>
      <c r="G21" s="13"/>
      <c r="H21" s="13"/>
      <c r="I21" s="13"/>
      <c r="J21" s="11">
        <f t="shared" si="1"/>
        <v>0</v>
      </c>
      <c r="K21" s="14">
        <f>SUMPRODUCT(B21:I21,config!$B$4:$I$4)</f>
        <v>0</v>
      </c>
      <c r="L21" s="13">
        <f>SUMPRODUCT(B21:I21,config!$B$5:$I$5)-C52</f>
        <v>0</v>
      </c>
      <c r="M21" s="15" t="str">
        <f t="shared" si="2"/>
        <v/>
      </c>
      <c r="N21" s="7" t="str">
        <f t="shared" si="3"/>
        <v/>
      </c>
      <c r="O21" s="19">
        <f>IF(S21=0,0,S21*J21+config!$K$2+config!$L$2)</f>
        <v>0</v>
      </c>
      <c r="P21" s="19">
        <f t="shared" si="4"/>
        <v>0</v>
      </c>
      <c r="Q21" s="8">
        <f>B52/config!$K$2</f>
        <v>0</v>
      </c>
      <c r="R21" s="8">
        <f>B52/config!$L$2</f>
        <v>0</v>
      </c>
      <c r="S21" s="8">
        <f>IFERROR((config!$K$2-config!$L$2)/(Q21-R21),0)</f>
        <v>0</v>
      </c>
    </row>
    <row r="22" spans="1:19" hidden="1" x14ac:dyDescent="0.3">
      <c r="B22" s="13"/>
      <c r="C22" s="13"/>
      <c r="D22" s="13"/>
      <c r="E22" s="13"/>
      <c r="F22" s="13"/>
      <c r="G22" s="13"/>
      <c r="H22" s="13"/>
      <c r="I22" s="13"/>
      <c r="J22" s="11">
        <f t="shared" si="1"/>
        <v>0</v>
      </c>
      <c r="K22" s="14">
        <f>SUMPRODUCT(B22:I22,config!$B$4:$I$4)</f>
        <v>0</v>
      </c>
      <c r="L22" s="13">
        <f>SUMPRODUCT(B22:I22,config!$B$5:$I$5)-C53</f>
        <v>0</v>
      </c>
      <c r="M22" s="15" t="str">
        <f t="shared" si="2"/>
        <v/>
      </c>
      <c r="N22" s="7" t="str">
        <f t="shared" si="3"/>
        <v/>
      </c>
      <c r="O22" s="19">
        <f>IF(S22=0,0,S22*J22+config!$K$2+config!$L$2)</f>
        <v>0</v>
      </c>
      <c r="P22" s="19">
        <f t="shared" si="4"/>
        <v>0</v>
      </c>
      <c r="Q22" s="8">
        <f>B53/config!$K$2</f>
        <v>0</v>
      </c>
      <c r="R22" s="8">
        <f>B53/config!$L$2</f>
        <v>0</v>
      </c>
      <c r="S22" s="8">
        <f>IFERROR((config!$K$2-config!$L$2)/(Q22-R22),0)</f>
        <v>0</v>
      </c>
    </row>
    <row r="23" spans="1:19" hidden="1" x14ac:dyDescent="0.3">
      <c r="B23" s="13"/>
      <c r="C23" s="13"/>
      <c r="D23" s="13"/>
      <c r="E23" s="13"/>
      <c r="F23" s="13"/>
      <c r="G23" s="13"/>
      <c r="H23" s="13"/>
      <c r="I23" s="13"/>
      <c r="J23" s="11">
        <f t="shared" si="1"/>
        <v>0</v>
      </c>
      <c r="K23" s="14">
        <f>SUMPRODUCT(B23:I23,config!$B$4:$I$4)</f>
        <v>0</v>
      </c>
      <c r="L23" s="13">
        <f>SUMPRODUCT(B23:I23,config!$B$5:$I$5)-C54</f>
        <v>0</v>
      </c>
      <c r="M23" s="15" t="str">
        <f t="shared" si="2"/>
        <v/>
      </c>
      <c r="N23" s="7" t="str">
        <f t="shared" si="3"/>
        <v/>
      </c>
      <c r="O23" s="19">
        <f>IF(S23=0,0,S23*J23+config!$K$2+config!$L$2)</f>
        <v>0</v>
      </c>
      <c r="P23" s="19">
        <f t="shared" si="4"/>
        <v>0</v>
      </c>
      <c r="Q23" s="8">
        <f>B54/config!$K$2</f>
        <v>0</v>
      </c>
      <c r="R23" s="8">
        <f>B54/config!$L$2</f>
        <v>0</v>
      </c>
      <c r="S23" s="8">
        <f>IFERROR((config!$K$2-config!$L$2)/(Q23-R23),0)</f>
        <v>0</v>
      </c>
    </row>
    <row r="24" spans="1:19" hidden="1" x14ac:dyDescent="0.3">
      <c r="B24" s="13"/>
      <c r="C24" s="13"/>
      <c r="D24" s="13"/>
      <c r="E24" s="13"/>
      <c r="F24" s="13"/>
      <c r="G24" s="13"/>
      <c r="H24" s="13"/>
      <c r="I24" s="13"/>
      <c r="J24" s="11">
        <f t="shared" si="1"/>
        <v>0</v>
      </c>
      <c r="K24" s="14">
        <f>SUMPRODUCT(B24:I24,config!$B$4:$I$4)</f>
        <v>0</v>
      </c>
      <c r="L24" s="13">
        <f>SUMPRODUCT(B24:I24,config!$B$5:$I$5)-C55</f>
        <v>0</v>
      </c>
      <c r="M24" s="15" t="str">
        <f t="shared" si="2"/>
        <v/>
      </c>
      <c r="N24" s="7" t="str">
        <f t="shared" si="3"/>
        <v/>
      </c>
      <c r="O24" s="19">
        <f>IF(S24=0,0,S24*J24+config!$K$2+config!$L$2)</f>
        <v>0</v>
      </c>
      <c r="P24" s="19">
        <f t="shared" si="4"/>
        <v>0</v>
      </c>
      <c r="Q24" s="8">
        <f>B55/config!$K$2</f>
        <v>0</v>
      </c>
      <c r="R24" s="8">
        <f>B55/config!$L$2</f>
        <v>0</v>
      </c>
      <c r="S24" s="8">
        <f>IFERROR((config!$K$2-config!$L$2)/(Q24-R24),0)</f>
        <v>0</v>
      </c>
    </row>
    <row r="25" spans="1:19" hidden="1" x14ac:dyDescent="0.3">
      <c r="B25" s="13"/>
      <c r="C25" s="13"/>
      <c r="D25" s="13"/>
      <c r="E25" s="13"/>
      <c r="F25" s="13"/>
      <c r="G25" s="13"/>
      <c r="H25" s="13"/>
      <c r="I25" s="13"/>
      <c r="J25" s="11">
        <f t="shared" si="1"/>
        <v>0</v>
      </c>
      <c r="K25" s="14">
        <f>SUMPRODUCT(B25:I25,config!$B$4:$I$4)</f>
        <v>0</v>
      </c>
      <c r="L25" s="13">
        <f>SUMPRODUCT(B25:I25,config!$B$5:$I$5)-C56</f>
        <v>0</v>
      </c>
      <c r="M25" s="15" t="str">
        <f t="shared" si="2"/>
        <v/>
      </c>
      <c r="N25" s="7" t="str">
        <f t="shared" si="3"/>
        <v/>
      </c>
      <c r="O25" s="19">
        <f>IF(S25=0,0,S25*J25+config!$K$2+config!$L$2)</f>
        <v>0</v>
      </c>
      <c r="P25" s="19">
        <f t="shared" si="4"/>
        <v>0</v>
      </c>
      <c r="Q25" s="8">
        <f>B56/config!$K$2</f>
        <v>0</v>
      </c>
      <c r="R25" s="8">
        <f>B56/config!$L$2</f>
        <v>0</v>
      </c>
      <c r="S25" s="8">
        <f>IFERROR((config!$K$2-config!$L$2)/(Q25-R25),0)</f>
        <v>0</v>
      </c>
    </row>
    <row r="26" spans="1:19" hidden="1" x14ac:dyDescent="0.3">
      <c r="B26" s="13"/>
      <c r="C26" s="13"/>
      <c r="D26" s="13"/>
      <c r="E26" s="13"/>
      <c r="F26" s="13"/>
      <c r="G26" s="13"/>
      <c r="H26" s="13"/>
      <c r="I26" s="13"/>
      <c r="J26" s="11">
        <f t="shared" si="1"/>
        <v>0</v>
      </c>
      <c r="K26" s="14">
        <f>SUMPRODUCT(B26:I26,config!$B$4:$I$4)</f>
        <v>0</v>
      </c>
      <c r="L26" s="13">
        <f>SUMPRODUCT(B26:I26,config!$B$5:$I$5)-C57</f>
        <v>0</v>
      </c>
      <c r="M26" s="15" t="str">
        <f t="shared" si="2"/>
        <v/>
      </c>
      <c r="N26" s="7" t="str">
        <f t="shared" si="3"/>
        <v/>
      </c>
      <c r="O26" s="19">
        <f>IF(S26=0,0,S26*J26+config!$K$2+config!$L$2)</f>
        <v>0</v>
      </c>
      <c r="P26" s="19">
        <f t="shared" si="4"/>
        <v>0</v>
      </c>
      <c r="Q26" s="8">
        <f>B57/config!$K$2</f>
        <v>0</v>
      </c>
      <c r="R26" s="8">
        <f>B57/config!$L$2</f>
        <v>0</v>
      </c>
      <c r="S26" s="8">
        <f>IFERROR((config!$K$2-config!$L$2)/(Q26-R26),0)</f>
        <v>0</v>
      </c>
    </row>
    <row r="27" spans="1:19" hidden="1" x14ac:dyDescent="0.3">
      <c r="B27" s="13"/>
      <c r="C27" s="13"/>
      <c r="D27" s="13"/>
      <c r="E27" s="13"/>
      <c r="F27" s="13"/>
      <c r="G27" s="13"/>
      <c r="H27" s="13"/>
      <c r="I27" s="13"/>
      <c r="J27" s="11">
        <f t="shared" si="1"/>
        <v>0</v>
      </c>
      <c r="K27" s="14">
        <f>SUMPRODUCT(B27:I27,config!$B$4:$I$4)</f>
        <v>0</v>
      </c>
      <c r="L27" s="13">
        <f>SUMPRODUCT(B27:I27,config!$B$5:$I$5)-C58</f>
        <v>0</v>
      </c>
      <c r="M27" s="15" t="str">
        <f t="shared" si="2"/>
        <v/>
      </c>
      <c r="N27" s="7" t="str">
        <f t="shared" si="3"/>
        <v/>
      </c>
      <c r="O27" s="19">
        <f>IF(S27=0,0,S27*J27+config!$K$2+config!$L$2)</f>
        <v>0</v>
      </c>
      <c r="P27" s="19">
        <f t="shared" si="4"/>
        <v>0</v>
      </c>
      <c r="Q27" s="8">
        <f>B58/config!$K$2</f>
        <v>0</v>
      </c>
      <c r="R27" s="8">
        <f>B58/config!$L$2</f>
        <v>0</v>
      </c>
      <c r="S27" s="8">
        <f>IFERROR((config!$K$2-config!$L$2)/(Q27-R27),0)</f>
        <v>0</v>
      </c>
    </row>
    <row r="28" spans="1:19" hidden="1" x14ac:dyDescent="0.3">
      <c r="B28" s="13"/>
      <c r="C28" s="13"/>
      <c r="D28" s="13"/>
      <c r="E28" s="13"/>
      <c r="F28" s="13"/>
      <c r="G28" s="13"/>
      <c r="H28" s="13"/>
      <c r="I28" s="13"/>
      <c r="J28" s="11">
        <f t="shared" si="1"/>
        <v>0</v>
      </c>
      <c r="K28" s="14">
        <f>SUMPRODUCT(B28:I28,config!$B$4:$I$4)</f>
        <v>0</v>
      </c>
      <c r="L28" s="13">
        <f>SUMPRODUCT(B28:I28,config!$B$5:$I$5)-C59</f>
        <v>0</v>
      </c>
      <c r="M28" s="15" t="str">
        <f t="shared" si="2"/>
        <v/>
      </c>
      <c r="N28" s="7" t="str">
        <f t="shared" si="3"/>
        <v/>
      </c>
      <c r="O28" s="19">
        <f>IF(S28=0,0,S28*J28+config!$K$2+config!$L$2)</f>
        <v>0</v>
      </c>
      <c r="P28" s="19">
        <f t="shared" si="4"/>
        <v>0</v>
      </c>
      <c r="Q28" s="8">
        <f>B59/config!$K$2</f>
        <v>0</v>
      </c>
      <c r="R28" s="8">
        <f>B59/config!$L$2</f>
        <v>0</v>
      </c>
      <c r="S28" s="8">
        <f>IFERROR((config!$K$2-config!$L$2)/(Q28-R28),0)</f>
        <v>0</v>
      </c>
    </row>
    <row r="29" spans="1:19" hidden="1" x14ac:dyDescent="0.3">
      <c r="B29" s="13"/>
      <c r="C29" s="13"/>
      <c r="D29" s="13"/>
      <c r="E29" s="13"/>
      <c r="F29" s="13"/>
      <c r="G29" s="13"/>
      <c r="H29" s="13"/>
      <c r="I29" s="13"/>
      <c r="J29" s="11">
        <f t="shared" si="1"/>
        <v>0</v>
      </c>
      <c r="K29" s="14">
        <f>SUMPRODUCT(B29:I29,config!$B$4:$I$4)</f>
        <v>0</v>
      </c>
      <c r="L29" s="13">
        <f>SUMPRODUCT(B29:I29,config!$B$5:$I$5)-C60</f>
        <v>0</v>
      </c>
      <c r="M29" s="15" t="str">
        <f t="shared" si="2"/>
        <v/>
      </c>
      <c r="N29" s="7" t="str">
        <f t="shared" si="3"/>
        <v/>
      </c>
      <c r="O29" s="19">
        <f>IF(S29=0,0,S29*J29+config!$K$2+config!$L$2)</f>
        <v>0</v>
      </c>
      <c r="P29" s="19">
        <f t="shared" si="4"/>
        <v>0</v>
      </c>
      <c r="Q29" s="8">
        <f>B60/config!$K$2</f>
        <v>0</v>
      </c>
      <c r="R29" s="8">
        <f>B60/config!$L$2</f>
        <v>0</v>
      </c>
      <c r="S29" s="8">
        <f>IFERROR((config!$K$2-config!$L$2)/(Q29-R29),0)</f>
        <v>0</v>
      </c>
    </row>
    <row r="30" spans="1:19" x14ac:dyDescent="0.3">
      <c r="A30" s="1" t="s">
        <v>1</v>
      </c>
      <c r="B30" s="11">
        <f t="shared" ref="B30:L30" si="6">SUM(B2:B29)</f>
        <v>0</v>
      </c>
      <c r="C30" s="11">
        <f t="shared" si="6"/>
        <v>5</v>
      </c>
      <c r="D30" s="11">
        <f t="shared" si="6"/>
        <v>37</v>
      </c>
      <c r="E30" s="11">
        <f t="shared" si="6"/>
        <v>11</v>
      </c>
      <c r="F30" s="11">
        <f t="shared" si="6"/>
        <v>0</v>
      </c>
      <c r="G30" s="11">
        <f t="shared" si="6"/>
        <v>0</v>
      </c>
      <c r="H30" s="11">
        <f t="shared" si="6"/>
        <v>0</v>
      </c>
      <c r="I30" s="11">
        <f t="shared" si="6"/>
        <v>0</v>
      </c>
      <c r="J30" s="11">
        <f t="shared" si="6"/>
        <v>53</v>
      </c>
      <c r="K30" s="16">
        <f t="shared" si="6"/>
        <v>87.45</v>
      </c>
      <c r="L30" s="11">
        <f t="shared" si="6"/>
        <v>715</v>
      </c>
      <c r="M30" s="17">
        <f>IFERROR(B61/J30,0)</f>
        <v>12.283018867924529</v>
      </c>
      <c r="N30" s="18">
        <f>SUM(N2:N29)/8</f>
        <v>0.68628246753246747</v>
      </c>
      <c r="O30" s="20">
        <f>S30*J30+config!$K$2+config!$L$2</f>
        <v>12.368663594470046</v>
      </c>
      <c r="P30" s="20">
        <f>SUM(P2:P29)/$V$1</f>
        <v>0.84199949728680346</v>
      </c>
      <c r="Q30" s="8">
        <f>B61/config!$K$2</f>
        <v>54.25</v>
      </c>
      <c r="R30" s="8">
        <f>B61/config!$L$2</f>
        <v>40.6875</v>
      </c>
      <c r="S30" s="8">
        <f>IFERROR((config!$K$2-config!$L$2)/(Q30-R30),0)</f>
        <v>-0.29493087557603687</v>
      </c>
    </row>
    <row r="31" spans="1:19" x14ac:dyDescent="0.3">
      <c r="F31" s="8"/>
      <c r="G31" s="2">
        <f>SUM(F30:G30)/J30</f>
        <v>0</v>
      </c>
      <c r="H31" s="3"/>
      <c r="I31" s="3">
        <f>SUM(H30:I30)/J30</f>
        <v>0</v>
      </c>
      <c r="J31" s="4">
        <f>I31+G31</f>
        <v>0</v>
      </c>
    </row>
    <row r="32" spans="1:19" x14ac:dyDescent="0.3">
      <c r="A32" t="s">
        <v>0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H32" t="s">
        <v>22</v>
      </c>
      <c r="I32" t="s">
        <v>25</v>
      </c>
      <c r="J32" t="s">
        <v>26</v>
      </c>
      <c r="K32" t="s">
        <v>11</v>
      </c>
      <c r="L32" t="s">
        <v>12</v>
      </c>
      <c r="M32" t="s">
        <v>27</v>
      </c>
      <c r="N32" t="s">
        <v>28</v>
      </c>
      <c r="O32" t="s">
        <v>29</v>
      </c>
      <c r="P32" t="s">
        <v>32</v>
      </c>
      <c r="Q32" t="s">
        <v>41</v>
      </c>
      <c r="R32" t="s">
        <v>33</v>
      </c>
    </row>
    <row r="33" spans="1:21" x14ac:dyDescent="0.3">
      <c r="A33" t="s">
        <v>78</v>
      </c>
      <c r="B33">
        <v>25</v>
      </c>
      <c r="H33">
        <f>SUMPRODUCT(B2:I2,config!$B$1:$I$1)-B33</f>
        <v>3</v>
      </c>
      <c r="I33">
        <f>SUMPRODUCT(B2:I2,config!$B$2:$I$2)-C33</f>
        <v>20</v>
      </c>
      <c r="J33">
        <f>SUMPRODUCT(B2:I2,config!$B$3:$I$3)-D33</f>
        <v>16</v>
      </c>
      <c r="K33">
        <f>B2-E33</f>
        <v>0</v>
      </c>
      <c r="L33">
        <f t="shared" ref="L33:L60" si="7">C2-F33</f>
        <v>0</v>
      </c>
      <c r="M33" t="s">
        <v>30</v>
      </c>
      <c r="N33">
        <v>54</v>
      </c>
      <c r="O33">
        <v>45</v>
      </c>
      <c r="P33">
        <f>J30</f>
        <v>53</v>
      </c>
      <c r="Q33" s="5">
        <f>(P33-N33)/(O33-N33)*100</f>
        <v>11.111111111111111</v>
      </c>
      <c r="R33">
        <v>0.13619152859074701</v>
      </c>
      <c r="S33" s="5">
        <f>Q33*R33</f>
        <v>1.5132392065638556</v>
      </c>
      <c r="T33" s="1" t="s">
        <v>75</v>
      </c>
      <c r="U33" s="1">
        <f>INT(B61/config!K2)</f>
        <v>54</v>
      </c>
    </row>
    <row r="34" spans="1:21" x14ac:dyDescent="0.3">
      <c r="A34" t="s">
        <v>79</v>
      </c>
      <c r="B34">
        <v>28</v>
      </c>
      <c r="H34">
        <f>SUMPRODUCT(B3:I3,config!$B$1:$I$1)-B34</f>
        <v>0</v>
      </c>
      <c r="I34">
        <f>SUMPRODUCT(B3:I3,config!$B$2:$I$2)-C34</f>
        <v>20</v>
      </c>
      <c r="J34">
        <f>SUMPRODUCT(B3:I3,config!$B$3:$I$3)-D34</f>
        <v>16</v>
      </c>
      <c r="K34">
        <f t="shared" ref="K34:K60" si="8">B3-E34</f>
        <v>0</v>
      </c>
      <c r="L34">
        <f t="shared" si="7"/>
        <v>0</v>
      </c>
      <c r="M34" t="s">
        <v>6</v>
      </c>
      <c r="N34">
        <v>89.1</v>
      </c>
      <c r="O34">
        <v>48.15</v>
      </c>
      <c r="P34">
        <f>K30</f>
        <v>87.45</v>
      </c>
      <c r="Q34" s="5">
        <f>(P34-N34)/(O34-N34)*100</f>
        <v>4.0293040293040088</v>
      </c>
      <c r="R34">
        <v>6.2556310969295995E-2</v>
      </c>
      <c r="S34" s="5">
        <f>Q34*R34</f>
        <v>0.25205839584697892</v>
      </c>
    </row>
    <row r="35" spans="1:21" x14ac:dyDescent="0.3">
      <c r="A35" t="s">
        <v>80</v>
      </c>
      <c r="B35">
        <v>68</v>
      </c>
      <c r="H35">
        <f>SUMPRODUCT(B4:I4,config!$B$1:$I$1)-B35</f>
        <v>4</v>
      </c>
      <c r="I35">
        <f>SUMPRODUCT(B4:I4,config!$B$2:$I$2)-C35</f>
        <v>60</v>
      </c>
      <c r="J35">
        <f>SUMPRODUCT(B4:I4,config!$B$3:$I$3)-D35</f>
        <v>48</v>
      </c>
      <c r="K35">
        <f t="shared" si="8"/>
        <v>0</v>
      </c>
      <c r="L35">
        <f t="shared" si="7"/>
        <v>0</v>
      </c>
      <c r="M35" t="s">
        <v>7</v>
      </c>
      <c r="N35">
        <v>2</v>
      </c>
      <c r="O35">
        <v>751</v>
      </c>
      <c r="P35">
        <f>L30</f>
        <v>715</v>
      </c>
      <c r="Q35" s="5">
        <f>(P35-N35)/(O35-N35)*100</f>
        <v>95.19359145527369</v>
      </c>
      <c r="R35">
        <v>0.30930635570252701</v>
      </c>
      <c r="S35" s="5">
        <f>Q35*R35</f>
        <v>29.443982859265919</v>
      </c>
    </row>
    <row r="36" spans="1:21" x14ac:dyDescent="0.3">
      <c r="A36" t="s">
        <v>49</v>
      </c>
      <c r="B36">
        <v>147</v>
      </c>
      <c r="C36">
        <v>25</v>
      </c>
      <c r="D36">
        <v>50</v>
      </c>
      <c r="F36">
        <v>1</v>
      </c>
      <c r="H36">
        <f>SUMPRODUCT(B5:I5,config!$B$1:$I$1)-B36</f>
        <v>3</v>
      </c>
      <c r="I36">
        <f>SUMPRODUCT(B5:I5,config!$B$2:$I$2)-C36</f>
        <v>85</v>
      </c>
      <c r="J36">
        <f>SUMPRODUCT(B5:I5,config!$B$3:$I$3)-D36</f>
        <v>38</v>
      </c>
      <c r="K36">
        <f t="shared" si="8"/>
        <v>0</v>
      </c>
      <c r="L36">
        <f t="shared" si="7"/>
        <v>0</v>
      </c>
      <c r="M36" t="s">
        <v>31</v>
      </c>
      <c r="N36">
        <v>3.0550999999999999</v>
      </c>
      <c r="O36">
        <v>0.69230000000000003</v>
      </c>
      <c r="P36" s="5">
        <f>P30</f>
        <v>0.84199949728680346</v>
      </c>
      <c r="Q36" s="5">
        <f>(P36-N36)/(O36-N36)*100</f>
        <v>93.664317873421211</v>
      </c>
      <c r="R36">
        <v>0.49194580473742799</v>
      </c>
      <c r="S36" s="5">
        <f>Q36*R36</f>
        <v>46.077768231422461</v>
      </c>
    </row>
    <row r="37" spans="1:21" x14ac:dyDescent="0.3">
      <c r="A37" t="s">
        <v>50</v>
      </c>
      <c r="B37">
        <v>171</v>
      </c>
      <c r="C37">
        <v>27.5</v>
      </c>
      <c r="D37">
        <v>40</v>
      </c>
      <c r="F37">
        <v>2</v>
      </c>
      <c r="H37">
        <f>SUMPRODUCT(B6:I6,config!$B$1:$I$1)-B37</f>
        <v>1</v>
      </c>
      <c r="I37">
        <f>SUMPRODUCT(B6:I6,config!$B$2:$I$2)-C37</f>
        <v>92.5</v>
      </c>
      <c r="J37">
        <f>SUMPRODUCT(B6:I6,config!$B$3:$I$3)-D37</f>
        <v>56</v>
      </c>
      <c r="K37">
        <f t="shared" si="8"/>
        <v>0</v>
      </c>
      <c r="L37">
        <f t="shared" si="7"/>
        <v>0</v>
      </c>
      <c r="P37" s="1" t="s">
        <v>42</v>
      </c>
      <c r="Q37" s="6">
        <f>SUMPRODUCT(Q33:Q36,R33:R36)</f>
        <v>77.287048693099223</v>
      </c>
      <c r="S37" s="6">
        <f>SUM(S33:S36)</f>
        <v>77.287048693099223</v>
      </c>
    </row>
    <row r="38" spans="1:21" x14ac:dyDescent="0.3">
      <c r="A38" t="s">
        <v>81</v>
      </c>
      <c r="B38">
        <v>137</v>
      </c>
      <c r="C38">
        <v>30.5</v>
      </c>
      <c r="D38">
        <v>43</v>
      </c>
      <c r="F38">
        <v>2</v>
      </c>
      <c r="H38">
        <f>SUMPRODUCT(B7:I7,config!$B$1:$I$1)-B38</f>
        <v>3</v>
      </c>
      <c r="I38">
        <f>SUMPRODUCT(B7:I7,config!$B$2:$I$2)-C38</f>
        <v>59.5</v>
      </c>
      <c r="J38">
        <f>SUMPRODUCT(B7:I7,config!$B$3:$I$3)-D38</f>
        <v>29</v>
      </c>
      <c r="K38">
        <f t="shared" si="8"/>
        <v>0</v>
      </c>
      <c r="L38">
        <f t="shared" si="7"/>
        <v>0</v>
      </c>
    </row>
    <row r="39" spans="1:21" x14ac:dyDescent="0.3">
      <c r="A39" t="s">
        <v>82</v>
      </c>
      <c r="B39">
        <v>34</v>
      </c>
      <c r="H39">
        <f>SUMPRODUCT(B8:I8,config!$B$1:$I$1)-B39</f>
        <v>2</v>
      </c>
      <c r="I39">
        <f>SUMPRODUCT(B8:I8,config!$B$2:$I$2)-C39</f>
        <v>30</v>
      </c>
      <c r="J39">
        <f>SUMPRODUCT(B8:I8,config!$B$3:$I$3)-D39</f>
        <v>24</v>
      </c>
      <c r="K39">
        <f t="shared" si="8"/>
        <v>0</v>
      </c>
      <c r="L39">
        <f t="shared" si="7"/>
        <v>0</v>
      </c>
    </row>
    <row r="40" spans="1:21" x14ac:dyDescent="0.3">
      <c r="A40" t="s">
        <v>83</v>
      </c>
      <c r="B40">
        <v>41</v>
      </c>
      <c r="H40">
        <f>SUMPRODUCT(B9:I9,config!$B$1:$I$1)-B40</f>
        <v>3</v>
      </c>
      <c r="I40">
        <f>SUMPRODUCT(B9:I9,config!$B$2:$I$2)-C40</f>
        <v>30</v>
      </c>
      <c r="J40">
        <f>SUMPRODUCT(B9:I9,config!$B$3:$I$3)-D40</f>
        <v>24</v>
      </c>
      <c r="K40">
        <f t="shared" si="8"/>
        <v>0</v>
      </c>
      <c r="L40">
        <f t="shared" si="7"/>
        <v>0</v>
      </c>
    </row>
    <row r="41" spans="1:21" hidden="1" x14ac:dyDescent="0.3">
      <c r="H41">
        <f>SUMPRODUCT(B10:I10,config!$B$1:$I$1)-B41</f>
        <v>0</v>
      </c>
      <c r="I41">
        <f>SUMPRODUCT(B10:I10,config!$B$2:$I$2)-C41</f>
        <v>0</v>
      </c>
      <c r="J41">
        <f>SUMPRODUCT(B10:I10,config!$B$3:$I$3)-D41</f>
        <v>0</v>
      </c>
      <c r="K41">
        <f t="shared" si="8"/>
        <v>0</v>
      </c>
      <c r="L41">
        <f t="shared" si="7"/>
        <v>0</v>
      </c>
    </row>
    <row r="42" spans="1:21" hidden="1" x14ac:dyDescent="0.3">
      <c r="H42">
        <f>SUMPRODUCT(B11:I11,config!$B$1:$I$1)-B42</f>
        <v>0</v>
      </c>
      <c r="I42">
        <f>SUMPRODUCT(B11:I11,config!$B$2:$I$2)-C42</f>
        <v>0</v>
      </c>
      <c r="J42">
        <f>SUMPRODUCT(B11:I11,config!$B$3:$I$3)-D42</f>
        <v>0</v>
      </c>
      <c r="K42">
        <f t="shared" si="8"/>
        <v>0</v>
      </c>
      <c r="L42">
        <f t="shared" si="7"/>
        <v>0</v>
      </c>
    </row>
    <row r="43" spans="1:21" hidden="1" x14ac:dyDescent="0.3">
      <c r="H43">
        <f>SUMPRODUCT(B12:I12,config!$B$1:$I$1)-B43</f>
        <v>0</v>
      </c>
      <c r="I43">
        <f>SUMPRODUCT(B12:I12,config!$B$2:$I$2)-C43</f>
        <v>0</v>
      </c>
      <c r="J43">
        <f>SUMPRODUCT(B12:I12,config!$B$3:$I$3)-D43</f>
        <v>0</v>
      </c>
      <c r="K43">
        <f t="shared" si="8"/>
        <v>0</v>
      </c>
      <c r="L43">
        <f t="shared" si="7"/>
        <v>0</v>
      </c>
    </row>
    <row r="44" spans="1:21" hidden="1" x14ac:dyDescent="0.3">
      <c r="H44">
        <f>SUMPRODUCT(B13:I13,config!$B$1:$I$1)-B44</f>
        <v>0</v>
      </c>
      <c r="I44">
        <f>SUMPRODUCT(B13:I13,config!$B$2:$I$2)-C44</f>
        <v>0</v>
      </c>
      <c r="J44">
        <f>SUMPRODUCT(B13:I13,config!$B$3:$I$3)-D44</f>
        <v>0</v>
      </c>
      <c r="K44">
        <f t="shared" si="8"/>
        <v>0</v>
      </c>
      <c r="L44">
        <f t="shared" si="7"/>
        <v>0</v>
      </c>
    </row>
    <row r="45" spans="1:21" hidden="1" x14ac:dyDescent="0.3">
      <c r="H45">
        <f>SUMPRODUCT(B14:I14,config!$B$1:$I$1)-B45</f>
        <v>0</v>
      </c>
      <c r="I45">
        <f>SUMPRODUCT(B14:I14,config!$B$2:$I$2)-C45</f>
        <v>0</v>
      </c>
      <c r="J45">
        <f>SUMPRODUCT(B14:I14,config!$B$3:$I$3)-D45</f>
        <v>0</v>
      </c>
      <c r="K45">
        <f t="shared" si="8"/>
        <v>0</v>
      </c>
      <c r="L45">
        <f t="shared" si="7"/>
        <v>0</v>
      </c>
    </row>
    <row r="46" spans="1:21" hidden="1" x14ac:dyDescent="0.3">
      <c r="H46">
        <f>SUMPRODUCT(B15:I15,config!$B$1:$I$1)-B46</f>
        <v>0</v>
      </c>
      <c r="I46">
        <f>SUMPRODUCT(B15:I15,config!$B$2:$I$2)-C46</f>
        <v>0</v>
      </c>
      <c r="J46">
        <f>SUMPRODUCT(B15:I15,config!$B$3:$I$3)-D46</f>
        <v>0</v>
      </c>
      <c r="K46">
        <f t="shared" si="8"/>
        <v>0</v>
      </c>
      <c r="L46">
        <f t="shared" si="7"/>
        <v>0</v>
      </c>
    </row>
    <row r="47" spans="1:21" hidden="1" x14ac:dyDescent="0.3">
      <c r="H47">
        <f>SUMPRODUCT(B16:I16,config!$B$1:$I$1)-B47</f>
        <v>0</v>
      </c>
      <c r="I47">
        <f>SUMPRODUCT(B16:I16,config!$B$2:$I$2)-C47</f>
        <v>0</v>
      </c>
      <c r="J47">
        <f>SUMPRODUCT(B16:I16,config!$B$3:$I$3)-D47</f>
        <v>0</v>
      </c>
      <c r="K47">
        <f t="shared" si="8"/>
        <v>0</v>
      </c>
      <c r="L47">
        <f t="shared" si="7"/>
        <v>0</v>
      </c>
    </row>
    <row r="48" spans="1:21" hidden="1" x14ac:dyDescent="0.3">
      <c r="H48">
        <f>SUMPRODUCT(B17:I17,config!$B$1:$I$1)-B48</f>
        <v>0</v>
      </c>
      <c r="I48">
        <f>SUMPRODUCT(B17:I17,config!$B$2:$I$2)-C48</f>
        <v>0</v>
      </c>
      <c r="J48">
        <f>SUMPRODUCT(B17:I17,config!$B$3:$I$3)-D48</f>
        <v>0</v>
      </c>
      <c r="K48">
        <f t="shared" si="8"/>
        <v>0</v>
      </c>
      <c r="L48">
        <f t="shared" si="7"/>
        <v>0</v>
      </c>
    </row>
    <row r="49" spans="1:12" hidden="1" x14ac:dyDescent="0.3">
      <c r="H49">
        <f>SUMPRODUCT(B18:I18,config!$B$1:$I$1)-B49</f>
        <v>0</v>
      </c>
      <c r="I49">
        <f>SUMPRODUCT(B18:I18,config!$B$2:$I$2)-C49</f>
        <v>0</v>
      </c>
      <c r="J49">
        <f>SUMPRODUCT(B18:I18,config!$B$3:$I$3)-D49</f>
        <v>0</v>
      </c>
      <c r="K49">
        <f t="shared" si="8"/>
        <v>0</v>
      </c>
      <c r="L49">
        <f t="shared" si="7"/>
        <v>0</v>
      </c>
    </row>
    <row r="50" spans="1:12" hidden="1" x14ac:dyDescent="0.3">
      <c r="H50">
        <f>SUMPRODUCT(B19:I19,config!$B$1:$I$1)-B50</f>
        <v>0</v>
      </c>
      <c r="I50">
        <f>SUMPRODUCT(B19:I19,config!$B$2:$I$2)-C50</f>
        <v>0</v>
      </c>
      <c r="J50">
        <f>SUMPRODUCT(B19:I19,config!$B$3:$I$3)-D50</f>
        <v>0</v>
      </c>
      <c r="K50">
        <f t="shared" si="8"/>
        <v>0</v>
      </c>
      <c r="L50">
        <f t="shared" si="7"/>
        <v>0</v>
      </c>
    </row>
    <row r="51" spans="1:12" hidden="1" x14ac:dyDescent="0.3">
      <c r="H51">
        <f>SUMPRODUCT(B20:I20,config!$B$1:$I$1)-B51</f>
        <v>0</v>
      </c>
      <c r="I51">
        <f>SUMPRODUCT(B20:I20,config!$B$2:$I$2)-C51</f>
        <v>0</v>
      </c>
      <c r="J51">
        <f>SUMPRODUCT(B20:I20,config!$B$3:$I$3)-D51</f>
        <v>0</v>
      </c>
      <c r="K51">
        <f t="shared" si="8"/>
        <v>0</v>
      </c>
      <c r="L51">
        <f t="shared" si="7"/>
        <v>0</v>
      </c>
    </row>
    <row r="52" spans="1:12" hidden="1" x14ac:dyDescent="0.3">
      <c r="H52">
        <f>SUMPRODUCT(B21:I21,config!$B$1:$I$1)-B52</f>
        <v>0</v>
      </c>
      <c r="I52">
        <f>SUMPRODUCT(B21:I21,config!$B$2:$I$2)-C52</f>
        <v>0</v>
      </c>
      <c r="J52">
        <f>SUMPRODUCT(B21:I21,config!$B$3:$I$3)-D52</f>
        <v>0</v>
      </c>
      <c r="K52">
        <f t="shared" si="8"/>
        <v>0</v>
      </c>
      <c r="L52">
        <f t="shared" si="7"/>
        <v>0</v>
      </c>
    </row>
    <row r="53" spans="1:12" hidden="1" x14ac:dyDescent="0.3">
      <c r="H53">
        <f>SUMPRODUCT(B22:I22,config!$B$1:$I$1)-B53</f>
        <v>0</v>
      </c>
      <c r="I53">
        <f>SUMPRODUCT(B22:I22,config!$B$2:$I$2)-C53</f>
        <v>0</v>
      </c>
      <c r="J53">
        <f>SUMPRODUCT(B22:I22,config!$B$3:$I$3)-D53</f>
        <v>0</v>
      </c>
      <c r="K53">
        <f t="shared" si="8"/>
        <v>0</v>
      </c>
      <c r="L53">
        <f t="shared" si="7"/>
        <v>0</v>
      </c>
    </row>
    <row r="54" spans="1:12" hidden="1" x14ac:dyDescent="0.3">
      <c r="H54">
        <f>SUMPRODUCT(B23:I23,config!$B$1:$I$1)-B54</f>
        <v>0</v>
      </c>
      <c r="I54">
        <f>SUMPRODUCT(B23:I23,config!$B$2:$I$2)-C54</f>
        <v>0</v>
      </c>
      <c r="J54">
        <f>SUMPRODUCT(B23:I23,config!$B$3:$I$3)-D54</f>
        <v>0</v>
      </c>
      <c r="K54">
        <f t="shared" si="8"/>
        <v>0</v>
      </c>
      <c r="L54">
        <f t="shared" si="7"/>
        <v>0</v>
      </c>
    </row>
    <row r="55" spans="1:12" hidden="1" x14ac:dyDescent="0.3">
      <c r="H55">
        <f>SUMPRODUCT(B24:I24,config!$B$1:$I$1)-B55</f>
        <v>0</v>
      </c>
      <c r="I55">
        <f>SUMPRODUCT(B24:I24,config!$B$2:$I$2)-C55</f>
        <v>0</v>
      </c>
      <c r="J55">
        <f>SUMPRODUCT(B24:I24,config!$B$3:$I$3)-D55</f>
        <v>0</v>
      </c>
      <c r="K55">
        <f t="shared" si="8"/>
        <v>0</v>
      </c>
      <c r="L55">
        <f t="shared" si="7"/>
        <v>0</v>
      </c>
    </row>
    <row r="56" spans="1:12" hidden="1" x14ac:dyDescent="0.3">
      <c r="H56">
        <f>SUMPRODUCT(B25:I25,config!$B$1:$I$1)-B56</f>
        <v>0</v>
      </c>
      <c r="I56">
        <f>SUMPRODUCT(B25:I25,config!$B$2:$I$2)-C56</f>
        <v>0</v>
      </c>
      <c r="J56">
        <f>SUMPRODUCT(B25:I25,config!$B$3:$I$3)-D56</f>
        <v>0</v>
      </c>
      <c r="K56">
        <f t="shared" si="8"/>
        <v>0</v>
      </c>
      <c r="L56">
        <f t="shared" si="7"/>
        <v>0</v>
      </c>
    </row>
    <row r="57" spans="1:12" hidden="1" x14ac:dyDescent="0.3">
      <c r="H57">
        <f>SUMPRODUCT(B26:I26,config!$B$1:$I$1)-B57</f>
        <v>0</v>
      </c>
      <c r="I57">
        <f>SUMPRODUCT(B26:I26,config!$B$2:$I$2)-C57</f>
        <v>0</v>
      </c>
      <c r="J57">
        <f>SUMPRODUCT(B26:I26,config!$B$3:$I$3)-D57</f>
        <v>0</v>
      </c>
      <c r="K57">
        <f t="shared" si="8"/>
        <v>0</v>
      </c>
      <c r="L57">
        <f t="shared" si="7"/>
        <v>0</v>
      </c>
    </row>
    <row r="58" spans="1:12" hidden="1" x14ac:dyDescent="0.3">
      <c r="H58">
        <f>SUMPRODUCT(B27:I27,config!$B$1:$I$1)-B58</f>
        <v>0</v>
      </c>
      <c r="I58">
        <f>SUMPRODUCT(B27:I27,config!$B$2:$I$2)-C58</f>
        <v>0</v>
      </c>
      <c r="J58">
        <f>SUMPRODUCT(B27:I27,config!$B$3:$I$3)-D58</f>
        <v>0</v>
      </c>
      <c r="K58">
        <f t="shared" si="8"/>
        <v>0</v>
      </c>
      <c r="L58">
        <f t="shared" si="7"/>
        <v>0</v>
      </c>
    </row>
    <row r="59" spans="1:12" hidden="1" x14ac:dyDescent="0.3">
      <c r="H59">
        <f>SUMPRODUCT(B28:I28,config!$B$1:$I$1)-B59</f>
        <v>0</v>
      </c>
      <c r="I59">
        <f>SUMPRODUCT(B28:I28,config!$B$2:$I$2)-C59</f>
        <v>0</v>
      </c>
      <c r="J59">
        <f>SUMPRODUCT(B28:I28,config!$B$3:$I$3)-D59</f>
        <v>0</v>
      </c>
      <c r="K59">
        <f t="shared" si="8"/>
        <v>0</v>
      </c>
      <c r="L59">
        <f t="shared" si="7"/>
        <v>0</v>
      </c>
    </row>
    <row r="60" spans="1:12" hidden="1" x14ac:dyDescent="0.3">
      <c r="H60">
        <f>SUMPRODUCT(B29:I29,config!$B$1:$I$1)-B60</f>
        <v>0</v>
      </c>
      <c r="I60">
        <f>SUMPRODUCT(B29:I29,config!$B$2:$I$2)-C60</f>
        <v>0</v>
      </c>
      <c r="J60">
        <f>SUMPRODUCT(B29:I29,config!$B$3:$I$3)-D60</f>
        <v>0</v>
      </c>
      <c r="K60">
        <f t="shared" si="8"/>
        <v>0</v>
      </c>
      <c r="L60">
        <f t="shared" si="7"/>
        <v>0</v>
      </c>
    </row>
    <row r="61" spans="1:12" x14ac:dyDescent="0.3">
      <c r="A61" s="1" t="s">
        <v>1</v>
      </c>
      <c r="B61" s="1">
        <f>SUM(B33:B60)</f>
        <v>651</v>
      </c>
    </row>
  </sheetData>
  <conditionalFormatting sqref="H33:L60">
    <cfRule type="cellIs" dxfId="5" priority="4" operator="greaterThanOrEqual">
      <formula>0</formula>
    </cfRule>
    <cfRule type="cellIs" dxfId="4" priority="5" operator="lessThan">
      <formula>0</formula>
    </cfRule>
  </conditionalFormatting>
  <conditionalFormatting sqref="J30">
    <cfRule type="cellIs" dxfId="3" priority="6" operator="greaterThan">
      <formula>$U$33</formula>
    </cfRule>
  </conditionalFormatting>
  <conditionalFormatting sqref="M2:M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{2597285D-DB7C-435C-B6C4-4C82851CCAED}</x14:id>
        </ext>
      </extLst>
    </cfRule>
  </conditionalFormatting>
  <conditionalFormatting sqref="Q33:Q3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{7BC2BA87-4444-480E-B146-03EE6873DF3B}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97285D-DB7C-435C-B6C4-4C82851CCAE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N2:N29</xm:sqref>
        </x14:conditionalFormatting>
        <x14:conditionalFormatting xmlns:xm="http://schemas.microsoft.com/office/excel/2006/main">
          <x14:cfRule type="dataBar" id="{7BC2BA87-4444-480E-B146-03EE6873DF3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Q33:Q37</xm:sqref>
        </x14:conditionalFormatting>
      </x14:conditionalFormattings>
    </ext>
  </extLst>
</worksheet>
</file>

<file path=docMetadata/LabelInfo.xml><?xml version="1.0" encoding="utf-8"?>
<clbl:labelList xmlns:clbl="http://schemas.microsoft.com/office/2020/mipLabelMetadata">
  <clbl:label id="{6678d9fe-0921-417d-8411-5f1c18defbbb}" enabled="0" method="" siteId="{6678d9fe-0921-417d-8411-5f1c18defbb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CBC</vt:lpstr>
      <vt:lpstr>CBC (2)</vt:lpstr>
      <vt:lpstr>SCIP</vt:lpstr>
      <vt:lpstr>Junto</vt:lpstr>
      <vt:lpstr>OR</vt:lpstr>
      <vt:lpstr>INT</vt:lpstr>
      <vt:lpstr>Comparação</vt:lpstr>
      <vt:lpstr>config</vt:lpstr>
      <vt:lpstr>Minha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Santos</dc:creator>
  <cp:lastModifiedBy>Pedro Santos</cp:lastModifiedBy>
  <dcterms:created xsi:type="dcterms:W3CDTF">2023-06-29T19:50:32Z</dcterms:created>
  <dcterms:modified xsi:type="dcterms:W3CDTF">2023-08-25T20:04:11Z</dcterms:modified>
</cp:coreProperties>
</file>