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Patos/"/>
    </mc:Choice>
  </mc:AlternateContent>
  <xr:revisionPtr revIDLastSave="973" documentId="8_{3C3F7D66-EAC4-4946-A658-358D7DE85CF3}" xr6:coauthVersionLast="47" xr6:coauthVersionMax="47" xr10:uidLastSave="{F1D5D206-80D2-4DEE-BF90-DE793C6EA962}"/>
  <bookViews>
    <workbookView xWindow="-108" yWindow="-108" windowWidth="23256" windowHeight="12576" activeTab="7" xr2:uid="{777EBE0C-23A4-4BEB-B19D-BC89EC1030CD}"/>
  </bookViews>
  <sheets>
    <sheet name="Num" sheetId="1" r:id="rId1"/>
    <sheet name="PEq" sheetId="2" r:id="rId2"/>
    <sheet name="PEqDE" sheetId="8" r:id="rId3"/>
    <sheet name="Tempo" sheetId="3" r:id="rId4"/>
    <sheet name="CH" sheetId="6" r:id="rId5"/>
    <sheet name="Geral" sheetId="5" r:id="rId6"/>
    <sheet name="GeralDE" sheetId="9" r:id="rId7"/>
    <sheet name="Geral51" sheetId="12" r:id="rId8"/>
    <sheet name="Geral53" sheetId="13" r:id="rId9"/>
    <sheet name="Ajustado53" sheetId="14" r:id="rId10"/>
    <sheet name="Pontuações" sheetId="10" r:id="rId11"/>
    <sheet name="config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2" l="1"/>
  <c r="J9" i="12"/>
  <c r="B21" i="14" l="1"/>
  <c r="J20" i="14"/>
  <c r="I20" i="14"/>
  <c r="H20" i="14"/>
  <c r="J19" i="14"/>
  <c r="I19" i="14"/>
  <c r="H19" i="14"/>
  <c r="J18" i="14"/>
  <c r="I18" i="14"/>
  <c r="H18" i="14"/>
  <c r="J17" i="14"/>
  <c r="I17" i="14"/>
  <c r="H17" i="14"/>
  <c r="J16" i="14"/>
  <c r="I16" i="14"/>
  <c r="H16" i="14"/>
  <c r="J15" i="14"/>
  <c r="I15" i="14"/>
  <c r="H15" i="14"/>
  <c r="J14" i="14"/>
  <c r="I14" i="14"/>
  <c r="H14" i="14"/>
  <c r="J13" i="14"/>
  <c r="I13" i="14"/>
  <c r="H13" i="14"/>
  <c r="R10" i="14"/>
  <c r="Q10" i="14"/>
  <c r="S10" i="14" s="1"/>
  <c r="I10" i="14"/>
  <c r="H10" i="14"/>
  <c r="G10" i="14"/>
  <c r="F10" i="14"/>
  <c r="E10" i="14"/>
  <c r="D10" i="14"/>
  <c r="C10" i="14"/>
  <c r="B10" i="14"/>
  <c r="S9" i="14"/>
  <c r="O9" i="14" s="1"/>
  <c r="R9" i="14"/>
  <c r="Q9" i="14"/>
  <c r="L9" i="14"/>
  <c r="K9" i="14"/>
  <c r="J9" i="14"/>
  <c r="M9" i="14" s="1"/>
  <c r="R8" i="14"/>
  <c r="Q8" i="14"/>
  <c r="S8" i="14" s="1"/>
  <c r="O8" i="14" s="1"/>
  <c r="M8" i="14"/>
  <c r="L8" i="14"/>
  <c r="K8" i="14"/>
  <c r="J8" i="14"/>
  <c r="R7" i="14"/>
  <c r="Q7" i="14"/>
  <c r="S7" i="14" s="1"/>
  <c r="O7" i="14" s="1"/>
  <c r="M7" i="14"/>
  <c r="L7" i="14"/>
  <c r="K7" i="14"/>
  <c r="J7" i="14"/>
  <c r="R6" i="14"/>
  <c r="Q6" i="14"/>
  <c r="S6" i="14" s="1"/>
  <c r="O6" i="14" s="1"/>
  <c r="L6" i="14"/>
  <c r="K6" i="14"/>
  <c r="J6" i="14"/>
  <c r="M6" i="14" s="1"/>
  <c r="S5" i="14"/>
  <c r="R5" i="14"/>
  <c r="Q5" i="14"/>
  <c r="L5" i="14"/>
  <c r="K5" i="14"/>
  <c r="J5" i="14"/>
  <c r="M5" i="14" s="1"/>
  <c r="R4" i="14"/>
  <c r="Q4" i="14"/>
  <c r="S4" i="14" s="1"/>
  <c r="L4" i="14"/>
  <c r="K4" i="14"/>
  <c r="J4" i="14"/>
  <c r="M4" i="14" s="1"/>
  <c r="R3" i="14"/>
  <c r="S3" i="14" s="1"/>
  <c r="O3" i="14" s="1"/>
  <c r="Q3" i="14"/>
  <c r="M3" i="14"/>
  <c r="L3" i="14"/>
  <c r="K3" i="14"/>
  <c r="J3" i="14"/>
  <c r="R2" i="14"/>
  <c r="Q2" i="14"/>
  <c r="S2" i="14" s="1"/>
  <c r="O2" i="14" s="1"/>
  <c r="L2" i="14"/>
  <c r="K2" i="14"/>
  <c r="J2" i="14"/>
  <c r="M2" i="14" s="1"/>
  <c r="B2" i="10" a="1"/>
  <c r="O4" i="14" l="1"/>
  <c r="O5" i="14"/>
  <c r="L10" i="14"/>
  <c r="P15" i="14" s="1"/>
  <c r="Q15" i="14" s="1"/>
  <c r="K10" i="14"/>
  <c r="P14" i="14" s="1"/>
  <c r="Q14" i="14" s="1"/>
  <c r="J10" i="14"/>
  <c r="B2" i="10"/>
  <c r="C2" i="10" a="1"/>
  <c r="I11" i="14" l="1"/>
  <c r="M10" i="14"/>
  <c r="G11" i="14"/>
  <c r="P13" i="14"/>
  <c r="Q13" i="14" s="1"/>
  <c r="O10" i="14"/>
  <c r="C2" i="10"/>
  <c r="D2" i="10" a="1"/>
  <c r="P4" i="14" l="1"/>
  <c r="P3" i="14"/>
  <c r="P8" i="14"/>
  <c r="P6" i="14"/>
  <c r="P2" i="14"/>
  <c r="P5" i="14"/>
  <c r="P9" i="14"/>
  <c r="P7" i="14"/>
  <c r="N7" i="14"/>
  <c r="N3" i="14"/>
  <c r="N2" i="14"/>
  <c r="N8" i="14"/>
  <c r="N6" i="14"/>
  <c r="N5" i="14"/>
  <c r="N4" i="14"/>
  <c r="N9" i="14"/>
  <c r="J11" i="14"/>
  <c r="D2" i="10"/>
  <c r="E2" i="10" a="1"/>
  <c r="P10" i="14" l="1"/>
  <c r="P16" i="14" s="1"/>
  <c r="Q16" i="14" s="1"/>
  <c r="Q17" i="14" s="1"/>
  <c r="N10" i="14"/>
  <c r="E2" i="10"/>
  <c r="P15" i="12"/>
  <c r="Q15" i="12" s="1"/>
  <c r="Q14" i="12"/>
  <c r="P14" i="12"/>
  <c r="P16" i="9"/>
  <c r="Q16" i="9" s="1"/>
  <c r="P15" i="9"/>
  <c r="Q15" i="9" s="1"/>
  <c r="P14" i="9"/>
  <c r="Q14" i="9" s="1"/>
  <c r="Q13" i="9"/>
  <c r="Q17" i="9" s="1"/>
  <c r="P13" i="9"/>
  <c r="P16" i="5"/>
  <c r="Q16" i="5" s="1"/>
  <c r="P15" i="5"/>
  <c r="Q15" i="5" s="1"/>
  <c r="Q14" i="5"/>
  <c r="P14" i="5"/>
  <c r="Q13" i="5"/>
  <c r="Q17" i="5" s="1"/>
  <c r="P13" i="5"/>
  <c r="P16" i="6"/>
  <c r="Q16" i="6" s="1"/>
  <c r="P15" i="6"/>
  <c r="Q15" i="6" s="1"/>
  <c r="P14" i="6"/>
  <c r="Q14" i="6" s="1"/>
  <c r="Q13" i="6"/>
  <c r="Q17" i="6" s="1"/>
  <c r="P13" i="6"/>
  <c r="P16" i="3"/>
  <c r="Q16" i="3" s="1"/>
  <c r="P15" i="3"/>
  <c r="Q15" i="3" s="1"/>
  <c r="Q14" i="3"/>
  <c r="P14" i="3"/>
  <c r="Q13" i="3"/>
  <c r="Q17" i="3" s="1"/>
  <c r="P13" i="3"/>
  <c r="P16" i="8"/>
  <c r="Q16" i="8" s="1"/>
  <c r="P15" i="8"/>
  <c r="Q15" i="8" s="1"/>
  <c r="P14" i="8"/>
  <c r="Q14" i="8" s="1"/>
  <c r="Q13" i="8"/>
  <c r="Q17" i="8" s="1"/>
  <c r="P13" i="8"/>
  <c r="P16" i="2"/>
  <c r="Q16" i="2" s="1"/>
  <c r="P15" i="2"/>
  <c r="Q15" i="2" s="1"/>
  <c r="Q14" i="2"/>
  <c r="P14" i="2"/>
  <c r="Q13" i="2"/>
  <c r="Q17" i="2" s="1"/>
  <c r="P13" i="2"/>
  <c r="R10" i="13"/>
  <c r="Q10" i="13"/>
  <c r="S10" i="13" s="1"/>
  <c r="R9" i="13"/>
  <c r="S9" i="13" s="1"/>
  <c r="Q9" i="13"/>
  <c r="R8" i="13"/>
  <c r="Q8" i="13"/>
  <c r="S8" i="13" s="1"/>
  <c r="O8" i="13" s="1"/>
  <c r="R7" i="13"/>
  <c r="Q7" i="13"/>
  <c r="S7" i="13" s="1"/>
  <c r="R6" i="13"/>
  <c r="Q6" i="13"/>
  <c r="S6" i="13" s="1"/>
  <c r="O6" i="13" s="1"/>
  <c r="R5" i="13"/>
  <c r="S5" i="13" s="1"/>
  <c r="O5" i="13" s="1"/>
  <c r="Q5" i="13"/>
  <c r="R4" i="13"/>
  <c r="Q4" i="13"/>
  <c r="S4" i="13" s="1"/>
  <c r="O4" i="13" s="1"/>
  <c r="R3" i="13"/>
  <c r="Q3" i="13"/>
  <c r="S3" i="13" s="1"/>
  <c r="O3" i="13" s="1"/>
  <c r="R2" i="13"/>
  <c r="Q2" i="13"/>
  <c r="S2" i="13" s="1"/>
  <c r="O2" i="13" s="1"/>
  <c r="S10" i="12"/>
  <c r="R10" i="12"/>
  <c r="Q10" i="12"/>
  <c r="R9" i="12"/>
  <c r="Q9" i="12"/>
  <c r="S9" i="12" s="1"/>
  <c r="O9" i="12" s="1"/>
  <c r="R8" i="12"/>
  <c r="Q8" i="12"/>
  <c r="S8" i="12" s="1"/>
  <c r="O8" i="12" s="1"/>
  <c r="R7" i="12"/>
  <c r="Q7" i="12"/>
  <c r="S7" i="12" s="1"/>
  <c r="O7" i="12" s="1"/>
  <c r="S6" i="12"/>
  <c r="O6" i="12" s="1"/>
  <c r="R6" i="12"/>
  <c r="Q6" i="12"/>
  <c r="R5" i="12"/>
  <c r="Q5" i="12"/>
  <c r="S5" i="12" s="1"/>
  <c r="O5" i="12" s="1"/>
  <c r="R4" i="12"/>
  <c r="Q4" i="12"/>
  <c r="S4" i="12" s="1"/>
  <c r="O4" i="12" s="1"/>
  <c r="R3" i="12"/>
  <c r="Q3" i="12"/>
  <c r="S3" i="12" s="1"/>
  <c r="O3" i="12" s="1"/>
  <c r="S2" i="12"/>
  <c r="O2" i="12" s="1"/>
  <c r="R2" i="12"/>
  <c r="Q2" i="12"/>
  <c r="R10" i="9"/>
  <c r="Q10" i="9"/>
  <c r="S10" i="9" s="1"/>
  <c r="O10" i="9" s="1"/>
  <c r="R9" i="9"/>
  <c r="S9" i="9" s="1"/>
  <c r="O9" i="9" s="1"/>
  <c r="Q9" i="9"/>
  <c r="N9" i="9"/>
  <c r="R8" i="9"/>
  <c r="Q8" i="9"/>
  <c r="S8" i="9" s="1"/>
  <c r="O8" i="9" s="1"/>
  <c r="P8" i="9" s="1"/>
  <c r="N8" i="9"/>
  <c r="R7" i="9"/>
  <c r="S7" i="9" s="1"/>
  <c r="O7" i="9" s="1"/>
  <c r="Q7" i="9"/>
  <c r="N7" i="9"/>
  <c r="R6" i="9"/>
  <c r="Q6" i="9"/>
  <c r="S6" i="9" s="1"/>
  <c r="O6" i="9" s="1"/>
  <c r="P6" i="9" s="1"/>
  <c r="N6" i="9"/>
  <c r="R5" i="9"/>
  <c r="S5" i="9" s="1"/>
  <c r="O5" i="9" s="1"/>
  <c r="P5" i="9" s="1"/>
  <c r="Q5" i="9"/>
  <c r="N5" i="9"/>
  <c r="R4" i="9"/>
  <c r="Q4" i="9"/>
  <c r="S4" i="9" s="1"/>
  <c r="O4" i="9" s="1"/>
  <c r="P4" i="9" s="1"/>
  <c r="N4" i="9"/>
  <c r="R3" i="9"/>
  <c r="S3" i="9" s="1"/>
  <c r="O3" i="9" s="1"/>
  <c r="P3" i="9" s="1"/>
  <c r="Q3" i="9"/>
  <c r="N3" i="9"/>
  <c r="R2" i="9"/>
  <c r="Q2" i="9"/>
  <c r="S2" i="9" s="1"/>
  <c r="O2" i="9" s="1"/>
  <c r="P2" i="9" s="1"/>
  <c r="N2" i="9"/>
  <c r="N10" i="9" s="1"/>
  <c r="R10" i="5"/>
  <c r="Q10" i="5"/>
  <c r="S10" i="5" s="1"/>
  <c r="O10" i="5" s="1"/>
  <c r="R9" i="5"/>
  <c r="S9" i="5" s="1"/>
  <c r="O9" i="5" s="1"/>
  <c r="P9" i="5" s="1"/>
  <c r="Q9" i="5"/>
  <c r="N9" i="5"/>
  <c r="R8" i="5"/>
  <c r="Q8" i="5"/>
  <c r="S8" i="5" s="1"/>
  <c r="O8" i="5" s="1"/>
  <c r="P8" i="5" s="1"/>
  <c r="N8" i="5"/>
  <c r="R7" i="5"/>
  <c r="S7" i="5" s="1"/>
  <c r="O7" i="5" s="1"/>
  <c r="Q7" i="5"/>
  <c r="N7" i="5"/>
  <c r="R6" i="5"/>
  <c r="Q6" i="5"/>
  <c r="S6" i="5" s="1"/>
  <c r="O6" i="5" s="1"/>
  <c r="P6" i="5" s="1"/>
  <c r="N6" i="5"/>
  <c r="R5" i="5"/>
  <c r="S5" i="5" s="1"/>
  <c r="O5" i="5" s="1"/>
  <c r="P5" i="5" s="1"/>
  <c r="Q5" i="5"/>
  <c r="N5" i="5"/>
  <c r="R4" i="5"/>
  <c r="Q4" i="5"/>
  <c r="S4" i="5" s="1"/>
  <c r="O4" i="5" s="1"/>
  <c r="P4" i="5" s="1"/>
  <c r="N4" i="5"/>
  <c r="R3" i="5"/>
  <c r="S3" i="5" s="1"/>
  <c r="O3" i="5" s="1"/>
  <c r="P3" i="5" s="1"/>
  <c r="Q3" i="5"/>
  <c r="N3" i="5"/>
  <c r="R2" i="5"/>
  <c r="Q2" i="5"/>
  <c r="S2" i="5" s="1"/>
  <c r="O2" i="5" s="1"/>
  <c r="N2" i="5"/>
  <c r="N10" i="5" s="1"/>
  <c r="S10" i="6"/>
  <c r="O10" i="6" s="1"/>
  <c r="R10" i="6"/>
  <c r="Q10" i="6"/>
  <c r="R9" i="6"/>
  <c r="Q9" i="6"/>
  <c r="S9" i="6" s="1"/>
  <c r="O9" i="6" s="1"/>
  <c r="P9" i="6" s="1"/>
  <c r="N9" i="6"/>
  <c r="R8" i="6"/>
  <c r="S8" i="6" s="1"/>
  <c r="O8" i="6" s="1"/>
  <c r="P8" i="6" s="1"/>
  <c r="Q8" i="6"/>
  <c r="N8" i="6"/>
  <c r="R7" i="6"/>
  <c r="Q7" i="6"/>
  <c r="S7" i="6" s="1"/>
  <c r="O7" i="6" s="1"/>
  <c r="P7" i="6" s="1"/>
  <c r="N7" i="6"/>
  <c r="S6" i="6"/>
  <c r="R6" i="6"/>
  <c r="Q6" i="6"/>
  <c r="O6" i="6"/>
  <c r="P6" i="6" s="1"/>
  <c r="N6" i="6"/>
  <c r="R5" i="6"/>
  <c r="Q5" i="6"/>
  <c r="S5" i="6" s="1"/>
  <c r="O5" i="6" s="1"/>
  <c r="P5" i="6" s="1"/>
  <c r="N5" i="6"/>
  <c r="R4" i="6"/>
  <c r="S4" i="6" s="1"/>
  <c r="O4" i="6" s="1"/>
  <c r="P4" i="6" s="1"/>
  <c r="Q4" i="6"/>
  <c r="N4" i="6"/>
  <c r="R3" i="6"/>
  <c r="Q3" i="6"/>
  <c r="S3" i="6" s="1"/>
  <c r="O3" i="6" s="1"/>
  <c r="P3" i="6" s="1"/>
  <c r="N3" i="6"/>
  <c r="S2" i="6"/>
  <c r="R2" i="6"/>
  <c r="Q2" i="6"/>
  <c r="O2" i="6"/>
  <c r="P2" i="6" s="1"/>
  <c r="P10" i="6" s="1"/>
  <c r="N2" i="6"/>
  <c r="N10" i="6" s="1"/>
  <c r="R10" i="3"/>
  <c r="Q10" i="3"/>
  <c r="S10" i="3" s="1"/>
  <c r="O10" i="3" s="1"/>
  <c r="R9" i="3"/>
  <c r="S9" i="3" s="1"/>
  <c r="O9" i="3" s="1"/>
  <c r="P9" i="3" s="1"/>
  <c r="Q9" i="3"/>
  <c r="N9" i="3"/>
  <c r="R8" i="3"/>
  <c r="Q8" i="3"/>
  <c r="S8" i="3" s="1"/>
  <c r="O8" i="3" s="1"/>
  <c r="P8" i="3" s="1"/>
  <c r="N8" i="3"/>
  <c r="R7" i="3"/>
  <c r="S7" i="3" s="1"/>
  <c r="O7" i="3" s="1"/>
  <c r="P7" i="3" s="1"/>
  <c r="Q7" i="3"/>
  <c r="N7" i="3"/>
  <c r="R6" i="3"/>
  <c r="Q6" i="3"/>
  <c r="S6" i="3" s="1"/>
  <c r="O6" i="3" s="1"/>
  <c r="P6" i="3" s="1"/>
  <c r="N6" i="3"/>
  <c r="R5" i="3"/>
  <c r="S5" i="3" s="1"/>
  <c r="O5" i="3" s="1"/>
  <c r="P5" i="3" s="1"/>
  <c r="Q5" i="3"/>
  <c r="N5" i="3"/>
  <c r="R4" i="3"/>
  <c r="Q4" i="3"/>
  <c r="S4" i="3" s="1"/>
  <c r="O4" i="3" s="1"/>
  <c r="P4" i="3" s="1"/>
  <c r="N4" i="3"/>
  <c r="R3" i="3"/>
  <c r="S3" i="3" s="1"/>
  <c r="O3" i="3" s="1"/>
  <c r="P3" i="3" s="1"/>
  <c r="Q3" i="3"/>
  <c r="N3" i="3"/>
  <c r="R2" i="3"/>
  <c r="Q2" i="3"/>
  <c r="S2" i="3" s="1"/>
  <c r="O2" i="3" s="1"/>
  <c r="P2" i="3" s="1"/>
  <c r="N2" i="3"/>
  <c r="N10" i="3" s="1"/>
  <c r="R10" i="8"/>
  <c r="Q10" i="8"/>
  <c r="S10" i="8" s="1"/>
  <c r="O10" i="8" s="1"/>
  <c r="R9" i="8"/>
  <c r="S9" i="8" s="1"/>
  <c r="O9" i="8" s="1"/>
  <c r="Q9" i="8"/>
  <c r="N9" i="8"/>
  <c r="R8" i="8"/>
  <c r="Q8" i="8"/>
  <c r="S8" i="8" s="1"/>
  <c r="O8" i="8" s="1"/>
  <c r="P8" i="8" s="1"/>
  <c r="N8" i="8"/>
  <c r="R7" i="8"/>
  <c r="Q7" i="8"/>
  <c r="S7" i="8" s="1"/>
  <c r="O7" i="8" s="1"/>
  <c r="P7" i="8" s="1"/>
  <c r="N7" i="8"/>
  <c r="R6" i="8"/>
  <c r="Q6" i="8"/>
  <c r="S6" i="8" s="1"/>
  <c r="O6" i="8" s="1"/>
  <c r="P6" i="8" s="1"/>
  <c r="N6" i="8"/>
  <c r="R5" i="8"/>
  <c r="S5" i="8" s="1"/>
  <c r="O5" i="8" s="1"/>
  <c r="P5" i="8" s="1"/>
  <c r="Q5" i="8"/>
  <c r="N5" i="8"/>
  <c r="R4" i="8"/>
  <c r="Q4" i="8"/>
  <c r="S4" i="8" s="1"/>
  <c r="O4" i="8" s="1"/>
  <c r="P4" i="8" s="1"/>
  <c r="N4" i="8"/>
  <c r="R3" i="8"/>
  <c r="Q3" i="8"/>
  <c r="S3" i="8" s="1"/>
  <c r="O3" i="8" s="1"/>
  <c r="P3" i="8" s="1"/>
  <c r="N3" i="8"/>
  <c r="R2" i="8"/>
  <c r="Q2" i="8"/>
  <c r="S2" i="8" s="1"/>
  <c r="O2" i="8" s="1"/>
  <c r="N2" i="8"/>
  <c r="N10" i="8" s="1"/>
  <c r="R10" i="2"/>
  <c r="Q10" i="2"/>
  <c r="S10" i="2" s="1"/>
  <c r="O10" i="2" s="1"/>
  <c r="R9" i="2"/>
  <c r="S9" i="2" s="1"/>
  <c r="O9" i="2" s="1"/>
  <c r="P9" i="2" s="1"/>
  <c r="Q9" i="2"/>
  <c r="N9" i="2"/>
  <c r="R8" i="2"/>
  <c r="Q8" i="2"/>
  <c r="S8" i="2" s="1"/>
  <c r="O8" i="2" s="1"/>
  <c r="P8" i="2" s="1"/>
  <c r="N8" i="2"/>
  <c r="R7" i="2"/>
  <c r="Q7" i="2"/>
  <c r="S7" i="2" s="1"/>
  <c r="O7" i="2" s="1"/>
  <c r="P7" i="2" s="1"/>
  <c r="N7" i="2"/>
  <c r="R6" i="2"/>
  <c r="Q6" i="2"/>
  <c r="S6" i="2" s="1"/>
  <c r="O6" i="2" s="1"/>
  <c r="P6" i="2" s="1"/>
  <c r="N6" i="2"/>
  <c r="R5" i="2"/>
  <c r="S5" i="2" s="1"/>
  <c r="O5" i="2" s="1"/>
  <c r="P5" i="2" s="1"/>
  <c r="Q5" i="2"/>
  <c r="N5" i="2"/>
  <c r="R4" i="2"/>
  <c r="Q4" i="2"/>
  <c r="S4" i="2" s="1"/>
  <c r="O4" i="2" s="1"/>
  <c r="P4" i="2" s="1"/>
  <c r="N4" i="2"/>
  <c r="R3" i="2"/>
  <c r="S3" i="2" s="1"/>
  <c r="O3" i="2" s="1"/>
  <c r="P3" i="2" s="1"/>
  <c r="Q3" i="2"/>
  <c r="N3" i="2"/>
  <c r="R2" i="2"/>
  <c r="Q2" i="2"/>
  <c r="S2" i="2" s="1"/>
  <c r="O2" i="2" s="1"/>
  <c r="P2" i="2" s="1"/>
  <c r="N2" i="2"/>
  <c r="N10" i="2" s="1"/>
  <c r="N10" i="1"/>
  <c r="N3" i="1"/>
  <c r="N4" i="1"/>
  <c r="N5" i="1"/>
  <c r="N6" i="1"/>
  <c r="N7" i="1"/>
  <c r="N8" i="1"/>
  <c r="N9" i="1"/>
  <c r="N2" i="1"/>
  <c r="B21" i="13"/>
  <c r="J20" i="13"/>
  <c r="I20" i="13"/>
  <c r="H20" i="13"/>
  <c r="J19" i="13"/>
  <c r="I19" i="13"/>
  <c r="H19" i="13"/>
  <c r="J18" i="13"/>
  <c r="I18" i="13"/>
  <c r="H18" i="13"/>
  <c r="J17" i="13"/>
  <c r="I17" i="13"/>
  <c r="H17" i="13"/>
  <c r="J16" i="13"/>
  <c r="I16" i="13"/>
  <c r="H16" i="13"/>
  <c r="J15" i="13"/>
  <c r="I15" i="13"/>
  <c r="H15" i="13"/>
  <c r="J14" i="13"/>
  <c r="I14" i="13"/>
  <c r="H14" i="13"/>
  <c r="J13" i="13"/>
  <c r="I13" i="13"/>
  <c r="H13" i="13"/>
  <c r="I10" i="13"/>
  <c r="H10" i="13"/>
  <c r="G10" i="13"/>
  <c r="F10" i="13"/>
  <c r="E10" i="13"/>
  <c r="D10" i="13"/>
  <c r="C10" i="13"/>
  <c r="B10" i="13"/>
  <c r="L9" i="13"/>
  <c r="K9" i="13"/>
  <c r="J9" i="13"/>
  <c r="M9" i="13" s="1"/>
  <c r="L8" i="13"/>
  <c r="K8" i="13"/>
  <c r="J8" i="13"/>
  <c r="M8" i="13" s="1"/>
  <c r="M7" i="13"/>
  <c r="L7" i="13"/>
  <c r="K7" i="13"/>
  <c r="J7" i="13"/>
  <c r="L6" i="13"/>
  <c r="K6" i="13"/>
  <c r="J6" i="13"/>
  <c r="M6" i="13" s="1"/>
  <c r="M5" i="13"/>
  <c r="L5" i="13"/>
  <c r="K5" i="13"/>
  <c r="J5" i="13"/>
  <c r="L4" i="13"/>
  <c r="K4" i="13"/>
  <c r="J4" i="13"/>
  <c r="M4" i="13" s="1"/>
  <c r="M3" i="13"/>
  <c r="L3" i="13"/>
  <c r="K3" i="13"/>
  <c r="J3" i="13"/>
  <c r="L2" i="13"/>
  <c r="K2" i="13"/>
  <c r="J2" i="13"/>
  <c r="M2" i="13" s="1"/>
  <c r="B21" i="12"/>
  <c r="J20" i="12"/>
  <c r="I20" i="12"/>
  <c r="H20" i="12"/>
  <c r="J19" i="12"/>
  <c r="I19" i="12"/>
  <c r="H19" i="12"/>
  <c r="J18" i="12"/>
  <c r="I18" i="12"/>
  <c r="H18" i="12"/>
  <c r="J17" i="12"/>
  <c r="I17" i="12"/>
  <c r="H17" i="12"/>
  <c r="J16" i="12"/>
  <c r="I16" i="12"/>
  <c r="H16" i="12"/>
  <c r="J15" i="12"/>
  <c r="I15" i="12"/>
  <c r="H15" i="12"/>
  <c r="J14" i="12"/>
  <c r="I14" i="12"/>
  <c r="H14" i="12"/>
  <c r="J13" i="12"/>
  <c r="I13" i="12"/>
  <c r="H13" i="12"/>
  <c r="I10" i="12"/>
  <c r="H10" i="12"/>
  <c r="G10" i="12"/>
  <c r="F10" i="12"/>
  <c r="E10" i="12"/>
  <c r="D10" i="12"/>
  <c r="C10" i="12"/>
  <c r="B10" i="12"/>
  <c r="L9" i="12"/>
  <c r="K9" i="12"/>
  <c r="M9" i="12"/>
  <c r="M8" i="12"/>
  <c r="L8" i="12"/>
  <c r="K8" i="12"/>
  <c r="J8" i="12"/>
  <c r="L7" i="12"/>
  <c r="K7" i="12"/>
  <c r="M7" i="12"/>
  <c r="L6" i="12"/>
  <c r="K6" i="12"/>
  <c r="J6" i="12"/>
  <c r="M6" i="12" s="1"/>
  <c r="L5" i="12"/>
  <c r="K5" i="12"/>
  <c r="J5" i="12"/>
  <c r="M5" i="12" s="1"/>
  <c r="L4" i="12"/>
  <c r="K4" i="12"/>
  <c r="J4" i="12"/>
  <c r="M4" i="12" s="1"/>
  <c r="L3" i="12"/>
  <c r="K3" i="12"/>
  <c r="J3" i="12"/>
  <c r="M3" i="12" s="1"/>
  <c r="L2" i="12"/>
  <c r="K2" i="12"/>
  <c r="J2" i="12"/>
  <c r="M2" i="12" s="1"/>
  <c r="K9" i="9"/>
  <c r="K8" i="9"/>
  <c r="K7" i="9"/>
  <c r="K6" i="9"/>
  <c r="K5" i="9"/>
  <c r="K4" i="9"/>
  <c r="K3" i="9"/>
  <c r="K2" i="9"/>
  <c r="B21" i="9"/>
  <c r="J20" i="9"/>
  <c r="I20" i="9"/>
  <c r="H20" i="9"/>
  <c r="J19" i="9"/>
  <c r="I19" i="9"/>
  <c r="H19" i="9"/>
  <c r="J18" i="9"/>
  <c r="I18" i="9"/>
  <c r="H18" i="9"/>
  <c r="J17" i="9"/>
  <c r="I17" i="9"/>
  <c r="H17" i="9"/>
  <c r="J16" i="9"/>
  <c r="I16" i="9"/>
  <c r="H16" i="9"/>
  <c r="J15" i="9"/>
  <c r="I15" i="9"/>
  <c r="H15" i="9"/>
  <c r="J14" i="9"/>
  <c r="I14" i="9"/>
  <c r="H14" i="9"/>
  <c r="J13" i="9"/>
  <c r="I13" i="9"/>
  <c r="H13" i="9"/>
  <c r="I10" i="9"/>
  <c r="H10" i="9"/>
  <c r="G10" i="9"/>
  <c r="F10" i="9"/>
  <c r="E10" i="9"/>
  <c r="D10" i="9"/>
  <c r="C10" i="9"/>
  <c r="B10" i="9"/>
  <c r="L9" i="9"/>
  <c r="J9" i="9"/>
  <c r="M9" i="9" s="1"/>
  <c r="M8" i="9"/>
  <c r="L8" i="9"/>
  <c r="J8" i="9"/>
  <c r="L7" i="9"/>
  <c r="J7" i="9"/>
  <c r="M7" i="9" s="1"/>
  <c r="L6" i="9"/>
  <c r="J6" i="9"/>
  <c r="M6" i="9" s="1"/>
  <c r="L5" i="9"/>
  <c r="J5" i="9"/>
  <c r="M5" i="9" s="1"/>
  <c r="L4" i="9"/>
  <c r="J4" i="9"/>
  <c r="M4" i="9" s="1"/>
  <c r="M3" i="9"/>
  <c r="L3" i="9"/>
  <c r="J3" i="9"/>
  <c r="M2" i="9"/>
  <c r="L2" i="9"/>
  <c r="J2" i="9"/>
  <c r="K9" i="8"/>
  <c r="K8" i="8"/>
  <c r="K7" i="8"/>
  <c r="K6" i="8"/>
  <c r="K5" i="8"/>
  <c r="K4" i="8"/>
  <c r="K3" i="8"/>
  <c r="K2" i="8"/>
  <c r="B21" i="8"/>
  <c r="J20" i="8"/>
  <c r="I20" i="8"/>
  <c r="H20" i="8"/>
  <c r="J19" i="8"/>
  <c r="I19" i="8"/>
  <c r="H19" i="8"/>
  <c r="J18" i="8"/>
  <c r="I18" i="8"/>
  <c r="H18" i="8"/>
  <c r="J17" i="8"/>
  <c r="I17" i="8"/>
  <c r="H17" i="8"/>
  <c r="J16" i="8"/>
  <c r="I16" i="8"/>
  <c r="H16" i="8"/>
  <c r="J15" i="8"/>
  <c r="I15" i="8"/>
  <c r="H15" i="8"/>
  <c r="J14" i="8"/>
  <c r="I14" i="8"/>
  <c r="H14" i="8"/>
  <c r="J13" i="8"/>
  <c r="I13" i="8"/>
  <c r="H13" i="8"/>
  <c r="I10" i="8"/>
  <c r="H10" i="8"/>
  <c r="G10" i="8"/>
  <c r="F10" i="8"/>
  <c r="E10" i="8"/>
  <c r="D10" i="8"/>
  <c r="C10" i="8"/>
  <c r="B10" i="8"/>
  <c r="L9" i="8"/>
  <c r="J9" i="8"/>
  <c r="M9" i="8" s="1"/>
  <c r="L8" i="8"/>
  <c r="J8" i="8"/>
  <c r="M8" i="8" s="1"/>
  <c r="L7" i="8"/>
  <c r="J7" i="8"/>
  <c r="M7" i="8" s="1"/>
  <c r="L6" i="8"/>
  <c r="J6" i="8"/>
  <c r="M6" i="8" s="1"/>
  <c r="L5" i="8"/>
  <c r="J5" i="8"/>
  <c r="M5" i="8" s="1"/>
  <c r="M4" i="8"/>
  <c r="L4" i="8"/>
  <c r="J4" i="8"/>
  <c r="M3" i="8"/>
  <c r="L3" i="8"/>
  <c r="J3" i="8"/>
  <c r="L2" i="8"/>
  <c r="J2" i="8"/>
  <c r="J11" i="3"/>
  <c r="I11" i="3"/>
  <c r="G11" i="3"/>
  <c r="M9" i="5"/>
  <c r="L9" i="5"/>
  <c r="K9" i="5"/>
  <c r="L8" i="5"/>
  <c r="K8" i="5"/>
  <c r="M7" i="5"/>
  <c r="L7" i="5"/>
  <c r="K7" i="5"/>
  <c r="M6" i="5"/>
  <c r="L6" i="5"/>
  <c r="K6" i="5"/>
  <c r="M5" i="5"/>
  <c r="L5" i="5"/>
  <c r="K5" i="5"/>
  <c r="M4" i="5"/>
  <c r="L4" i="5"/>
  <c r="K4" i="5"/>
  <c r="M3" i="5"/>
  <c r="L3" i="5"/>
  <c r="K3" i="5"/>
  <c r="M2" i="5"/>
  <c r="L2" i="5"/>
  <c r="K2" i="5"/>
  <c r="L9" i="6"/>
  <c r="K9" i="6"/>
  <c r="L8" i="6"/>
  <c r="K8" i="6"/>
  <c r="L7" i="6"/>
  <c r="K7" i="6"/>
  <c r="L6" i="6"/>
  <c r="K6" i="6"/>
  <c r="L5" i="6"/>
  <c r="K5" i="6"/>
  <c r="L4" i="6"/>
  <c r="K4" i="6"/>
  <c r="L3" i="6"/>
  <c r="K3" i="6"/>
  <c r="L2" i="6"/>
  <c r="K2" i="6"/>
  <c r="M10" i="3"/>
  <c r="M9" i="3"/>
  <c r="L9" i="3"/>
  <c r="K9" i="3"/>
  <c r="M8" i="3"/>
  <c r="L8" i="3"/>
  <c r="K8" i="3"/>
  <c r="M7" i="3"/>
  <c r="L7" i="3"/>
  <c r="K7" i="3"/>
  <c r="M6" i="3"/>
  <c r="L6" i="3"/>
  <c r="K6" i="3"/>
  <c r="M5" i="3"/>
  <c r="L5" i="3"/>
  <c r="K5" i="3"/>
  <c r="M4" i="3"/>
  <c r="L4" i="3"/>
  <c r="K4" i="3"/>
  <c r="M3" i="3"/>
  <c r="L3" i="3"/>
  <c r="K3" i="3"/>
  <c r="M2" i="3"/>
  <c r="L2" i="3"/>
  <c r="L10" i="3" s="1"/>
  <c r="K2" i="3"/>
  <c r="K10" i="3" s="1"/>
  <c r="L9" i="2"/>
  <c r="K9" i="2"/>
  <c r="L8" i="2"/>
  <c r="K8" i="2"/>
  <c r="L7" i="2"/>
  <c r="K7" i="2"/>
  <c r="L6" i="2"/>
  <c r="K6" i="2"/>
  <c r="M5" i="2"/>
  <c r="L5" i="2"/>
  <c r="K5" i="2"/>
  <c r="L4" i="2"/>
  <c r="K4" i="2"/>
  <c r="M3" i="2"/>
  <c r="L3" i="2"/>
  <c r="K3" i="2"/>
  <c r="L2" i="2"/>
  <c r="K2" i="2"/>
  <c r="J20" i="5"/>
  <c r="I20" i="5"/>
  <c r="H20" i="5"/>
  <c r="J19" i="5"/>
  <c r="I19" i="5"/>
  <c r="H19" i="5"/>
  <c r="J18" i="5"/>
  <c r="I18" i="5"/>
  <c r="H18" i="5"/>
  <c r="J17" i="5"/>
  <c r="I17" i="5"/>
  <c r="H17" i="5"/>
  <c r="J16" i="5"/>
  <c r="I16" i="5"/>
  <c r="H16" i="5"/>
  <c r="J15" i="5"/>
  <c r="I15" i="5"/>
  <c r="H15" i="5"/>
  <c r="J14" i="5"/>
  <c r="I14" i="5"/>
  <c r="H14" i="5"/>
  <c r="J13" i="5"/>
  <c r="I13" i="5"/>
  <c r="H13" i="5"/>
  <c r="J20" i="6"/>
  <c r="I20" i="6"/>
  <c r="H20" i="6"/>
  <c r="J19" i="6"/>
  <c r="I19" i="6"/>
  <c r="H19" i="6"/>
  <c r="J18" i="6"/>
  <c r="I18" i="6"/>
  <c r="H18" i="6"/>
  <c r="J17" i="6"/>
  <c r="I17" i="6"/>
  <c r="H17" i="6"/>
  <c r="J16" i="6"/>
  <c r="I16" i="6"/>
  <c r="H16" i="6"/>
  <c r="J15" i="6"/>
  <c r="I15" i="6"/>
  <c r="H15" i="6"/>
  <c r="J14" i="6"/>
  <c r="I14" i="6"/>
  <c r="H14" i="6"/>
  <c r="J13" i="6"/>
  <c r="I13" i="6"/>
  <c r="H13" i="6"/>
  <c r="J20" i="3"/>
  <c r="I20" i="3"/>
  <c r="H20" i="3"/>
  <c r="J19" i="3"/>
  <c r="I19" i="3"/>
  <c r="H19" i="3"/>
  <c r="J18" i="3"/>
  <c r="I18" i="3"/>
  <c r="H18" i="3"/>
  <c r="J17" i="3"/>
  <c r="I17" i="3"/>
  <c r="H17" i="3"/>
  <c r="J16" i="3"/>
  <c r="I16" i="3"/>
  <c r="H16" i="3"/>
  <c r="J15" i="3"/>
  <c r="I15" i="3"/>
  <c r="H15" i="3"/>
  <c r="J14" i="3"/>
  <c r="I14" i="3"/>
  <c r="H14" i="3"/>
  <c r="J13" i="3"/>
  <c r="I13" i="3"/>
  <c r="H13" i="3"/>
  <c r="J20" i="2"/>
  <c r="I20" i="2"/>
  <c r="H20" i="2"/>
  <c r="J19" i="2"/>
  <c r="I19" i="2"/>
  <c r="H19" i="2"/>
  <c r="J18" i="2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H14" i="2"/>
  <c r="J13" i="2"/>
  <c r="I13" i="2"/>
  <c r="H13" i="2"/>
  <c r="O3" i="1"/>
  <c r="Q10" i="1"/>
  <c r="S10" i="1" s="1"/>
  <c r="R10" i="1"/>
  <c r="R3" i="1"/>
  <c r="R4" i="1"/>
  <c r="R5" i="1"/>
  <c r="R6" i="1"/>
  <c r="R7" i="1"/>
  <c r="R8" i="1"/>
  <c r="R9" i="1"/>
  <c r="R2" i="1"/>
  <c r="Q3" i="1"/>
  <c r="S3" i="1" s="1"/>
  <c r="Q4" i="1"/>
  <c r="S4" i="1" s="1"/>
  <c r="Q5" i="1"/>
  <c r="S5" i="1" s="1"/>
  <c r="Q6" i="1"/>
  <c r="S6" i="1" s="1"/>
  <c r="Q7" i="1"/>
  <c r="S7" i="1" s="1"/>
  <c r="Q8" i="1"/>
  <c r="S8" i="1" s="1"/>
  <c r="Q9" i="1"/>
  <c r="S9" i="1" s="1"/>
  <c r="Q2" i="1"/>
  <c r="S2" i="1" s="1"/>
  <c r="O2" i="1" s="1"/>
  <c r="L9" i="1"/>
  <c r="L8" i="1"/>
  <c r="L7" i="1"/>
  <c r="L6" i="1"/>
  <c r="L5" i="1"/>
  <c r="L4" i="1"/>
  <c r="L3" i="1"/>
  <c r="L2" i="1"/>
  <c r="K9" i="1"/>
  <c r="K8" i="1"/>
  <c r="K7" i="1"/>
  <c r="K6" i="1"/>
  <c r="K5" i="1"/>
  <c r="K4" i="1"/>
  <c r="K3" i="1"/>
  <c r="K2" i="1"/>
  <c r="J20" i="1"/>
  <c r="J19" i="1"/>
  <c r="J18" i="1"/>
  <c r="J17" i="1"/>
  <c r="J16" i="1"/>
  <c r="J15" i="1"/>
  <c r="J14" i="1"/>
  <c r="J13" i="1"/>
  <c r="I20" i="1"/>
  <c r="I19" i="1"/>
  <c r="I18" i="1"/>
  <c r="I17" i="1"/>
  <c r="I16" i="1"/>
  <c r="I15" i="1"/>
  <c r="I14" i="1"/>
  <c r="I13" i="1"/>
  <c r="H20" i="1"/>
  <c r="H19" i="1"/>
  <c r="H18" i="1"/>
  <c r="H17" i="1"/>
  <c r="H16" i="1"/>
  <c r="H15" i="1"/>
  <c r="H14" i="1"/>
  <c r="H13" i="1"/>
  <c r="E4" i="10" a="1"/>
  <c r="D3" i="10" a="1"/>
  <c r="B4" i="10" a="1"/>
  <c r="F4" i="10" a="1"/>
  <c r="D5" i="10" a="1"/>
  <c r="C6" i="10" a="1"/>
  <c r="B12" i="10" a="1"/>
  <c r="F12" i="10" a="1"/>
  <c r="D13" i="10" a="1"/>
  <c r="B14" i="10" a="1"/>
  <c r="F14" i="10" a="1"/>
  <c r="D15" i="10" a="1"/>
  <c r="B16" i="10" a="1"/>
  <c r="F16" i="10" a="1"/>
  <c r="E17" i="10" a="1"/>
  <c r="C5" i="10" a="1"/>
  <c r="E14" i="10" a="1"/>
  <c r="E16" i="10" a="1"/>
  <c r="B6" i="10" a="1"/>
  <c r="F2" i="10" a="1"/>
  <c r="E3" i="10" a="1"/>
  <c r="C4" i="10" a="1"/>
  <c r="G4" i="10" a="1"/>
  <c r="E5" i="10" a="1"/>
  <c r="D6" i="10" a="1"/>
  <c r="C12" i="10" a="1"/>
  <c r="G12" i="10" a="1"/>
  <c r="E13" i="10" a="1"/>
  <c r="C14" i="10" a="1"/>
  <c r="G14" i="10" a="1"/>
  <c r="E15" i="10" a="1"/>
  <c r="C16" i="10" a="1"/>
  <c r="G16" i="10" a="1"/>
  <c r="F6" i="10" a="1"/>
  <c r="G13" i="10" a="1"/>
  <c r="C15" i="10" a="1"/>
  <c r="D17" i="10" a="1"/>
  <c r="E12" i="10" a="1"/>
  <c r="B3" i="10" a="1"/>
  <c r="F3" i="10" a="1"/>
  <c r="D4" i="10" a="1"/>
  <c r="B5" i="10" a="1"/>
  <c r="F5" i="10" a="1"/>
  <c r="E6" i="10" a="1"/>
  <c r="D12" i="10" a="1"/>
  <c r="B13" i="10" a="1"/>
  <c r="F13" i="10" a="1"/>
  <c r="D14" i="10" a="1"/>
  <c r="B15" i="10" a="1"/>
  <c r="F15" i="10" a="1"/>
  <c r="D16" i="10" a="1"/>
  <c r="C17" i="10" a="1"/>
  <c r="G3" i="10" a="1"/>
  <c r="C13" i="10" a="1"/>
  <c r="G15" i="10" a="1"/>
  <c r="C3" i="10" a="1"/>
  <c r="C3" i="10" l="1"/>
  <c r="G15" i="10"/>
  <c r="C13" i="10"/>
  <c r="G3" i="10"/>
  <c r="C17" i="10"/>
  <c r="D16" i="10"/>
  <c r="F15" i="10"/>
  <c r="B15" i="10"/>
  <c r="D14" i="10"/>
  <c r="F13" i="10"/>
  <c r="B13" i="10"/>
  <c r="D12" i="10"/>
  <c r="E6" i="10"/>
  <c r="F5" i="10"/>
  <c r="B5" i="10"/>
  <c r="D4" i="10"/>
  <c r="F3" i="10"/>
  <c r="B3" i="10"/>
  <c r="E12" i="10"/>
  <c r="D17" i="10"/>
  <c r="C15" i="10"/>
  <c r="G13" i="10"/>
  <c r="F6" i="10"/>
  <c r="G16" i="10"/>
  <c r="C16" i="10"/>
  <c r="E15" i="10"/>
  <c r="G14" i="10"/>
  <c r="C14" i="10"/>
  <c r="E13" i="10"/>
  <c r="G12" i="10"/>
  <c r="C12" i="10"/>
  <c r="D6" i="10"/>
  <c r="E5" i="10"/>
  <c r="G4" i="10"/>
  <c r="C4" i="10"/>
  <c r="E3" i="10"/>
  <c r="F2" i="10"/>
  <c r="B6" i="10"/>
  <c r="E16" i="10"/>
  <c r="E14" i="10"/>
  <c r="C5" i="10"/>
  <c r="E17" i="10"/>
  <c r="F16" i="10"/>
  <c r="B16" i="10"/>
  <c r="D15" i="10"/>
  <c r="F14" i="10"/>
  <c r="B14" i="10"/>
  <c r="D13" i="10"/>
  <c r="F12" i="10"/>
  <c r="B12" i="10"/>
  <c r="C6" i="10"/>
  <c r="D5" i="10"/>
  <c r="F4" i="10"/>
  <c r="B4" i="10"/>
  <c r="D3" i="10"/>
  <c r="E4" i="10"/>
  <c r="O9" i="13"/>
  <c r="O7" i="13"/>
  <c r="P9" i="9"/>
  <c r="P7" i="9"/>
  <c r="P10" i="9" s="1"/>
  <c r="P2" i="5"/>
  <c r="P7" i="5"/>
  <c r="P10" i="3"/>
  <c r="P9" i="8"/>
  <c r="P2" i="8"/>
  <c r="P10" i="8" s="1"/>
  <c r="P10" i="2"/>
  <c r="K10" i="13"/>
  <c r="P14" i="13" s="1"/>
  <c r="Q14" i="13" s="1"/>
  <c r="L10" i="13"/>
  <c r="P15" i="13" s="1"/>
  <c r="Q15" i="13" s="1"/>
  <c r="J10" i="13"/>
  <c r="P13" i="13" s="1"/>
  <c r="Q13" i="13" s="1"/>
  <c r="K10" i="12"/>
  <c r="L10" i="12"/>
  <c r="J10" i="12"/>
  <c r="P13" i="12" s="1"/>
  <c r="Q13" i="12" s="1"/>
  <c r="K10" i="5"/>
  <c r="L10" i="5"/>
  <c r="K10" i="2"/>
  <c r="L10" i="2"/>
  <c r="M2" i="8"/>
  <c r="J10" i="9"/>
  <c r="K10" i="9"/>
  <c r="L10" i="9"/>
  <c r="L10" i="8"/>
  <c r="K10" i="8"/>
  <c r="J10" i="8"/>
  <c r="K10" i="1"/>
  <c r="P14" i="1" s="1"/>
  <c r="Q14" i="1" s="1"/>
  <c r="K10" i="6"/>
  <c r="L10" i="6"/>
  <c r="H4" i="10" a="1"/>
  <c r="H2" i="10" a="1"/>
  <c r="E18" i="10" a="1"/>
  <c r="D18" i="10" a="1"/>
  <c r="B18" i="10" a="1"/>
  <c r="B17" i="10" a="1"/>
  <c r="C18" i="10" a="1"/>
  <c r="H3" i="10" a="1"/>
  <c r="G2" i="10" a="1"/>
  <c r="G2" i="10" l="1"/>
  <c r="B17" i="10"/>
  <c r="O10" i="12"/>
  <c r="H2" i="10"/>
  <c r="B18" i="10"/>
  <c r="H3" i="10"/>
  <c r="C18" i="10"/>
  <c r="D18" i="10"/>
  <c r="H4" i="10"/>
  <c r="E18" i="10"/>
  <c r="O10" i="13"/>
  <c r="P10" i="5"/>
  <c r="I11" i="13"/>
  <c r="M10" i="13"/>
  <c r="G11" i="13"/>
  <c r="M10" i="12"/>
  <c r="I11" i="12"/>
  <c r="G11" i="12"/>
  <c r="G11" i="9"/>
  <c r="I11" i="9"/>
  <c r="M10" i="9"/>
  <c r="I11" i="8"/>
  <c r="G11" i="8"/>
  <c r="M10" i="8"/>
  <c r="B21" i="5"/>
  <c r="B21" i="6"/>
  <c r="B21" i="3"/>
  <c r="B21" i="2"/>
  <c r="I10" i="6"/>
  <c r="H10" i="6"/>
  <c r="G10" i="6"/>
  <c r="F10" i="6"/>
  <c r="E10" i="6"/>
  <c r="D10" i="6"/>
  <c r="C10" i="6"/>
  <c r="B10" i="6"/>
  <c r="J9" i="6"/>
  <c r="J8" i="6"/>
  <c r="J7" i="6"/>
  <c r="J6" i="6"/>
  <c r="J5" i="6"/>
  <c r="J4" i="6"/>
  <c r="J3" i="6"/>
  <c r="J2" i="6"/>
  <c r="F17" i="10" a="1"/>
  <c r="F18" i="10" a="1"/>
  <c r="F17" i="10" l="1"/>
  <c r="P3" i="12"/>
  <c r="P2" i="12"/>
  <c r="P4" i="12"/>
  <c r="P8" i="12"/>
  <c r="P6" i="12"/>
  <c r="P9" i="12"/>
  <c r="P7" i="12"/>
  <c r="P5" i="12"/>
  <c r="N6" i="12"/>
  <c r="N8" i="12"/>
  <c r="N3" i="12"/>
  <c r="N9" i="12"/>
  <c r="N5" i="12"/>
  <c r="N2" i="12"/>
  <c r="N4" i="12"/>
  <c r="N7" i="12"/>
  <c r="F18" i="10"/>
  <c r="N8" i="13"/>
  <c r="N4" i="13"/>
  <c r="N3" i="13"/>
  <c r="N9" i="13"/>
  <c r="N6" i="13"/>
  <c r="N5" i="13"/>
  <c r="N2" i="13"/>
  <c r="N7" i="13"/>
  <c r="P9" i="13"/>
  <c r="P5" i="13"/>
  <c r="P2" i="13"/>
  <c r="P4" i="13"/>
  <c r="P8" i="13"/>
  <c r="P3" i="13"/>
  <c r="P6" i="13"/>
  <c r="P7" i="13"/>
  <c r="J11" i="13"/>
  <c r="J11" i="12"/>
  <c r="J11" i="9"/>
  <c r="J11" i="8"/>
  <c r="M9" i="6"/>
  <c r="M8" i="6"/>
  <c r="M7" i="6"/>
  <c r="M6" i="6"/>
  <c r="M5" i="6"/>
  <c r="M4" i="6"/>
  <c r="M3" i="6"/>
  <c r="M2" i="6"/>
  <c r="J10" i="6"/>
  <c r="B21" i="1"/>
  <c r="I10" i="5"/>
  <c r="H10" i="5"/>
  <c r="G10" i="5"/>
  <c r="F10" i="5"/>
  <c r="E10" i="5"/>
  <c r="D10" i="5"/>
  <c r="C10" i="5"/>
  <c r="B10" i="5"/>
  <c r="J9" i="5"/>
  <c r="J8" i="5"/>
  <c r="J7" i="5"/>
  <c r="J6" i="5"/>
  <c r="J5" i="5"/>
  <c r="J4" i="5"/>
  <c r="J3" i="5"/>
  <c r="J2" i="5"/>
  <c r="I10" i="3"/>
  <c r="H10" i="3"/>
  <c r="G10" i="3"/>
  <c r="F10" i="3"/>
  <c r="E10" i="3"/>
  <c r="D10" i="3"/>
  <c r="C10" i="3"/>
  <c r="B10" i="3"/>
  <c r="J9" i="3"/>
  <c r="J8" i="3"/>
  <c r="J7" i="3"/>
  <c r="J6" i="3"/>
  <c r="J5" i="3"/>
  <c r="J4" i="3"/>
  <c r="J3" i="3"/>
  <c r="J2" i="3"/>
  <c r="I10" i="2"/>
  <c r="H10" i="2"/>
  <c r="G10" i="2"/>
  <c r="F10" i="2"/>
  <c r="E10" i="2"/>
  <c r="D10" i="2"/>
  <c r="C10" i="2"/>
  <c r="B10" i="2"/>
  <c r="J9" i="2"/>
  <c r="J8" i="2"/>
  <c r="J7" i="2"/>
  <c r="J6" i="2"/>
  <c r="J5" i="2"/>
  <c r="J4" i="2"/>
  <c r="J3" i="2"/>
  <c r="J2" i="2"/>
  <c r="M3" i="1"/>
  <c r="I10" i="1"/>
  <c r="H10" i="1"/>
  <c r="G10" i="1"/>
  <c r="F10" i="1"/>
  <c r="E10" i="1"/>
  <c r="D10" i="1"/>
  <c r="C10" i="1"/>
  <c r="B10" i="1"/>
  <c r="J3" i="1"/>
  <c r="J4" i="1"/>
  <c r="J5" i="1"/>
  <c r="O5" i="1" s="1"/>
  <c r="J6" i="1"/>
  <c r="O6" i="1" s="1"/>
  <c r="J7" i="1"/>
  <c r="J8" i="1"/>
  <c r="O8" i="1" s="1"/>
  <c r="J9" i="1"/>
  <c r="J2" i="1"/>
  <c r="M2" i="1" s="1"/>
  <c r="N10" i="12" l="1"/>
  <c r="P10" i="12"/>
  <c r="P16" i="12" s="1"/>
  <c r="Q16" i="12" s="1"/>
  <c r="N10" i="13"/>
  <c r="P10" i="13"/>
  <c r="P16" i="13" s="1"/>
  <c r="Q16" i="13" s="1"/>
  <c r="M8" i="5"/>
  <c r="G11" i="6"/>
  <c r="I11" i="6"/>
  <c r="M7" i="2"/>
  <c r="M2" i="2"/>
  <c r="M4" i="2"/>
  <c r="M8" i="2"/>
  <c r="M9" i="2"/>
  <c r="M6" i="2"/>
  <c r="M8" i="1"/>
  <c r="M9" i="1"/>
  <c r="O9" i="1"/>
  <c r="M7" i="1"/>
  <c r="O7" i="1"/>
  <c r="M4" i="1"/>
  <c r="O4" i="1"/>
  <c r="M6" i="1"/>
  <c r="M10" i="6"/>
  <c r="J10" i="1"/>
  <c r="M5" i="1"/>
  <c r="L10" i="1"/>
  <c r="P15" i="1" s="1"/>
  <c r="Q15" i="1" s="1"/>
  <c r="J10" i="3"/>
  <c r="J10" i="2"/>
  <c r="J10" i="5"/>
  <c r="G17" i="10" a="1"/>
  <c r="H5" i="10" a="1"/>
  <c r="G5" i="10" a="1"/>
  <c r="G18" i="10" a="1"/>
  <c r="G5" i="10" l="1"/>
  <c r="G17" i="10"/>
  <c r="Q17" i="12"/>
  <c r="G18" i="10"/>
  <c r="H5" i="10"/>
  <c r="Q17" i="13"/>
  <c r="I11" i="5"/>
  <c r="M10" i="5"/>
  <c r="G11" i="5"/>
  <c r="J11" i="6"/>
  <c r="I11" i="2"/>
  <c r="M10" i="2"/>
  <c r="G11" i="2"/>
  <c r="I11" i="1"/>
  <c r="P13" i="1"/>
  <c r="Q13" i="1" s="1"/>
  <c r="G11" i="1"/>
  <c r="M10" i="1"/>
  <c r="O10" i="1"/>
  <c r="H6" i="10" a="1"/>
  <c r="G6" i="10" a="1"/>
  <c r="G6" i="10" l="1"/>
  <c r="H6" i="10"/>
  <c r="J11" i="5"/>
  <c r="J11" i="2"/>
  <c r="J11" i="1"/>
  <c r="P2" i="1"/>
  <c r="P9" i="1"/>
  <c r="P8" i="1"/>
  <c r="P7" i="1"/>
  <c r="P6" i="1"/>
  <c r="P4" i="1"/>
  <c r="P3" i="1"/>
  <c r="P5" i="1"/>
  <c r="P10" i="1" l="1"/>
  <c r="P16" i="1" s="1"/>
  <c r="Q16" i="1" s="1"/>
  <c r="Q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<sst xmlns="http://schemas.openxmlformats.org/spreadsheetml/2006/main" count="611" uniqueCount="73">
  <si>
    <t>Unidade</t>
  </si>
  <si>
    <t>FACOM</t>
  </si>
  <si>
    <t>FAGEN</t>
  </si>
  <si>
    <t>FAMAT</t>
  </si>
  <si>
    <t>FEELT</t>
  </si>
  <si>
    <t>FEQUI</t>
  </si>
  <si>
    <t>IBTEC</t>
  </si>
  <si>
    <t>INFIS</t>
  </si>
  <si>
    <t>IQUFU</t>
  </si>
  <si>
    <t>Total</t>
  </si>
  <si>
    <t>P-Eq</t>
  </si>
  <si>
    <t>Tempo</t>
  </si>
  <si>
    <t>CH média</t>
  </si>
  <si>
    <t>Professores</t>
  </si>
  <si>
    <t>peq</t>
  </si>
  <si>
    <t>tempo</t>
  </si>
  <si>
    <t>Aulas/semana</t>
  </si>
  <si>
    <t>horas orient</t>
  </si>
  <si>
    <t>n orient</t>
  </si>
  <si>
    <t>diretor</t>
  </si>
  <si>
    <t>coord</t>
  </si>
  <si>
    <t>P1</t>
  </si>
  <si>
    <t>P2</t>
  </si>
  <si>
    <t>P3</t>
  </si>
  <si>
    <t>P4</t>
  </si>
  <si>
    <t>P5</t>
  </si>
  <si>
    <t>P6</t>
  </si>
  <si>
    <t>P7</t>
  </si>
  <si>
    <t>P8</t>
  </si>
  <si>
    <t>aulas</t>
  </si>
  <si>
    <t>cap. Aulas</t>
  </si>
  <si>
    <t>n_orient</t>
  </si>
  <si>
    <t>h_orient</t>
  </si>
  <si>
    <t>cap. HO</t>
  </si>
  <si>
    <t>cap. NO</t>
  </si>
  <si>
    <t>critério</t>
  </si>
  <si>
    <t>pior</t>
  </si>
  <si>
    <t>melhor</t>
  </si>
  <si>
    <t>numero</t>
  </si>
  <si>
    <t>equilíbrio</t>
  </si>
  <si>
    <t>x</t>
  </si>
  <si>
    <t>peso</t>
  </si>
  <si>
    <t>mediacalc</t>
  </si>
  <si>
    <t>c</t>
  </si>
  <si>
    <t>d</t>
  </si>
  <si>
    <t>m</t>
  </si>
  <si>
    <t>chmin</t>
  </si>
  <si>
    <t>chmax</t>
  </si>
  <si>
    <t>desviocalc</t>
  </si>
  <si>
    <t>pontuação</t>
  </si>
  <si>
    <t>Final</t>
  </si>
  <si>
    <t>Menor número</t>
  </si>
  <si>
    <t>Menor P-Eq</t>
  </si>
  <si>
    <t>Mais tempo</t>
  </si>
  <si>
    <t>Equilíbrio CH</t>
  </si>
  <si>
    <t>Combinação</t>
  </si>
  <si>
    <t>Pontuação menor número</t>
  </si>
  <si>
    <t>Pontuação Menor P-Eq</t>
  </si>
  <si>
    <t>Pontuação Maior tempo</t>
  </si>
  <si>
    <t>Pontuação Equilíbrio CH</t>
  </si>
  <si>
    <t>Pontuação Combinação</t>
  </si>
  <si>
    <t>Critério de otimização</t>
  </si>
  <si>
    <t>Num</t>
  </si>
  <si>
    <t>Peq</t>
  </si>
  <si>
    <t>CH</t>
  </si>
  <si>
    <t>Geral</t>
  </si>
  <si>
    <t>desvio</t>
  </si>
  <si>
    <t>Cenário</t>
  </si>
  <si>
    <t>Geral51</t>
  </si>
  <si>
    <t>Geral53</t>
  </si>
  <si>
    <t>Ch média</t>
  </si>
  <si>
    <t>desvio médio</t>
  </si>
  <si>
    <t>Equilíbrio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</si>
</sst>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10" fontId="0" fillId="2" borderId="0" xfId="1" applyNumberFormat="1" applyFont="1" applyFill="1"/>
    <xf numFmtId="10" fontId="0" fillId="3" borderId="0" xfId="1" applyNumberFormat="1" applyFont="1" applyFill="1"/>
    <xf numFmtId="10" fontId="0" fillId="4" borderId="0" xfId="1" applyNumberFormat="1" applyFont="1" applyFill="1"/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165" fontId="3" fillId="0" borderId="0" xfId="0" applyNumberFormat="1" applyFont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0" fillId="0" borderId="0" xfId="0" applyNumberFormat="1"/>
    <xf numFmtId="165" fontId="3" fillId="0" borderId="0" xfId="0" applyNumberFormat="1" applyFont="1" applyAlignment="1">
      <alignment horizontal="center"/>
    </xf>
    <xf numFmtId="165" fontId="2" fillId="0" borderId="0" xfId="0" applyNumberFormat="1" applyFont="1"/>
    <xf numFmtId="164" fontId="2" fillId="2" borderId="0" xfId="0" applyNumberFormat="1" applyFont="1" applyFill="1"/>
    <xf numFmtId="164" fontId="0" fillId="0" borderId="0" xfId="0" applyNumberFormat="1"/>
  </cellXfs>
  <cellStyles count="2">
    <cellStyle name="Normal" xfId="0" builtinId="0"/>
    <cellStyle name="Porcentagem" xfId="1" builtinId="5"/>
  </cellStyles>
  <dxfs count="20"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38A8-9AC4-4A5D-8F4C-1D552A6455D7}">
  <dimension ref="A1:S21"/>
  <sheetViews>
    <sheetView workbookViewId="0">
      <selection activeCell="M23" sqref="M23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19" x14ac:dyDescent="0.3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13</v>
      </c>
      <c r="K1" s="3" t="s">
        <v>10</v>
      </c>
      <c r="L1" s="3" t="s">
        <v>11</v>
      </c>
      <c r="M1" s="3" t="s">
        <v>12</v>
      </c>
      <c r="N1" s="13" t="s">
        <v>66</v>
      </c>
      <c r="O1" s="16" t="s">
        <v>42</v>
      </c>
      <c r="P1" s="16" t="s">
        <v>48</v>
      </c>
      <c r="Q1" s="16" t="s">
        <v>43</v>
      </c>
      <c r="R1" s="16" t="s">
        <v>44</v>
      </c>
      <c r="S1" s="16" t="s">
        <v>45</v>
      </c>
    </row>
    <row r="2" spans="1:19" x14ac:dyDescent="0.3">
      <c r="A2" s="4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2</v>
      </c>
      <c r="H2" s="5">
        <v>0</v>
      </c>
      <c r="I2" s="5">
        <v>0</v>
      </c>
      <c r="J2" s="5">
        <f>SUM(B2:I2)</f>
        <v>2</v>
      </c>
      <c r="K2" s="6">
        <f>SUMPRODUCT(B2:I2,config!$B$4:$I$4)</f>
        <v>2</v>
      </c>
      <c r="L2" s="5">
        <f>SUMPRODUCT(B2:I2,config!$B$5:$I$5)-C13</f>
        <v>0</v>
      </c>
      <c r="M2" s="7">
        <f>B13/J2</f>
        <v>12.5</v>
      </c>
      <c r="N2" s="32">
        <f>ABS(M2-M$10)</f>
        <v>1.9666666666666668</v>
      </c>
      <c r="O2" s="18">
        <f>S2*J2+config!$K$2+config!$L$2</f>
        <v>12.640000000000004</v>
      </c>
      <c r="P2" s="18">
        <f t="shared" ref="P2:P9" si="0">ABS(O2-O$10)</f>
        <v>2.0881105990783375</v>
      </c>
      <c r="Q2" s="17">
        <f>B13/config!$K$2</f>
        <v>2.0833333333333335</v>
      </c>
      <c r="R2" s="17">
        <f>B13/config!$L$2</f>
        <v>1.5625</v>
      </c>
      <c r="S2" s="17">
        <f>(config!$K$2-config!$L$2)/(Q2-R2)</f>
        <v>-7.6799999999999979</v>
      </c>
    </row>
    <row r="3" spans="1:19" x14ac:dyDescent="0.3">
      <c r="A3" s="4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2</v>
      </c>
      <c r="H3" s="5">
        <v>0</v>
      </c>
      <c r="I3" s="5">
        <v>0</v>
      </c>
      <c r="J3" s="5">
        <f t="shared" ref="J3:J9" si="1">SUM(B3:I3)</f>
        <v>2</v>
      </c>
      <c r="K3" s="6">
        <f>SUMPRODUCT(B3:I3,config!$B$4:$I$4)</f>
        <v>2</v>
      </c>
      <c r="L3" s="5">
        <f>SUMPRODUCT(B3:I3,config!$B$5:$I$5)-C14</f>
        <v>0</v>
      </c>
      <c r="M3" s="7">
        <f t="shared" ref="M3:M9" si="2">B14/J3</f>
        <v>14</v>
      </c>
      <c r="N3" s="32">
        <f t="shared" ref="N3:N9" si="3">ABS(M3-M$10)</f>
        <v>0.46666666666666679</v>
      </c>
      <c r="O3" s="18">
        <f>S3*J3+config!$K$2+config!$L$2</f>
        <v>14.28571428571429</v>
      </c>
      <c r="P3" s="18">
        <f t="shared" si="0"/>
        <v>0.44239631336405161</v>
      </c>
      <c r="Q3" s="17">
        <f>B14/config!$K$2</f>
        <v>2.3333333333333335</v>
      </c>
      <c r="R3" s="17">
        <f>B14/config!$L$2</f>
        <v>1.75</v>
      </c>
      <c r="S3" s="17">
        <f>(config!$K$2-config!$L$2)/(Q3-R3)</f>
        <v>-6.857142857142855</v>
      </c>
    </row>
    <row r="4" spans="1:19" x14ac:dyDescent="0.3">
      <c r="A4" s="4" t="s">
        <v>3</v>
      </c>
      <c r="B4" s="5">
        <v>0</v>
      </c>
      <c r="C4" s="5">
        <v>0</v>
      </c>
      <c r="D4" s="5">
        <v>0</v>
      </c>
      <c r="E4" s="5">
        <v>5</v>
      </c>
      <c r="F4" s="5">
        <v>0</v>
      </c>
      <c r="G4" s="5">
        <v>0</v>
      </c>
      <c r="H4" s="5">
        <v>0</v>
      </c>
      <c r="I4" s="5">
        <v>0</v>
      </c>
      <c r="J4" s="5">
        <f t="shared" si="1"/>
        <v>5</v>
      </c>
      <c r="K4" s="6">
        <f>SUMPRODUCT(B4:I4,config!$B$4:$I$4)</f>
        <v>8.25</v>
      </c>
      <c r="L4" s="5">
        <f>SUMPRODUCT(B4:I4,config!$B$5:$I$5)-C15</f>
        <v>60</v>
      </c>
      <c r="M4" s="7">
        <f t="shared" si="2"/>
        <v>13.6</v>
      </c>
      <c r="N4" s="32">
        <f t="shared" si="3"/>
        <v>0.86666666666666714</v>
      </c>
      <c r="O4" s="18">
        <f>S4*J4+config!$K$2+config!$L$2</f>
        <v>13.882352941176475</v>
      </c>
      <c r="P4" s="18">
        <f t="shared" si="0"/>
        <v>0.84575765790186708</v>
      </c>
      <c r="Q4" s="17">
        <f>B15/config!$K$2</f>
        <v>5.666666666666667</v>
      </c>
      <c r="R4" s="17">
        <f>B15/config!$L$2</f>
        <v>4.25</v>
      </c>
      <c r="S4" s="17">
        <f>(config!$K$2-config!$L$2)/(Q4-R4)</f>
        <v>-2.8235294117647052</v>
      </c>
    </row>
    <row r="5" spans="1:19" x14ac:dyDescent="0.3">
      <c r="A5" s="4" t="s">
        <v>4</v>
      </c>
      <c r="B5" s="5">
        <v>0</v>
      </c>
      <c r="C5" s="5">
        <v>1</v>
      </c>
      <c r="D5" s="5">
        <v>0</v>
      </c>
      <c r="E5" s="5">
        <v>0</v>
      </c>
      <c r="F5" s="5">
        <v>7</v>
      </c>
      <c r="G5" s="5">
        <v>2</v>
      </c>
      <c r="H5" s="5">
        <v>0</v>
      </c>
      <c r="I5" s="5">
        <v>0</v>
      </c>
      <c r="J5" s="5">
        <f t="shared" si="1"/>
        <v>10</v>
      </c>
      <c r="K5" s="6">
        <f>SUMPRODUCT(B5:I5,config!$B$4:$I$4)</f>
        <v>10.65</v>
      </c>
      <c r="L5" s="5">
        <f>SUMPRODUCT(B5:I5,config!$B$5:$I$5)-C16</f>
        <v>10</v>
      </c>
      <c r="M5" s="7">
        <f t="shared" si="2"/>
        <v>14.7</v>
      </c>
      <c r="N5" s="32">
        <f t="shared" si="3"/>
        <v>0.2333333333333325</v>
      </c>
      <c r="O5" s="18">
        <f>S5*J5+config!$K$2+config!$L$2</f>
        <v>14.938775510204083</v>
      </c>
      <c r="P5" s="18">
        <f t="shared" si="0"/>
        <v>0.21066491112574148</v>
      </c>
      <c r="Q5" s="17">
        <f>B16/config!$K$2</f>
        <v>12.25</v>
      </c>
      <c r="R5" s="17">
        <f>B16/config!$L$2</f>
        <v>9.1875</v>
      </c>
      <c r="S5" s="17">
        <f>(config!$K$2-config!$L$2)/(Q5-R5)</f>
        <v>-1.3061224489795917</v>
      </c>
    </row>
    <row r="6" spans="1:19" x14ac:dyDescent="0.3">
      <c r="A6" s="4" t="s">
        <v>5</v>
      </c>
      <c r="B6" s="5">
        <v>0</v>
      </c>
      <c r="C6" s="5">
        <v>1</v>
      </c>
      <c r="D6" s="5">
        <v>5</v>
      </c>
      <c r="E6" s="5">
        <v>0</v>
      </c>
      <c r="F6" s="5">
        <v>0</v>
      </c>
      <c r="G6" s="5">
        <v>5</v>
      </c>
      <c r="H6" s="5">
        <v>0</v>
      </c>
      <c r="I6" s="5">
        <v>0</v>
      </c>
      <c r="J6" s="5">
        <f t="shared" si="1"/>
        <v>11</v>
      </c>
      <c r="K6" s="6">
        <f>SUMPRODUCT(B6:I6,config!$B$4:$I$4)</f>
        <v>14.9</v>
      </c>
      <c r="L6" s="5">
        <f>SUMPRODUCT(B6:I6,config!$B$5:$I$5)-C17</f>
        <v>62.5</v>
      </c>
      <c r="M6" s="7">
        <f t="shared" si="2"/>
        <v>15.545454545454545</v>
      </c>
      <c r="N6" s="32">
        <f t="shared" si="3"/>
        <v>1.0787878787878782</v>
      </c>
      <c r="O6" s="18">
        <f>S6*J6+config!$K$2+config!$L$2</f>
        <v>15.649122807017545</v>
      </c>
      <c r="P6" s="18">
        <f t="shared" si="0"/>
        <v>0.92101220793920291</v>
      </c>
      <c r="Q6" s="17">
        <f>B17/config!$K$2</f>
        <v>14.25</v>
      </c>
      <c r="R6" s="17">
        <f>B17/config!$L$2</f>
        <v>10.6875</v>
      </c>
      <c r="S6" s="17">
        <f>(config!$K$2-config!$L$2)/(Q6-R6)</f>
        <v>-1.1228070175438596</v>
      </c>
    </row>
    <row r="7" spans="1:19" x14ac:dyDescent="0.3">
      <c r="A7" s="4" t="s">
        <v>6</v>
      </c>
      <c r="B7" s="5">
        <v>0</v>
      </c>
      <c r="C7" s="5">
        <v>1</v>
      </c>
      <c r="D7" s="5">
        <v>0</v>
      </c>
      <c r="E7" s="5">
        <v>5</v>
      </c>
      <c r="F7" s="5">
        <v>0</v>
      </c>
      <c r="G7" s="5">
        <v>2</v>
      </c>
      <c r="H7" s="5">
        <v>1</v>
      </c>
      <c r="I7" s="5">
        <v>0</v>
      </c>
      <c r="J7" s="5">
        <f t="shared" si="1"/>
        <v>9</v>
      </c>
      <c r="K7" s="6">
        <f>SUMPRODUCT(B7:I7,config!$B$4:$I$4)</f>
        <v>12.5</v>
      </c>
      <c r="L7" s="5">
        <f>SUMPRODUCT(B7:I7,config!$B$5:$I$5)-C18</f>
        <v>32.5</v>
      </c>
      <c r="M7" s="7">
        <f t="shared" si="2"/>
        <v>15.222222222222221</v>
      </c>
      <c r="N7" s="32">
        <f t="shared" si="3"/>
        <v>0.75555555555555465</v>
      </c>
      <c r="O7" s="18">
        <f>S7*J7+config!$K$2+config!$L$2</f>
        <v>15.386861313868611</v>
      </c>
      <c r="P7" s="18">
        <f t="shared" si="0"/>
        <v>0.65875071479026914</v>
      </c>
      <c r="Q7" s="17">
        <f>B18/config!$K$2</f>
        <v>11.416666666666666</v>
      </c>
      <c r="R7" s="17">
        <f>B18/config!$L$2</f>
        <v>8.5625</v>
      </c>
      <c r="S7" s="17">
        <f>(config!$K$2-config!$L$2)/(Q7-R7)</f>
        <v>-1.4014598540145988</v>
      </c>
    </row>
    <row r="8" spans="1:19" x14ac:dyDescent="0.3">
      <c r="A8" s="4" t="s">
        <v>7</v>
      </c>
      <c r="B8" s="5">
        <v>0</v>
      </c>
      <c r="C8" s="5">
        <v>0</v>
      </c>
      <c r="D8" s="5">
        <v>0</v>
      </c>
      <c r="E8" s="5">
        <v>0</v>
      </c>
      <c r="F8" s="5">
        <v>2</v>
      </c>
      <c r="G8" s="5">
        <v>0</v>
      </c>
      <c r="H8" s="5">
        <v>1</v>
      </c>
      <c r="I8" s="5">
        <v>0</v>
      </c>
      <c r="J8" s="5">
        <f t="shared" si="1"/>
        <v>3</v>
      </c>
      <c r="K8" s="6">
        <f>SUMPRODUCT(B8:I8,config!$B$4:$I$4)</f>
        <v>2.6</v>
      </c>
      <c r="L8" s="5">
        <f>SUMPRODUCT(B8:I8,config!$B$5:$I$5)-C19</f>
        <v>13</v>
      </c>
      <c r="M8" s="7">
        <f t="shared" si="2"/>
        <v>11.333333333333334</v>
      </c>
      <c r="N8" s="32">
        <f t="shared" si="3"/>
        <v>3.1333333333333329</v>
      </c>
      <c r="O8" s="18">
        <f>S8*J8+config!$K$2+config!$L$2</f>
        <v>11.058823529411768</v>
      </c>
      <c r="P8" s="18">
        <f t="shared" si="0"/>
        <v>3.6692870696665736</v>
      </c>
      <c r="Q8" s="17">
        <f>B19/config!$K$2</f>
        <v>2.8333333333333335</v>
      </c>
      <c r="R8" s="17">
        <f>B19/config!$L$2</f>
        <v>2.125</v>
      </c>
      <c r="S8" s="17">
        <f>(config!$K$2-config!$L$2)/(Q8-R8)</f>
        <v>-5.6470588235294104</v>
      </c>
    </row>
    <row r="9" spans="1:19" x14ac:dyDescent="0.3">
      <c r="A9" s="8" t="s">
        <v>8</v>
      </c>
      <c r="B9" s="9">
        <v>0</v>
      </c>
      <c r="C9" s="9">
        <v>0</v>
      </c>
      <c r="D9" s="9">
        <v>2</v>
      </c>
      <c r="E9" s="9">
        <v>0</v>
      </c>
      <c r="F9" s="9">
        <v>0</v>
      </c>
      <c r="G9" s="9">
        <v>1</v>
      </c>
      <c r="H9" s="9">
        <v>0</v>
      </c>
      <c r="I9" s="9">
        <v>0</v>
      </c>
      <c r="J9" s="9">
        <f t="shared" si="1"/>
        <v>3</v>
      </c>
      <c r="K9" s="10">
        <f>SUMPRODUCT(B9:I9,config!$B$4:$I$4)</f>
        <v>4.3</v>
      </c>
      <c r="L9" s="9">
        <f>SUMPRODUCT(B9:I9,config!$B$5:$I$5)-C20</f>
        <v>36</v>
      </c>
      <c r="M9" s="11">
        <f t="shared" si="2"/>
        <v>13.666666666666666</v>
      </c>
      <c r="N9" s="32">
        <f t="shared" si="3"/>
        <v>0.80000000000000071</v>
      </c>
      <c r="O9" s="18">
        <f>S9*J9+config!$K$2+config!$L$2</f>
        <v>13.95121951219512</v>
      </c>
      <c r="P9" s="18">
        <f t="shared" si="0"/>
        <v>0.7768910868832215</v>
      </c>
      <c r="Q9" s="17">
        <f>B20/config!$K$2</f>
        <v>3.4166666666666665</v>
      </c>
      <c r="R9" s="17">
        <f>B20/config!$L$2</f>
        <v>2.5625</v>
      </c>
      <c r="S9" s="17">
        <f>(config!$K$2-config!$L$2)/(Q9-R9)</f>
        <v>-4.6829268292682933</v>
      </c>
    </row>
    <row r="10" spans="1:19" x14ac:dyDescent="0.3">
      <c r="A10" s="12" t="s">
        <v>9</v>
      </c>
      <c r="B10" s="13">
        <f t="shared" ref="B10:J10" si="4">SUM(B2:B9)</f>
        <v>0</v>
      </c>
      <c r="C10" s="13">
        <f t="shared" si="4"/>
        <v>3</v>
      </c>
      <c r="D10" s="13">
        <f t="shared" si="4"/>
        <v>7</v>
      </c>
      <c r="E10" s="13">
        <f t="shared" si="4"/>
        <v>10</v>
      </c>
      <c r="F10" s="13">
        <f t="shared" si="4"/>
        <v>9</v>
      </c>
      <c r="G10" s="13">
        <f t="shared" si="4"/>
        <v>14</v>
      </c>
      <c r="H10" s="13">
        <f t="shared" si="4"/>
        <v>2</v>
      </c>
      <c r="I10" s="13">
        <f t="shared" si="4"/>
        <v>0</v>
      </c>
      <c r="J10" s="13">
        <f t="shared" si="4"/>
        <v>45</v>
      </c>
      <c r="K10" s="15">
        <f>SUM(K2:K9)</f>
        <v>57.199999999999996</v>
      </c>
      <c r="L10" s="13">
        <f>SUM(L2:L9)</f>
        <v>214</v>
      </c>
      <c r="M10" s="14">
        <f>B21/J10</f>
        <v>14.466666666666667</v>
      </c>
      <c r="N10" s="32">
        <f>SUM(N2:N9)/8</f>
        <v>1.1626262626262625</v>
      </c>
      <c r="O10" s="31">
        <f>S10*J10+config!$K$2+config!$L$2</f>
        <v>14.728110599078342</v>
      </c>
      <c r="P10" s="31">
        <f>SUM(P2:P9)/8</f>
        <v>1.2016088200936581</v>
      </c>
      <c r="Q10" s="17">
        <f>B21/config!$K$2</f>
        <v>54.25</v>
      </c>
      <c r="R10" s="17">
        <f>B21/config!$L$2</f>
        <v>40.6875</v>
      </c>
      <c r="S10" s="17">
        <f>(config!$K$2-config!$L$2)/(Q10-R10)</f>
        <v>-0.29493087557603687</v>
      </c>
    </row>
    <row r="11" spans="1:19" x14ac:dyDescent="0.3">
      <c r="F11" s="17"/>
      <c r="G11" s="19">
        <f>SUM(F10:G10)/J10</f>
        <v>0.51111111111111107</v>
      </c>
      <c r="H11" s="20"/>
      <c r="I11" s="20">
        <f>SUM(H10:I10)/J10</f>
        <v>4.4444444444444446E-2</v>
      </c>
      <c r="J11" s="21">
        <f>I11+G11</f>
        <v>0.55555555555555547</v>
      </c>
    </row>
    <row r="12" spans="1:19" x14ac:dyDescent="0.3">
      <c r="A12" t="s">
        <v>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H12" t="s">
        <v>30</v>
      </c>
      <c r="I12" t="s">
        <v>33</v>
      </c>
      <c r="J12" t="s">
        <v>34</v>
      </c>
      <c r="M12" t="s">
        <v>35</v>
      </c>
      <c r="N12" t="s">
        <v>36</v>
      </c>
      <c r="O12" t="s">
        <v>37</v>
      </c>
      <c r="P12" t="s">
        <v>40</v>
      </c>
      <c r="Q12" t="s">
        <v>49</v>
      </c>
      <c r="R12" t="s">
        <v>41</v>
      </c>
    </row>
    <row r="13" spans="1:19" x14ac:dyDescent="0.3">
      <c r="A13" t="s">
        <v>1</v>
      </c>
      <c r="B13">
        <v>25</v>
      </c>
      <c r="C13">
        <v>0</v>
      </c>
      <c r="D13">
        <v>0</v>
      </c>
      <c r="E13">
        <v>0</v>
      </c>
      <c r="F13">
        <v>0</v>
      </c>
      <c r="H13">
        <f>SUMPRODUCT(B2:I2,config!$B$1:$I$1)</f>
        <v>48</v>
      </c>
      <c r="I13">
        <f>SUMPRODUCT(B2:I2,config!$B$2:$I$2)</f>
        <v>0</v>
      </c>
      <c r="J13">
        <f>SUMPRODUCT(B2:I2,config!$B$3:$I$3)</f>
        <v>0</v>
      </c>
      <c r="M13" t="s">
        <v>38</v>
      </c>
      <c r="N13">
        <v>54</v>
      </c>
      <c r="O13">
        <v>45</v>
      </c>
      <c r="P13">
        <f>J10</f>
        <v>45</v>
      </c>
      <c r="Q13" s="28">
        <f>(P13-N13)/(O13-N13)</f>
        <v>1</v>
      </c>
      <c r="R13">
        <v>0.1336</v>
      </c>
    </row>
    <row r="14" spans="1:19" x14ac:dyDescent="0.3">
      <c r="A14" t="s">
        <v>2</v>
      </c>
      <c r="B14">
        <v>28</v>
      </c>
      <c r="C14">
        <v>0</v>
      </c>
      <c r="D14">
        <v>0</v>
      </c>
      <c r="E14">
        <v>0</v>
      </c>
      <c r="F14">
        <v>0</v>
      </c>
      <c r="H14">
        <f>SUMPRODUCT(B3:I3,config!$B$1:$I$1)</f>
        <v>48</v>
      </c>
      <c r="I14">
        <f>SUMPRODUCT(B3:I3,config!$B$2:$I$2)</f>
        <v>0</v>
      </c>
      <c r="J14">
        <f>SUMPRODUCT(B3:I3,config!$B$3:$I$3)</f>
        <v>0</v>
      </c>
      <c r="M14" t="s">
        <v>14</v>
      </c>
      <c r="N14">
        <v>89.1</v>
      </c>
      <c r="O14">
        <v>37.950000000000003</v>
      </c>
      <c r="P14">
        <f>K10</f>
        <v>57.199999999999996</v>
      </c>
      <c r="Q14" s="28">
        <f>(P14-N14)/(O14-N14)</f>
        <v>0.62365591397849474</v>
      </c>
      <c r="R14">
        <v>6.1400000000000003E-2</v>
      </c>
    </row>
    <row r="15" spans="1:19" x14ac:dyDescent="0.3">
      <c r="A15" t="s">
        <v>3</v>
      </c>
      <c r="B15">
        <v>68</v>
      </c>
      <c r="C15">
        <v>0</v>
      </c>
      <c r="D15">
        <v>0</v>
      </c>
      <c r="E15">
        <v>0</v>
      </c>
      <c r="F15">
        <v>0</v>
      </c>
      <c r="H15">
        <f>SUMPRODUCT(B4:I4,config!$B$1:$I$1)</f>
        <v>80</v>
      </c>
      <c r="I15">
        <f>SUMPRODUCT(B4:I4,config!$B$2:$I$2)</f>
        <v>50</v>
      </c>
      <c r="J15">
        <f>SUMPRODUCT(B4:I4,config!$B$3:$I$3)</f>
        <v>40</v>
      </c>
      <c r="M15" t="s">
        <v>15</v>
      </c>
      <c r="N15">
        <v>0</v>
      </c>
      <c r="O15">
        <v>787</v>
      </c>
      <c r="P15">
        <f>L10</f>
        <v>214</v>
      </c>
      <c r="Q15" s="28">
        <f>(P15-N15)/(O15-N15)</f>
        <v>0.27191867852604829</v>
      </c>
      <c r="R15">
        <v>0.31019999999999998</v>
      </c>
    </row>
    <row r="16" spans="1:19" x14ac:dyDescent="0.3">
      <c r="A16" t="s">
        <v>4</v>
      </c>
      <c r="B16">
        <v>147</v>
      </c>
      <c r="C16">
        <v>25</v>
      </c>
      <c r="D16">
        <v>50</v>
      </c>
      <c r="E16">
        <v>0</v>
      </c>
      <c r="F16">
        <v>1</v>
      </c>
      <c r="H16">
        <f>SUMPRODUCT(B5:I5,config!$B$1:$I$1)</f>
        <v>198</v>
      </c>
      <c r="I16">
        <f>SUMPRODUCT(B5:I5,config!$B$2:$I$2)</f>
        <v>35</v>
      </c>
      <c r="J16">
        <f>SUMPRODUCT(B5:I5,config!$B$3:$I$3)</f>
        <v>56</v>
      </c>
      <c r="M16" t="s">
        <v>39</v>
      </c>
      <c r="N16">
        <v>2</v>
      </c>
      <c r="O16">
        <v>0.69230000000000003</v>
      </c>
      <c r="P16">
        <f>P10</f>
        <v>1.2016088200936581</v>
      </c>
      <c r="Q16" s="28">
        <f>(P16-N16)/(O16-N16)</f>
        <v>0.61053084033520066</v>
      </c>
      <c r="R16">
        <v>0.49480000000000002</v>
      </c>
    </row>
    <row r="17" spans="1:17" x14ac:dyDescent="0.3">
      <c r="A17" t="s">
        <v>5</v>
      </c>
      <c r="B17">
        <v>171</v>
      </c>
      <c r="C17">
        <v>27.5</v>
      </c>
      <c r="D17">
        <v>40</v>
      </c>
      <c r="E17">
        <v>0</v>
      </c>
      <c r="F17">
        <v>1</v>
      </c>
      <c r="H17">
        <f>SUMPRODUCT(B6:I6,config!$B$1:$I$1)</f>
        <v>190</v>
      </c>
      <c r="I17">
        <f>SUMPRODUCT(B6:I6,config!$B$2:$I$2)</f>
        <v>50</v>
      </c>
      <c r="J17">
        <f>SUMPRODUCT(B6:I6,config!$B$3:$I$3)</f>
        <v>40</v>
      </c>
      <c r="P17" s="1" t="s">
        <v>50</v>
      </c>
      <c r="Q17" s="30">
        <f>SUMPRODUCT(Q13:Q16,R13:R16)</f>
        <v>0.55833230699491709</v>
      </c>
    </row>
    <row r="18" spans="1:17" x14ac:dyDescent="0.3">
      <c r="A18" t="s">
        <v>6</v>
      </c>
      <c r="B18">
        <v>137</v>
      </c>
      <c r="C18">
        <v>30.5</v>
      </c>
      <c r="D18">
        <v>43</v>
      </c>
      <c r="E18">
        <v>0</v>
      </c>
      <c r="F18">
        <v>1</v>
      </c>
      <c r="H18">
        <f>SUMPRODUCT(B7:I7,config!$B$1:$I$1)</f>
        <v>148</v>
      </c>
      <c r="I18">
        <f>SUMPRODUCT(B7:I7,config!$B$2:$I$2)</f>
        <v>53</v>
      </c>
      <c r="J18">
        <f>SUMPRODUCT(B7:I7,config!$B$3:$I$3)</f>
        <v>46</v>
      </c>
    </row>
    <row r="19" spans="1:17" x14ac:dyDescent="0.3">
      <c r="A19" t="s">
        <v>7</v>
      </c>
      <c r="B19">
        <v>34</v>
      </c>
      <c r="C19">
        <v>0</v>
      </c>
      <c r="D19">
        <v>0</v>
      </c>
      <c r="E19">
        <v>0</v>
      </c>
      <c r="F19">
        <v>0</v>
      </c>
      <c r="H19">
        <f>SUMPRODUCT(B8:I8,config!$B$1:$I$1)</f>
        <v>50</v>
      </c>
      <c r="I19">
        <f>SUMPRODUCT(B8:I8,config!$B$2:$I$2)</f>
        <v>13</v>
      </c>
      <c r="J19">
        <f>SUMPRODUCT(B8:I8,config!$B$3:$I$3)</f>
        <v>22</v>
      </c>
    </row>
    <row r="20" spans="1:17" x14ac:dyDescent="0.3">
      <c r="A20" t="s">
        <v>8</v>
      </c>
      <c r="B20">
        <v>41</v>
      </c>
      <c r="C20">
        <v>0</v>
      </c>
      <c r="D20">
        <v>0</v>
      </c>
      <c r="E20">
        <v>0</v>
      </c>
      <c r="F20">
        <v>0</v>
      </c>
      <c r="H20">
        <f>SUMPRODUCT(B9:I9,config!$B$1:$I$1)</f>
        <v>48</v>
      </c>
      <c r="I20">
        <f>SUMPRODUCT(B9:I9,config!$B$2:$I$2)</f>
        <v>20</v>
      </c>
      <c r="J20">
        <f>SUMPRODUCT(B9:I9,config!$B$3:$I$3)</f>
        <v>16</v>
      </c>
    </row>
    <row r="21" spans="1:17" x14ac:dyDescent="0.3">
      <c r="A21" s="1" t="s">
        <v>9</v>
      </c>
      <c r="B21" s="1">
        <f>SUM(B13:B20)</f>
        <v>651</v>
      </c>
    </row>
  </sheetData>
  <conditionalFormatting sqref="H13:J20">
    <cfRule type="expression" dxfId="19" priority="1">
      <formula>AND(H13&gt;=B13,H13&lt;&gt;"")</formula>
    </cfRule>
    <cfRule type="expression" dxfId="18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7FA1-B4BD-4C56-9D37-FFF0B1EF9019}">
  <dimension ref="A1:S21"/>
  <sheetViews>
    <sheetView workbookViewId="0">
      <selection activeCell="P12" sqref="P12:R17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19" x14ac:dyDescent="0.3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13</v>
      </c>
      <c r="K1" s="3" t="s">
        <v>10</v>
      </c>
      <c r="L1" s="3" t="s">
        <v>11</v>
      </c>
      <c r="M1" s="3" t="s">
        <v>12</v>
      </c>
      <c r="N1" s="13" t="s">
        <v>66</v>
      </c>
      <c r="O1" s="16" t="s">
        <v>42</v>
      </c>
      <c r="P1" s="16" t="s">
        <v>48</v>
      </c>
      <c r="Q1" s="16" t="s">
        <v>43</v>
      </c>
      <c r="R1" s="16" t="s">
        <v>44</v>
      </c>
      <c r="S1" s="16" t="s">
        <v>45</v>
      </c>
    </row>
    <row r="2" spans="1:19" x14ac:dyDescent="0.3">
      <c r="A2" s="4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>
        <v>1</v>
      </c>
      <c r="J2" s="5">
        <f>SUM(B2:I2)</f>
        <v>2</v>
      </c>
      <c r="K2" s="6">
        <f>SUMPRODUCT(B2:I2,config!$B$4:$I$4)</f>
        <v>1.6</v>
      </c>
      <c r="L2" s="5">
        <f>SUMPRODUCT(B2:I2,config!$B$5:$I$5)-C13</f>
        <v>0</v>
      </c>
      <c r="M2" s="7">
        <f>B13/J2</f>
        <v>12.5</v>
      </c>
      <c r="N2" s="32">
        <f>ABS(M2-M$10)</f>
        <v>1.6521739130434785</v>
      </c>
      <c r="O2" s="18">
        <f>S2*J2+config!$K$2+config!$L$2</f>
        <v>12.640000000000004</v>
      </c>
      <c r="P2" s="18">
        <f t="shared" ref="P2:P9" si="0">ABS(O2-O$10)</f>
        <v>1.7931797235023001</v>
      </c>
      <c r="Q2" s="17">
        <f>B13/config!$K$2</f>
        <v>2.0833333333333335</v>
      </c>
      <c r="R2" s="17">
        <f>B13/config!$L$2</f>
        <v>1.5625</v>
      </c>
      <c r="S2" s="17">
        <f>(config!$K$2-config!$L$2)/(Q2-R2)</f>
        <v>-7.6799999999999979</v>
      </c>
    </row>
    <row r="3" spans="1:19" x14ac:dyDescent="0.3">
      <c r="A3" s="4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1</v>
      </c>
      <c r="H3" s="5">
        <v>0</v>
      </c>
      <c r="I3" s="5">
        <v>1</v>
      </c>
      <c r="J3" s="5">
        <f t="shared" ref="J3:J9" si="1">SUM(B3:I3)</f>
        <v>2</v>
      </c>
      <c r="K3" s="6">
        <f>SUMPRODUCT(B3:I3,config!$B$4:$I$4)</f>
        <v>1.6</v>
      </c>
      <c r="L3" s="5">
        <f>SUMPRODUCT(B3:I3,config!$B$5:$I$5)-C14</f>
        <v>0</v>
      </c>
      <c r="M3" s="7">
        <f t="shared" ref="M3:M9" si="2">B14/J3</f>
        <v>14</v>
      </c>
      <c r="N3" s="32">
        <f t="shared" ref="N3:N9" si="3">ABS(M3-M$10)</f>
        <v>0.15217391304347849</v>
      </c>
      <c r="O3" s="18">
        <f>S3*J3+config!$K$2+config!$L$2</f>
        <v>14.28571428571429</v>
      </c>
      <c r="P3" s="18">
        <f t="shared" si="0"/>
        <v>0.14746543778801424</v>
      </c>
      <c r="Q3" s="17">
        <f>B14/config!$K$2</f>
        <v>2.3333333333333335</v>
      </c>
      <c r="R3" s="17">
        <f>B14/config!$L$2</f>
        <v>1.75</v>
      </c>
      <c r="S3" s="17">
        <f>(config!$K$2-config!$L$2)/(Q3-R3)</f>
        <v>-6.857142857142855</v>
      </c>
    </row>
    <row r="4" spans="1:19" x14ac:dyDescent="0.3">
      <c r="A4" s="4" t="s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4</v>
      </c>
      <c r="J4" s="5">
        <f t="shared" si="1"/>
        <v>5</v>
      </c>
      <c r="K4" s="6">
        <f>SUMPRODUCT(B4:I4,config!$B$4:$I$4)</f>
        <v>3.4</v>
      </c>
      <c r="L4" s="5">
        <f>SUMPRODUCT(B4:I4,config!$B$5:$I$5)-C15</f>
        <v>0</v>
      </c>
      <c r="M4" s="7">
        <f t="shared" si="2"/>
        <v>13.6</v>
      </c>
      <c r="N4" s="32">
        <f t="shared" si="3"/>
        <v>0.55217391304347885</v>
      </c>
      <c r="O4" s="18">
        <f>S4*J4+config!$K$2+config!$L$2</f>
        <v>13.882352941176475</v>
      </c>
      <c r="P4" s="18">
        <f t="shared" si="0"/>
        <v>0.55082678232582971</v>
      </c>
      <c r="Q4" s="17">
        <f>B15/config!$K$2</f>
        <v>5.666666666666667</v>
      </c>
      <c r="R4" s="17">
        <f>B15/config!$L$2</f>
        <v>4.25</v>
      </c>
      <c r="S4" s="17">
        <f>(config!$K$2-config!$L$2)/(Q4-R4)</f>
        <v>-2.8235294117647052</v>
      </c>
    </row>
    <row r="5" spans="1:19" x14ac:dyDescent="0.3">
      <c r="A5" s="4" t="s">
        <v>4</v>
      </c>
      <c r="B5" s="5">
        <v>0</v>
      </c>
      <c r="C5" s="5">
        <v>1</v>
      </c>
      <c r="D5" s="5">
        <v>0</v>
      </c>
      <c r="E5" s="5">
        <v>0</v>
      </c>
      <c r="F5" s="5">
        <v>1</v>
      </c>
      <c r="G5" s="5">
        <v>2</v>
      </c>
      <c r="H5" s="5">
        <v>7</v>
      </c>
      <c r="I5" s="5">
        <v>0</v>
      </c>
      <c r="J5" s="5">
        <f t="shared" si="1"/>
        <v>11</v>
      </c>
      <c r="K5" s="6">
        <f>SUMPRODUCT(B5:I5,config!$B$4:$I$4)</f>
        <v>8.8500000000000014</v>
      </c>
      <c r="L5" s="5">
        <f>SUMPRODUCT(B5:I5,config!$B$5:$I$5)-C16</f>
        <v>1</v>
      </c>
      <c r="M5" s="7">
        <f t="shared" si="2"/>
        <v>13.363636363636363</v>
      </c>
      <c r="N5" s="32">
        <f t="shared" si="3"/>
        <v>0.78853754940711518</v>
      </c>
      <c r="O5" s="18">
        <f>S5*J5+config!$K$2+config!$L$2</f>
        <v>13.632653061224492</v>
      </c>
      <c r="P5" s="18">
        <f t="shared" si="0"/>
        <v>0.80052666227781266</v>
      </c>
      <c r="Q5" s="17">
        <f>B16/config!$K$2</f>
        <v>12.25</v>
      </c>
      <c r="R5" s="17">
        <f>B16/config!$L$2</f>
        <v>9.1875</v>
      </c>
      <c r="S5" s="17">
        <f>(config!$K$2-config!$L$2)/(Q5-R5)</f>
        <v>-1.3061224489795917</v>
      </c>
    </row>
    <row r="6" spans="1:19" x14ac:dyDescent="0.3">
      <c r="A6" s="4" t="s">
        <v>5</v>
      </c>
      <c r="B6" s="5">
        <v>0</v>
      </c>
      <c r="C6" s="5">
        <v>1</v>
      </c>
      <c r="D6" s="5">
        <v>0</v>
      </c>
      <c r="E6" s="5">
        <v>0</v>
      </c>
      <c r="F6" s="5">
        <v>5</v>
      </c>
      <c r="G6" s="5">
        <v>1</v>
      </c>
      <c r="H6" s="5">
        <v>1</v>
      </c>
      <c r="I6" s="5">
        <v>3</v>
      </c>
      <c r="J6" s="5">
        <f t="shared" si="1"/>
        <v>11</v>
      </c>
      <c r="K6" s="6">
        <f>SUMPRODUCT(B6:I6,config!$B$4:$I$4)</f>
        <v>10.050000000000001</v>
      </c>
      <c r="L6" s="5">
        <f>SUMPRODUCT(B6:I6,config!$B$5:$I$5)-C17</f>
        <v>0.5</v>
      </c>
      <c r="M6" s="7">
        <f t="shared" si="2"/>
        <v>15.545454545454545</v>
      </c>
      <c r="N6" s="32">
        <f t="shared" si="3"/>
        <v>1.3932806324110665</v>
      </c>
      <c r="O6" s="18">
        <f>S6*J6+config!$K$2+config!$L$2</f>
        <v>15.649122807017545</v>
      </c>
      <c r="P6" s="18">
        <f t="shared" si="0"/>
        <v>1.2159430835152403</v>
      </c>
      <c r="Q6" s="17">
        <f>B17/config!$K$2</f>
        <v>14.25</v>
      </c>
      <c r="R6" s="17">
        <f>B17/config!$L$2</f>
        <v>10.6875</v>
      </c>
      <c r="S6" s="17">
        <f>(config!$K$2-config!$L$2)/(Q6-R6)</f>
        <v>-1.1228070175438596</v>
      </c>
    </row>
    <row r="7" spans="1:19" x14ac:dyDescent="0.3">
      <c r="A7" s="4" t="s">
        <v>6</v>
      </c>
      <c r="B7" s="5">
        <v>0</v>
      </c>
      <c r="C7" s="5">
        <v>1</v>
      </c>
      <c r="D7" s="5">
        <v>0</v>
      </c>
      <c r="E7" s="5">
        <v>0</v>
      </c>
      <c r="F7" s="5">
        <v>5</v>
      </c>
      <c r="G7" s="5">
        <v>0</v>
      </c>
      <c r="H7" s="5">
        <v>3</v>
      </c>
      <c r="I7" s="5">
        <v>0</v>
      </c>
      <c r="J7" s="5">
        <f t="shared" si="1"/>
        <v>9</v>
      </c>
      <c r="K7" s="6">
        <f>SUMPRODUCT(B7:I7,config!$B$4:$I$4)</f>
        <v>8.4499999999999993</v>
      </c>
      <c r="L7" s="5">
        <f>SUMPRODUCT(B7:I7,config!$B$5:$I$5)-C18</f>
        <v>3.5</v>
      </c>
      <c r="M7" s="7">
        <f t="shared" si="2"/>
        <v>15.222222222222221</v>
      </c>
      <c r="N7" s="32">
        <f t="shared" si="3"/>
        <v>1.0700483091787429</v>
      </c>
      <c r="O7" s="18">
        <f>S7*J7+config!$K$2+config!$L$2</f>
        <v>15.386861313868611</v>
      </c>
      <c r="P7" s="18">
        <f t="shared" si="0"/>
        <v>0.95368159036630651</v>
      </c>
      <c r="Q7" s="17">
        <f>B18/config!$K$2</f>
        <v>11.416666666666666</v>
      </c>
      <c r="R7" s="17">
        <f>B18/config!$L$2</f>
        <v>8.5625</v>
      </c>
      <c r="S7" s="17">
        <f>(config!$K$2-config!$L$2)/(Q7-R7)</f>
        <v>-1.4014598540145988</v>
      </c>
    </row>
    <row r="8" spans="1:19" x14ac:dyDescent="0.3">
      <c r="A8" s="4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3</v>
      </c>
      <c r="J8" s="5">
        <f t="shared" si="1"/>
        <v>3</v>
      </c>
      <c r="K8" s="6">
        <f>SUMPRODUCT(B8:I8,config!$B$4:$I$4)</f>
        <v>1.7999999999999998</v>
      </c>
      <c r="L8" s="5">
        <f>SUMPRODUCT(B8:I8,config!$B$5:$I$5)-C19</f>
        <v>0</v>
      </c>
      <c r="M8" s="7">
        <f t="shared" si="2"/>
        <v>11.333333333333334</v>
      </c>
      <c r="N8" s="32">
        <f t="shared" si="3"/>
        <v>2.8188405797101446</v>
      </c>
      <c r="O8" s="18">
        <f>S8*J8+config!$K$2+config!$L$2</f>
        <v>11.058823529411768</v>
      </c>
      <c r="P8" s="18">
        <f t="shared" si="0"/>
        <v>3.3743561940905362</v>
      </c>
      <c r="Q8" s="17">
        <f>B19/config!$K$2</f>
        <v>2.8333333333333335</v>
      </c>
      <c r="R8" s="17">
        <f>B19/config!$L$2</f>
        <v>2.125</v>
      </c>
      <c r="S8" s="17">
        <f>(config!$K$2-config!$L$2)/(Q8-R8)</f>
        <v>-5.6470588235294104</v>
      </c>
    </row>
    <row r="9" spans="1:19" x14ac:dyDescent="0.3">
      <c r="A9" s="8" t="s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1</v>
      </c>
      <c r="H9" s="9">
        <v>0</v>
      </c>
      <c r="I9" s="9">
        <v>2</v>
      </c>
      <c r="J9" s="9">
        <f t="shared" si="1"/>
        <v>3</v>
      </c>
      <c r="K9" s="10">
        <f>SUMPRODUCT(B9:I9,config!$B$4:$I$4)</f>
        <v>2.2000000000000002</v>
      </c>
      <c r="L9" s="9">
        <f>SUMPRODUCT(B9:I9,config!$B$5:$I$5)-C20</f>
        <v>0</v>
      </c>
      <c r="M9" s="11">
        <f t="shared" si="2"/>
        <v>13.666666666666666</v>
      </c>
      <c r="N9" s="32">
        <f t="shared" si="3"/>
        <v>0.48550724637681242</v>
      </c>
      <c r="O9" s="18">
        <f>S9*J9+config!$K$2+config!$L$2</f>
        <v>13.95121951219512</v>
      </c>
      <c r="P9" s="18">
        <f t="shared" si="0"/>
        <v>0.48196021130718414</v>
      </c>
      <c r="Q9" s="17">
        <f>B20/config!$K$2</f>
        <v>3.4166666666666665</v>
      </c>
      <c r="R9" s="17">
        <f>B20/config!$L$2</f>
        <v>2.5625</v>
      </c>
      <c r="S9" s="17">
        <f>(config!$K$2-config!$L$2)/(Q9-R9)</f>
        <v>-4.6829268292682933</v>
      </c>
    </row>
    <row r="10" spans="1:19" x14ac:dyDescent="0.3">
      <c r="A10" s="12" t="s">
        <v>9</v>
      </c>
      <c r="B10" s="13">
        <f t="shared" ref="B10:J10" si="4">SUM(B2:B9)</f>
        <v>0</v>
      </c>
      <c r="C10" s="13">
        <f t="shared" si="4"/>
        <v>3</v>
      </c>
      <c r="D10" s="13">
        <f t="shared" si="4"/>
        <v>0</v>
      </c>
      <c r="E10" s="13">
        <f t="shared" si="4"/>
        <v>0</v>
      </c>
      <c r="F10" s="13">
        <f t="shared" si="4"/>
        <v>11</v>
      </c>
      <c r="G10" s="13">
        <f t="shared" si="4"/>
        <v>7</v>
      </c>
      <c r="H10" s="13">
        <f t="shared" si="4"/>
        <v>11</v>
      </c>
      <c r="I10" s="13">
        <f t="shared" si="4"/>
        <v>14</v>
      </c>
      <c r="J10" s="13">
        <f t="shared" si="4"/>
        <v>46</v>
      </c>
      <c r="K10" s="15">
        <f>SUM(K2:K9)</f>
        <v>37.950000000000003</v>
      </c>
      <c r="L10" s="13">
        <f>SUM(L2:L9)</f>
        <v>5</v>
      </c>
      <c r="M10" s="14">
        <f>B21/J10</f>
        <v>14.152173913043478</v>
      </c>
      <c r="N10" s="32">
        <f>SUM(N2:N9)/8</f>
        <v>1.1140920070267897</v>
      </c>
      <c r="O10" s="31">
        <f>S10*J10+config!$K$2+config!$L$2</f>
        <v>14.433179723502304</v>
      </c>
      <c r="P10" s="31">
        <f>SUM(P2:P9)/8</f>
        <v>1.164742460646653</v>
      </c>
      <c r="Q10" s="17">
        <f>B21/config!$K$2</f>
        <v>54.25</v>
      </c>
      <c r="R10" s="17">
        <f>B21/config!$L$2</f>
        <v>40.6875</v>
      </c>
      <c r="S10" s="17">
        <f>(config!$K$2-config!$L$2)/(Q10-R10)</f>
        <v>-0.29493087557603687</v>
      </c>
    </row>
    <row r="11" spans="1:19" x14ac:dyDescent="0.3">
      <c r="F11" s="17"/>
      <c r="G11" s="19">
        <f>SUM(F10:G10)/J10</f>
        <v>0.39130434782608697</v>
      </c>
      <c r="H11" s="20"/>
      <c r="I11" s="20">
        <f>SUM(H10:I10)/J10</f>
        <v>0.54347826086956519</v>
      </c>
      <c r="J11" s="21">
        <f>I11+G11</f>
        <v>0.93478260869565211</v>
      </c>
    </row>
    <row r="12" spans="1:19" x14ac:dyDescent="0.3">
      <c r="A12" t="s">
        <v>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H12" t="s">
        <v>30</v>
      </c>
      <c r="I12" t="s">
        <v>33</v>
      </c>
      <c r="J12" t="s">
        <v>34</v>
      </c>
      <c r="M12" t="s">
        <v>35</v>
      </c>
      <c r="N12" t="s">
        <v>36</v>
      </c>
      <c r="O12" t="s">
        <v>37</v>
      </c>
      <c r="P12" t="s">
        <v>40</v>
      </c>
      <c r="Q12" t="s">
        <v>49</v>
      </c>
      <c r="R12" t="s">
        <v>41</v>
      </c>
      <c r="S12" s="1"/>
    </row>
    <row r="13" spans="1:19" x14ac:dyDescent="0.3">
      <c r="A13" t="s">
        <v>1</v>
      </c>
      <c r="B13">
        <v>25</v>
      </c>
      <c r="C13">
        <v>0</v>
      </c>
      <c r="D13">
        <v>0</v>
      </c>
      <c r="E13">
        <v>0</v>
      </c>
      <c r="F13">
        <v>0</v>
      </c>
      <c r="H13">
        <f>SUMPRODUCT(B2:I2,config!$B$1:$I$1)</f>
        <v>36</v>
      </c>
      <c r="I13">
        <f>SUMPRODUCT(B2:I2,config!$B$2:$I$2)</f>
        <v>0</v>
      </c>
      <c r="J13">
        <f>SUMPRODUCT(B2:I2,config!$B$3:$I$3)</f>
        <v>0</v>
      </c>
      <c r="M13" t="s">
        <v>38</v>
      </c>
      <c r="N13">
        <v>54</v>
      </c>
      <c r="O13">
        <v>45</v>
      </c>
      <c r="P13">
        <f>J10</f>
        <v>46</v>
      </c>
      <c r="Q13" s="28">
        <f>(P13-N13)/(O13-N13)</f>
        <v>0.88888888888888884</v>
      </c>
      <c r="R13">
        <v>0.1336</v>
      </c>
      <c r="S13" s="1"/>
    </row>
    <row r="14" spans="1:19" x14ac:dyDescent="0.3">
      <c r="A14" t="s">
        <v>2</v>
      </c>
      <c r="B14">
        <v>28</v>
      </c>
      <c r="C14">
        <v>0</v>
      </c>
      <c r="D14">
        <v>0</v>
      </c>
      <c r="E14">
        <v>0</v>
      </c>
      <c r="F14">
        <v>0</v>
      </c>
      <c r="H14">
        <f>SUMPRODUCT(B3:I3,config!$B$1:$I$1)</f>
        <v>36</v>
      </c>
      <c r="I14">
        <f>SUMPRODUCT(B3:I3,config!$B$2:$I$2)</f>
        <v>0</v>
      </c>
      <c r="J14">
        <f>SUMPRODUCT(B3:I3,config!$B$3:$I$3)</f>
        <v>0</v>
      </c>
      <c r="M14" t="s">
        <v>14</v>
      </c>
      <c r="N14">
        <v>89.1</v>
      </c>
      <c r="O14">
        <v>37.950000000000003</v>
      </c>
      <c r="P14">
        <f>K10</f>
        <v>37.950000000000003</v>
      </c>
      <c r="Q14" s="28">
        <f>(P14-N14)/(O14-N14)</f>
        <v>1</v>
      </c>
      <c r="R14">
        <v>6.1400000000000003E-2</v>
      </c>
    </row>
    <row r="15" spans="1:19" x14ac:dyDescent="0.3">
      <c r="A15" t="s">
        <v>3</v>
      </c>
      <c r="B15">
        <v>68</v>
      </c>
      <c r="C15">
        <v>0</v>
      </c>
      <c r="D15">
        <v>0</v>
      </c>
      <c r="E15">
        <v>0</v>
      </c>
      <c r="F15">
        <v>0</v>
      </c>
      <c r="H15">
        <f>SUMPRODUCT(B4:I4,config!$B$1:$I$1)</f>
        <v>72</v>
      </c>
      <c r="I15">
        <f>SUMPRODUCT(B4:I4,config!$B$2:$I$2)</f>
        <v>0</v>
      </c>
      <c r="J15">
        <f>SUMPRODUCT(B4:I4,config!$B$3:$I$3)</f>
        <v>0</v>
      </c>
      <c r="M15" t="s">
        <v>15</v>
      </c>
      <c r="N15">
        <v>0</v>
      </c>
      <c r="O15">
        <v>787</v>
      </c>
      <c r="P15">
        <f>L10</f>
        <v>5</v>
      </c>
      <c r="Q15" s="28">
        <f>(P15-N15)/(O15-N15)</f>
        <v>6.3532401524777635E-3</v>
      </c>
      <c r="R15">
        <v>0.31019999999999998</v>
      </c>
    </row>
    <row r="16" spans="1:19" x14ac:dyDescent="0.3">
      <c r="A16" t="s">
        <v>4</v>
      </c>
      <c r="B16">
        <v>147</v>
      </c>
      <c r="C16">
        <v>25</v>
      </c>
      <c r="D16">
        <v>50</v>
      </c>
      <c r="E16">
        <v>0</v>
      </c>
      <c r="F16">
        <v>1</v>
      </c>
      <c r="H16">
        <f>SUMPRODUCT(B5:I5,config!$B$1:$I$1)</f>
        <v>148</v>
      </c>
      <c r="I16">
        <f>SUMPRODUCT(B5:I5,config!$B$2:$I$2)</f>
        <v>26</v>
      </c>
      <c r="J16">
        <f>SUMPRODUCT(B5:I5,config!$B$3:$I$3)</f>
        <v>50</v>
      </c>
      <c r="M16" t="s">
        <v>39</v>
      </c>
      <c r="N16">
        <v>2</v>
      </c>
      <c r="O16">
        <v>0.69230000000000003</v>
      </c>
      <c r="P16">
        <f>P10</f>
        <v>1.164742460646653</v>
      </c>
      <c r="Q16" s="28">
        <f>(P16-N16)/(O16-N16)</f>
        <v>0.63872259643140394</v>
      </c>
      <c r="R16">
        <v>0.49480000000000002</v>
      </c>
    </row>
    <row r="17" spans="1:17" x14ac:dyDescent="0.3">
      <c r="A17" t="s">
        <v>5</v>
      </c>
      <c r="B17">
        <v>171</v>
      </c>
      <c r="C17">
        <v>27.5</v>
      </c>
      <c r="D17">
        <v>40</v>
      </c>
      <c r="E17">
        <v>0</v>
      </c>
      <c r="F17">
        <v>1</v>
      </c>
      <c r="H17">
        <f>SUMPRODUCT(B6:I6,config!$B$1:$I$1)</f>
        <v>180</v>
      </c>
      <c r="I17">
        <f>SUMPRODUCT(B6:I6,config!$B$2:$I$2)</f>
        <v>28</v>
      </c>
      <c r="J17">
        <f>SUMPRODUCT(B6:I6,config!$B$3:$I$3)</f>
        <v>46</v>
      </c>
      <c r="P17" s="1" t="s">
        <v>50</v>
      </c>
      <c r="Q17" s="30">
        <f>SUMPRODUCT(Q13:Q16,R13:R16)</f>
        <v>0.49816627136511282</v>
      </c>
    </row>
    <row r="18" spans="1:17" x14ac:dyDescent="0.3">
      <c r="A18" t="s">
        <v>6</v>
      </c>
      <c r="B18">
        <v>137</v>
      </c>
      <c r="C18">
        <v>30.5</v>
      </c>
      <c r="D18">
        <v>43</v>
      </c>
      <c r="E18">
        <v>0</v>
      </c>
      <c r="F18">
        <v>1</v>
      </c>
      <c r="H18">
        <f>SUMPRODUCT(B7:I7,config!$B$1:$I$1)</f>
        <v>140</v>
      </c>
      <c r="I18">
        <f>SUMPRODUCT(B7:I7,config!$B$2:$I$2)</f>
        <v>34</v>
      </c>
      <c r="J18">
        <f>SUMPRODUCT(B7:I7,config!$B$3:$I$3)</f>
        <v>58</v>
      </c>
    </row>
    <row r="19" spans="1:17" x14ac:dyDescent="0.3">
      <c r="A19" t="s">
        <v>7</v>
      </c>
      <c r="B19">
        <v>34</v>
      </c>
      <c r="C19">
        <v>0</v>
      </c>
      <c r="D19">
        <v>0</v>
      </c>
      <c r="E19">
        <v>0</v>
      </c>
      <c r="F19">
        <v>0</v>
      </c>
      <c r="H19">
        <f>SUMPRODUCT(B8:I8,config!$B$1:$I$1)</f>
        <v>36</v>
      </c>
      <c r="I19">
        <f>SUMPRODUCT(B8:I8,config!$B$2:$I$2)</f>
        <v>0</v>
      </c>
      <c r="J19">
        <f>SUMPRODUCT(B8:I8,config!$B$3:$I$3)</f>
        <v>0</v>
      </c>
    </row>
    <row r="20" spans="1:17" x14ac:dyDescent="0.3">
      <c r="A20" t="s">
        <v>8</v>
      </c>
      <c r="B20">
        <v>41</v>
      </c>
      <c r="C20">
        <v>0</v>
      </c>
      <c r="D20">
        <v>0</v>
      </c>
      <c r="E20">
        <v>0</v>
      </c>
      <c r="F20">
        <v>0</v>
      </c>
      <c r="H20">
        <f>SUMPRODUCT(B9:I9,config!$B$1:$I$1)</f>
        <v>48</v>
      </c>
      <c r="I20">
        <f>SUMPRODUCT(B9:I9,config!$B$2:$I$2)</f>
        <v>0</v>
      </c>
      <c r="J20">
        <f>SUMPRODUCT(B9:I9,config!$B$3:$I$3)</f>
        <v>0</v>
      </c>
    </row>
    <row r="21" spans="1:17" x14ac:dyDescent="0.3">
      <c r="A21" s="1" t="s">
        <v>9</v>
      </c>
      <c r="B21" s="1">
        <f>SUM(B13:B20)</f>
        <v>651</v>
      </c>
    </row>
  </sheetData>
  <conditionalFormatting sqref="H13:J20">
    <cfRule type="expression" dxfId="17" priority="1">
      <formula>AND(H13&gt;=B13,H13&lt;&gt;"")</formula>
    </cfRule>
    <cfRule type="expression" dxfId="16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372D-CE12-4BCC-B792-571A5BB7E3B2}">
  <dimension ref="A1:U21"/>
  <sheetViews>
    <sheetView workbookViewId="0">
      <selection activeCell="P12" sqref="P12:R17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19" x14ac:dyDescent="0.3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13</v>
      </c>
      <c r="K1" s="3" t="s">
        <v>10</v>
      </c>
      <c r="L1" s="3" t="s">
        <v>11</v>
      </c>
      <c r="M1" s="3" t="s">
        <v>12</v>
      </c>
      <c r="N1" s="13" t="s">
        <v>66</v>
      </c>
      <c r="O1" s="16" t="s">
        <v>42</v>
      </c>
      <c r="P1" s="16" t="s">
        <v>48</v>
      </c>
      <c r="Q1" s="16" t="s">
        <v>43</v>
      </c>
      <c r="R1" s="16" t="s">
        <v>44</v>
      </c>
      <c r="S1" s="16" t="s">
        <v>45</v>
      </c>
    </row>
    <row r="2" spans="1:19" x14ac:dyDescent="0.3">
      <c r="A2" s="4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>
        <v>1</v>
      </c>
      <c r="J2" s="5">
        <f>SUM(B2:I2)</f>
        <v>2</v>
      </c>
      <c r="K2" s="6">
        <f>SUMPRODUCT(B2:I2,N$21:U$21)</f>
        <v>2.25</v>
      </c>
      <c r="L2" s="5">
        <f>SUMPRODUCT(B2:I2,config!$B$5:$I$5)-C13</f>
        <v>0</v>
      </c>
      <c r="M2" s="7">
        <f>B13/J2</f>
        <v>12.5</v>
      </c>
      <c r="N2" s="32">
        <f>ABS(M2-M$10)</f>
        <v>0.44444444444444464</v>
      </c>
      <c r="O2" s="18">
        <f>S2*J2+config!$K$2+config!$L$2</f>
        <v>12.640000000000004</v>
      </c>
      <c r="P2" s="18">
        <f t="shared" ref="P2:P9" si="0">ABS(O2-O$10)</f>
        <v>0.56626728110599522</v>
      </c>
      <c r="Q2" s="17">
        <f>B13/config!$K$2</f>
        <v>2.0833333333333335</v>
      </c>
      <c r="R2" s="17">
        <f>B13/config!$L$2</f>
        <v>1.5625</v>
      </c>
      <c r="S2" s="17">
        <f>(config!$K$2-config!$L$2)/(Q2-R2)</f>
        <v>-7.6799999999999979</v>
      </c>
    </row>
    <row r="3" spans="1:19" x14ac:dyDescent="0.3">
      <c r="A3" s="4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1</v>
      </c>
      <c r="H3" s="5">
        <v>0</v>
      </c>
      <c r="I3" s="5">
        <v>1</v>
      </c>
      <c r="J3" s="5">
        <f t="shared" ref="J3:J9" si="1">SUM(B3:I3)</f>
        <v>2</v>
      </c>
      <c r="K3" s="6">
        <f t="shared" ref="K3:K9" si="2">SUMPRODUCT(B3:I3,N$21:U$21)</f>
        <v>2.25</v>
      </c>
      <c r="L3" s="5">
        <f>SUMPRODUCT(B3:I3,config!$B$5:$I$5)-C14</f>
        <v>0</v>
      </c>
      <c r="M3" s="7">
        <f t="shared" ref="M3:M9" si="3">B14/J3</f>
        <v>14</v>
      </c>
      <c r="N3" s="32">
        <f t="shared" ref="N3:N9" si="4">ABS(M3-M$10)</f>
        <v>1.9444444444444446</v>
      </c>
      <c r="O3" s="18">
        <f>S3*J3+config!$K$2+config!$L$2</f>
        <v>14.28571428571429</v>
      </c>
      <c r="P3" s="18">
        <f t="shared" si="0"/>
        <v>2.2119815668202811</v>
      </c>
      <c r="Q3" s="17">
        <f>B14/config!$K$2</f>
        <v>2.3333333333333335</v>
      </c>
      <c r="R3" s="17">
        <f>B14/config!$L$2</f>
        <v>1.75</v>
      </c>
      <c r="S3" s="17">
        <f>(config!$K$2-config!$L$2)/(Q3-R3)</f>
        <v>-6.857142857142855</v>
      </c>
    </row>
    <row r="4" spans="1:19" x14ac:dyDescent="0.3">
      <c r="A4" s="4" t="s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4</v>
      </c>
      <c r="J4" s="5">
        <f t="shared" si="1"/>
        <v>5</v>
      </c>
      <c r="K4" s="6">
        <f t="shared" si="2"/>
        <v>4.05</v>
      </c>
      <c r="L4" s="5">
        <f>SUMPRODUCT(B4:I4,config!$B$5:$I$5)-C15</f>
        <v>0</v>
      </c>
      <c r="M4" s="7">
        <f t="shared" si="3"/>
        <v>13.6</v>
      </c>
      <c r="N4" s="32">
        <f t="shared" si="4"/>
        <v>1.5444444444444443</v>
      </c>
      <c r="O4" s="18">
        <f>S4*J4+config!$K$2+config!$L$2</f>
        <v>13.882352941176475</v>
      </c>
      <c r="P4" s="18">
        <f t="shared" si="0"/>
        <v>1.8086202222824657</v>
      </c>
      <c r="Q4" s="17">
        <f>B15/config!$K$2</f>
        <v>5.666666666666667</v>
      </c>
      <c r="R4" s="17">
        <f>B15/config!$L$2</f>
        <v>4.25</v>
      </c>
      <c r="S4" s="17">
        <f>(config!$K$2-config!$L$2)/(Q4-R4)</f>
        <v>-2.8235294117647052</v>
      </c>
    </row>
    <row r="5" spans="1:19" x14ac:dyDescent="0.3">
      <c r="A5" s="4" t="s">
        <v>4</v>
      </c>
      <c r="B5" s="5">
        <v>0</v>
      </c>
      <c r="C5" s="5">
        <v>1</v>
      </c>
      <c r="D5" s="5">
        <v>0</v>
      </c>
      <c r="E5" s="5">
        <v>0</v>
      </c>
      <c r="F5" s="5">
        <v>1</v>
      </c>
      <c r="G5" s="5">
        <v>0</v>
      </c>
      <c r="H5" s="5">
        <v>7</v>
      </c>
      <c r="I5" s="5">
        <v>4</v>
      </c>
      <c r="J5" s="5">
        <f t="shared" si="1"/>
        <v>13</v>
      </c>
      <c r="K5" s="6">
        <f t="shared" si="2"/>
        <v>9.9</v>
      </c>
      <c r="L5" s="5">
        <f>SUMPRODUCT(B5:I5,config!$B$5:$I$5)-C16</f>
        <v>1</v>
      </c>
      <c r="M5" s="7">
        <f t="shared" si="3"/>
        <v>11.307692307692308</v>
      </c>
      <c r="N5" s="32">
        <f t="shared" si="4"/>
        <v>0.74786324786324698</v>
      </c>
      <c r="O5" s="18">
        <f>S5*J5+config!$K$2+config!$L$2</f>
        <v>11.020408163265309</v>
      </c>
      <c r="P5" s="18">
        <f t="shared" si="0"/>
        <v>1.0533245556287003</v>
      </c>
      <c r="Q5" s="17">
        <f>B16/config!$K$2</f>
        <v>12.25</v>
      </c>
      <c r="R5" s="17">
        <f>B16/config!$L$2</f>
        <v>9.1875</v>
      </c>
      <c r="S5" s="17">
        <f>(config!$K$2-config!$L$2)/(Q5-R5)</f>
        <v>-1.3061224489795917</v>
      </c>
    </row>
    <row r="6" spans="1:19" x14ac:dyDescent="0.3">
      <c r="A6" s="4" t="s">
        <v>5</v>
      </c>
      <c r="B6" s="5">
        <v>0</v>
      </c>
      <c r="C6" s="5">
        <v>1</v>
      </c>
      <c r="D6" s="5">
        <v>0</v>
      </c>
      <c r="E6" s="5">
        <v>1</v>
      </c>
      <c r="F6" s="5">
        <v>0</v>
      </c>
      <c r="G6" s="5">
        <v>0</v>
      </c>
      <c r="H6" s="5">
        <v>6</v>
      </c>
      <c r="I6" s="5">
        <v>8</v>
      </c>
      <c r="J6" s="5">
        <f t="shared" si="1"/>
        <v>16</v>
      </c>
      <c r="K6" s="6">
        <f t="shared" si="2"/>
        <v>11.7</v>
      </c>
      <c r="L6" s="5">
        <f>SUMPRODUCT(B6:I6,config!$B$5:$I$5)-C17</f>
        <v>2.5</v>
      </c>
      <c r="M6" s="7">
        <f t="shared" si="3"/>
        <v>10.6875</v>
      </c>
      <c r="N6" s="32">
        <f t="shared" si="4"/>
        <v>1.3680555555555554</v>
      </c>
      <c r="O6" s="18">
        <f>S6*J6+config!$K$2+config!$L$2</f>
        <v>10.035087719298247</v>
      </c>
      <c r="P6" s="18">
        <f t="shared" si="0"/>
        <v>2.0386449995957623</v>
      </c>
      <c r="Q6" s="17">
        <f>B17/config!$K$2</f>
        <v>14.25</v>
      </c>
      <c r="R6" s="17">
        <f>B17/config!$L$2</f>
        <v>10.6875</v>
      </c>
      <c r="S6" s="17">
        <f>(config!$K$2-config!$L$2)/(Q6-R6)</f>
        <v>-1.1228070175438596</v>
      </c>
    </row>
    <row r="7" spans="1:19" x14ac:dyDescent="0.3">
      <c r="A7" s="4" t="s">
        <v>6</v>
      </c>
      <c r="B7" s="5">
        <v>0</v>
      </c>
      <c r="C7" s="5">
        <v>1</v>
      </c>
      <c r="D7" s="5">
        <v>0</v>
      </c>
      <c r="E7" s="5">
        <v>2</v>
      </c>
      <c r="F7" s="5">
        <v>0</v>
      </c>
      <c r="G7" s="5">
        <v>2</v>
      </c>
      <c r="H7" s="5">
        <v>5</v>
      </c>
      <c r="I7" s="5">
        <v>0</v>
      </c>
      <c r="J7" s="5">
        <f t="shared" si="1"/>
        <v>10</v>
      </c>
      <c r="K7" s="6">
        <f t="shared" si="2"/>
        <v>11.25</v>
      </c>
      <c r="L7" s="5">
        <f>SUMPRODUCT(B7:I7,config!$B$5:$I$5)-C18</f>
        <v>8.5</v>
      </c>
      <c r="M7" s="7">
        <f t="shared" si="3"/>
        <v>13.7</v>
      </c>
      <c r="N7" s="32">
        <f t="shared" si="4"/>
        <v>1.6444444444444439</v>
      </c>
      <c r="O7" s="18">
        <f>S7*J7+config!$K$2+config!$L$2</f>
        <v>13.985401459854012</v>
      </c>
      <c r="P7" s="18">
        <f t="shared" si="0"/>
        <v>1.9116687409600033</v>
      </c>
      <c r="Q7" s="17">
        <f>B18/config!$K$2</f>
        <v>11.416666666666666</v>
      </c>
      <c r="R7" s="17">
        <f>B18/config!$L$2</f>
        <v>8.5625</v>
      </c>
      <c r="S7" s="17">
        <f>(config!$K$2-config!$L$2)/(Q7-R7)</f>
        <v>-1.4014598540145988</v>
      </c>
    </row>
    <row r="8" spans="1:19" x14ac:dyDescent="0.3">
      <c r="A8" s="4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3</v>
      </c>
      <c r="J8" s="5">
        <f t="shared" si="1"/>
        <v>3</v>
      </c>
      <c r="K8" s="6">
        <f t="shared" si="2"/>
        <v>1.7999999999999998</v>
      </c>
      <c r="L8" s="5">
        <f>SUMPRODUCT(B8:I8,config!$B$5:$I$5)-C19</f>
        <v>0</v>
      </c>
      <c r="M8" s="7">
        <f t="shared" si="3"/>
        <v>11.333333333333334</v>
      </c>
      <c r="N8" s="32">
        <f t="shared" si="4"/>
        <v>0.72222222222222143</v>
      </c>
      <c r="O8" s="18">
        <f>S8*J8+config!$K$2+config!$L$2</f>
        <v>11.058823529411768</v>
      </c>
      <c r="P8" s="18">
        <f t="shared" si="0"/>
        <v>1.0149091894822408</v>
      </c>
      <c r="Q8" s="17">
        <f>B19/config!$K$2</f>
        <v>2.8333333333333335</v>
      </c>
      <c r="R8" s="17">
        <f>B19/config!$L$2</f>
        <v>2.125</v>
      </c>
      <c r="S8" s="17">
        <f>(config!$K$2-config!$L$2)/(Q8-R8)</f>
        <v>-5.6470588235294104</v>
      </c>
    </row>
    <row r="9" spans="1:19" x14ac:dyDescent="0.3">
      <c r="A9" s="8" t="s">
        <v>8</v>
      </c>
      <c r="B9" s="9">
        <v>0</v>
      </c>
      <c r="C9" s="9">
        <v>0</v>
      </c>
      <c r="D9" s="9">
        <v>0</v>
      </c>
      <c r="E9" s="9">
        <v>0</v>
      </c>
      <c r="F9" s="9">
        <v>1</v>
      </c>
      <c r="G9" s="9">
        <v>0</v>
      </c>
      <c r="H9" s="9">
        <v>0</v>
      </c>
      <c r="I9" s="9">
        <v>2</v>
      </c>
      <c r="J9" s="9">
        <f t="shared" si="1"/>
        <v>3</v>
      </c>
      <c r="K9" s="10">
        <f t="shared" si="2"/>
        <v>2.8499999999999996</v>
      </c>
      <c r="L9" s="9">
        <f>SUMPRODUCT(B9:I9,config!$B$5:$I$5)-C20</f>
        <v>5</v>
      </c>
      <c r="M9" s="11">
        <f t="shared" si="3"/>
        <v>13.666666666666666</v>
      </c>
      <c r="N9" s="32">
        <f t="shared" si="4"/>
        <v>1.6111111111111107</v>
      </c>
      <c r="O9" s="18">
        <f>S9*J9+config!$K$2+config!$L$2</f>
        <v>13.95121951219512</v>
      </c>
      <c r="P9" s="18">
        <f t="shared" si="0"/>
        <v>1.8774867933011112</v>
      </c>
      <c r="Q9" s="17">
        <f>B20/config!$K$2</f>
        <v>3.4166666666666665</v>
      </c>
      <c r="R9" s="17">
        <f>B20/config!$L$2</f>
        <v>2.5625</v>
      </c>
      <c r="S9" s="17">
        <f>(config!$K$2-config!$L$2)/(Q9-R9)</f>
        <v>-4.6829268292682933</v>
      </c>
    </row>
    <row r="10" spans="1:19" x14ac:dyDescent="0.3">
      <c r="A10" s="12" t="s">
        <v>9</v>
      </c>
      <c r="B10" s="13">
        <f t="shared" ref="B10:J10" si="5">SUM(B2:B9)</f>
        <v>0</v>
      </c>
      <c r="C10" s="13">
        <f t="shared" si="5"/>
        <v>3</v>
      </c>
      <c r="D10" s="13">
        <f t="shared" si="5"/>
        <v>0</v>
      </c>
      <c r="E10" s="13">
        <f t="shared" si="5"/>
        <v>3</v>
      </c>
      <c r="F10" s="13">
        <f t="shared" si="5"/>
        <v>2</v>
      </c>
      <c r="G10" s="13">
        <f t="shared" si="5"/>
        <v>5</v>
      </c>
      <c r="H10" s="13">
        <f t="shared" si="5"/>
        <v>18</v>
      </c>
      <c r="I10" s="13">
        <f t="shared" si="5"/>
        <v>23</v>
      </c>
      <c r="J10" s="13">
        <f t="shared" si="5"/>
        <v>54</v>
      </c>
      <c r="K10" s="15">
        <f>SUM(K2:K9)</f>
        <v>46.050000000000004</v>
      </c>
      <c r="L10" s="13">
        <f>SUM(L2:L9)</f>
        <v>17</v>
      </c>
      <c r="M10" s="14">
        <f>B21/J10</f>
        <v>12.055555555555555</v>
      </c>
      <c r="N10" s="32">
        <f>SUM(N2:N9)/8</f>
        <v>1.253378739316239</v>
      </c>
      <c r="O10" s="31">
        <f>S10*J10+config!$K$2+config!$L$2</f>
        <v>12.073732718894009</v>
      </c>
      <c r="P10" s="31">
        <f>SUM(P2:P9)/8</f>
        <v>1.56036291864707</v>
      </c>
      <c r="Q10" s="17">
        <f>B21/config!$K$2</f>
        <v>54.25</v>
      </c>
      <c r="R10" s="17">
        <f>B21/config!$L$2</f>
        <v>40.6875</v>
      </c>
      <c r="S10" s="17">
        <f>(config!$K$2-config!$L$2)/(Q10-R10)</f>
        <v>-0.29493087557603687</v>
      </c>
    </row>
    <row r="11" spans="1:19" x14ac:dyDescent="0.3">
      <c r="F11" s="17"/>
      <c r="G11" s="19">
        <f>SUM(F10:G10)/J10</f>
        <v>0.12962962962962962</v>
      </c>
      <c r="H11" s="20"/>
      <c r="I11" s="20">
        <f>SUM(H10:I10)/J10</f>
        <v>0.7592592592592593</v>
      </c>
      <c r="J11" s="21">
        <f>I11+G11</f>
        <v>0.88888888888888895</v>
      </c>
    </row>
    <row r="12" spans="1:19" x14ac:dyDescent="0.3">
      <c r="A12" t="s">
        <v>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H12" t="s">
        <v>30</v>
      </c>
      <c r="I12" t="s">
        <v>33</v>
      </c>
      <c r="J12" t="s">
        <v>34</v>
      </c>
      <c r="M12" t="s">
        <v>35</v>
      </c>
      <c r="N12" t="s">
        <v>36</v>
      </c>
      <c r="O12" t="s">
        <v>37</v>
      </c>
      <c r="P12" t="s">
        <v>40</v>
      </c>
      <c r="Q12" t="s">
        <v>49</v>
      </c>
      <c r="R12" t="s">
        <v>41</v>
      </c>
      <c r="S12" s="1"/>
    </row>
    <row r="13" spans="1:19" x14ac:dyDescent="0.3">
      <c r="A13" t="s">
        <v>1</v>
      </c>
      <c r="B13">
        <v>25</v>
      </c>
      <c r="C13">
        <v>0</v>
      </c>
      <c r="D13">
        <v>0</v>
      </c>
      <c r="E13">
        <v>0</v>
      </c>
      <c r="F13">
        <v>0</v>
      </c>
      <c r="H13">
        <f>SUMPRODUCT(B2:I2,config!$B$1:$I$1)</f>
        <v>36</v>
      </c>
      <c r="I13">
        <f>SUMPRODUCT(B2:I2,config!$B$2:$I$2)</f>
        <v>0</v>
      </c>
      <c r="J13">
        <f>SUMPRODUCT(B2:I2,config!$B$3:$I$3)</f>
        <v>0</v>
      </c>
      <c r="M13" t="s">
        <v>38</v>
      </c>
      <c r="N13">
        <v>54</v>
      </c>
      <c r="O13">
        <v>41</v>
      </c>
      <c r="P13">
        <f>J10</f>
        <v>54</v>
      </c>
      <c r="Q13" s="28">
        <f>(P13-N13)/(O13-N13)</f>
        <v>0</v>
      </c>
      <c r="R13">
        <v>0.1336</v>
      </c>
      <c r="S13" s="1"/>
    </row>
    <row r="14" spans="1:19" x14ac:dyDescent="0.3">
      <c r="A14" t="s">
        <v>2</v>
      </c>
      <c r="B14">
        <v>28</v>
      </c>
      <c r="C14">
        <v>0</v>
      </c>
      <c r="D14">
        <v>0</v>
      </c>
      <c r="E14">
        <v>0</v>
      </c>
      <c r="F14">
        <v>0</v>
      </c>
      <c r="H14">
        <f>SUMPRODUCT(B3:I3,config!$B$1:$I$1)</f>
        <v>36</v>
      </c>
      <c r="I14">
        <f>SUMPRODUCT(B3:I3,config!$B$2:$I$2)</f>
        <v>0</v>
      </c>
      <c r="J14">
        <f>SUMPRODUCT(B3:I3,config!$B$3:$I$3)</f>
        <v>0</v>
      </c>
      <c r="M14" t="s">
        <v>14</v>
      </c>
      <c r="N14">
        <v>89.1</v>
      </c>
      <c r="O14">
        <v>46.05</v>
      </c>
      <c r="P14">
        <f>K10</f>
        <v>46.050000000000004</v>
      </c>
      <c r="Q14" s="28">
        <f>(P14-N14)/(O14-N14)</f>
        <v>0.99999999999999989</v>
      </c>
      <c r="R14">
        <v>6.1400000000000003E-2</v>
      </c>
    </row>
    <row r="15" spans="1:19" x14ac:dyDescent="0.3">
      <c r="A15" t="s">
        <v>3</v>
      </c>
      <c r="B15">
        <v>68</v>
      </c>
      <c r="C15">
        <v>0</v>
      </c>
      <c r="D15">
        <v>0</v>
      </c>
      <c r="E15">
        <v>0</v>
      </c>
      <c r="F15">
        <v>0</v>
      </c>
      <c r="H15">
        <f>SUMPRODUCT(B4:I4,config!$B$1:$I$1)</f>
        <v>72</v>
      </c>
      <c r="I15">
        <f>SUMPRODUCT(B4:I4,config!$B$2:$I$2)</f>
        <v>0</v>
      </c>
      <c r="J15">
        <f>SUMPRODUCT(B4:I4,config!$B$3:$I$3)</f>
        <v>0</v>
      </c>
      <c r="M15" t="s">
        <v>15</v>
      </c>
      <c r="N15">
        <v>0</v>
      </c>
      <c r="O15">
        <v>787</v>
      </c>
      <c r="P15">
        <f>L10</f>
        <v>17</v>
      </c>
      <c r="Q15" s="28">
        <f>(P15-N15)/(O15-N15)</f>
        <v>2.1601016518424398E-2</v>
      </c>
      <c r="R15">
        <v>0.31019999999999998</v>
      </c>
    </row>
    <row r="16" spans="1:19" x14ac:dyDescent="0.3">
      <c r="A16" t="s">
        <v>4</v>
      </c>
      <c r="B16">
        <v>147</v>
      </c>
      <c r="C16">
        <v>25</v>
      </c>
      <c r="D16">
        <v>50</v>
      </c>
      <c r="E16">
        <v>0</v>
      </c>
      <c r="F16">
        <v>1</v>
      </c>
      <c r="H16">
        <f>SUMPRODUCT(B5:I5,config!$B$1:$I$1)</f>
        <v>148</v>
      </c>
      <c r="I16">
        <f>SUMPRODUCT(B5:I5,config!$B$2:$I$2)</f>
        <v>26</v>
      </c>
      <c r="J16">
        <f>SUMPRODUCT(B5:I5,config!$B$3:$I$3)</f>
        <v>50</v>
      </c>
      <c r="M16" t="s">
        <v>39</v>
      </c>
      <c r="N16">
        <v>2</v>
      </c>
      <c r="O16">
        <v>0.69220000000000004</v>
      </c>
      <c r="P16">
        <f>P10</f>
        <v>1.56036291864707</v>
      </c>
      <c r="Q16" s="28">
        <f>(P16-N16)/(O16-N16)</f>
        <v>0.33616537800346386</v>
      </c>
      <c r="R16">
        <v>0.49480000000000002</v>
      </c>
    </row>
    <row r="17" spans="1:21" x14ac:dyDescent="0.3">
      <c r="A17" t="s">
        <v>5</v>
      </c>
      <c r="B17">
        <v>171</v>
      </c>
      <c r="C17">
        <v>27.5</v>
      </c>
      <c r="D17">
        <v>40</v>
      </c>
      <c r="E17">
        <v>0</v>
      </c>
      <c r="F17">
        <v>1</v>
      </c>
      <c r="H17">
        <f>SUMPRODUCT(B6:I6,config!$B$1:$I$1)</f>
        <v>182</v>
      </c>
      <c r="I17">
        <f>SUMPRODUCT(B6:I6,config!$B$2:$I$2)</f>
        <v>28</v>
      </c>
      <c r="J17">
        <f>SUMPRODUCT(B6:I6,config!$B$3:$I$3)</f>
        <v>44</v>
      </c>
      <c r="P17" s="1" t="s">
        <v>50</v>
      </c>
      <c r="Q17" s="30">
        <f>SUMPRODUCT(Q13:Q16,R13:R16)</f>
        <v>0.23443526436012918</v>
      </c>
    </row>
    <row r="18" spans="1:21" x14ac:dyDescent="0.3">
      <c r="A18" t="s">
        <v>6</v>
      </c>
      <c r="B18">
        <v>137</v>
      </c>
      <c r="C18">
        <v>30.5</v>
      </c>
      <c r="D18">
        <v>43</v>
      </c>
      <c r="E18">
        <v>0</v>
      </c>
      <c r="F18">
        <v>1</v>
      </c>
      <c r="H18">
        <f>SUMPRODUCT(B7:I7,config!$B$1:$I$1)</f>
        <v>140</v>
      </c>
      <c r="I18">
        <f>SUMPRODUCT(B7:I7,config!$B$2:$I$2)</f>
        <v>35</v>
      </c>
      <c r="J18">
        <f>SUMPRODUCT(B7:I7,config!$B$3:$I$3)</f>
        <v>46</v>
      </c>
    </row>
    <row r="19" spans="1:21" x14ac:dyDescent="0.3">
      <c r="A19" t="s">
        <v>7</v>
      </c>
      <c r="B19">
        <v>34</v>
      </c>
      <c r="C19">
        <v>0</v>
      </c>
      <c r="D19">
        <v>0</v>
      </c>
      <c r="E19">
        <v>0</v>
      </c>
      <c r="F19">
        <v>0</v>
      </c>
      <c r="H19">
        <f>SUMPRODUCT(B8:I8,config!$B$1:$I$1)</f>
        <v>36</v>
      </c>
      <c r="I19">
        <f>SUMPRODUCT(B8:I8,config!$B$2:$I$2)</f>
        <v>0</v>
      </c>
      <c r="J19">
        <f>SUMPRODUCT(B8:I8,config!$B$3:$I$3)</f>
        <v>0</v>
      </c>
    </row>
    <row r="20" spans="1:21" x14ac:dyDescent="0.3">
      <c r="A20" t="s">
        <v>8</v>
      </c>
      <c r="B20">
        <v>41</v>
      </c>
      <c r="C20">
        <v>0</v>
      </c>
      <c r="D20">
        <v>0</v>
      </c>
      <c r="E20">
        <v>0</v>
      </c>
      <c r="F20">
        <v>0</v>
      </c>
      <c r="H20">
        <f>SUMPRODUCT(B9:I9,config!$B$1:$I$1)</f>
        <v>44</v>
      </c>
      <c r="I20">
        <f>SUMPRODUCT(B9:I9,config!$B$2:$I$2)</f>
        <v>5</v>
      </c>
      <c r="J20">
        <f>SUMPRODUCT(B9:I9,config!$B$3:$I$3)</f>
        <v>8</v>
      </c>
    </row>
    <row r="21" spans="1:21" x14ac:dyDescent="0.3">
      <c r="A21" s="1" t="s">
        <v>9</v>
      </c>
      <c r="B21" s="1">
        <f>SUM(B13:B20)</f>
        <v>651</v>
      </c>
      <c r="M21" t="s">
        <v>14</v>
      </c>
      <c r="N21">
        <v>1.65</v>
      </c>
      <c r="O21">
        <v>1.65</v>
      </c>
      <c r="P21">
        <v>1.65</v>
      </c>
      <c r="Q21">
        <v>1.65</v>
      </c>
      <c r="R21">
        <v>1.65</v>
      </c>
      <c r="S21">
        <v>1.65</v>
      </c>
      <c r="T21">
        <v>0.6</v>
      </c>
      <c r="U21">
        <v>0.6</v>
      </c>
    </row>
  </sheetData>
  <conditionalFormatting sqref="H13:J20">
    <cfRule type="expression" dxfId="15" priority="1">
      <formula>AND(H13&gt;=B13,H13&lt;&gt;"")</formula>
    </cfRule>
    <cfRule type="expression" dxfId="14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F85C-27D4-4544-99CC-A4F9E30BC5C3}">
  <dimension ref="A1:S21"/>
  <sheetViews>
    <sheetView workbookViewId="0">
      <selection activeCell="P12" sqref="P12:R17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19" x14ac:dyDescent="0.3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13</v>
      </c>
      <c r="K1" s="3" t="s">
        <v>10</v>
      </c>
      <c r="L1" s="3" t="s">
        <v>11</v>
      </c>
      <c r="M1" s="3" t="s">
        <v>12</v>
      </c>
      <c r="N1" s="13" t="s">
        <v>66</v>
      </c>
      <c r="O1" s="16" t="s">
        <v>42</v>
      </c>
      <c r="P1" s="16" t="s">
        <v>48</v>
      </c>
      <c r="Q1" s="16" t="s">
        <v>43</v>
      </c>
      <c r="R1" s="16" t="s">
        <v>44</v>
      </c>
      <c r="S1" s="16" t="s">
        <v>45</v>
      </c>
    </row>
    <row r="2" spans="1:19" x14ac:dyDescent="0.3">
      <c r="A2" s="4" t="s">
        <v>1</v>
      </c>
      <c r="B2" s="5">
        <v>0</v>
      </c>
      <c r="C2" s="5">
        <v>0</v>
      </c>
      <c r="D2" s="5">
        <v>1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f>SUM(B2:I2)</f>
        <v>2</v>
      </c>
      <c r="K2" s="6">
        <f>SUMPRODUCT(B2:I2,config!$B$4:$I$4)</f>
        <v>3.3</v>
      </c>
      <c r="L2" s="5">
        <f>SUMPRODUCT(B2:I2,config!$B$5:$I$5)-C13</f>
        <v>30</v>
      </c>
      <c r="M2" s="7">
        <f>B13/J2</f>
        <v>12.5</v>
      </c>
      <c r="N2" s="32">
        <f>ABS(M2-M$10)</f>
        <v>0.44444444444444464</v>
      </c>
      <c r="O2" s="18">
        <f>S2*J2+config!$K$2+config!$L$2</f>
        <v>12.640000000000004</v>
      </c>
      <c r="P2" s="18">
        <f t="shared" ref="P2:P9" si="0">ABS(O2-O$10)</f>
        <v>0.56626728110599522</v>
      </c>
      <c r="Q2" s="17">
        <f>B13/config!$K$2</f>
        <v>2.0833333333333335</v>
      </c>
      <c r="R2" s="17">
        <f>B13/config!$L$2</f>
        <v>1.5625</v>
      </c>
      <c r="S2" s="17">
        <f>(config!$K$2-config!$L$2)/(Q2-R2)</f>
        <v>-7.6799999999999979</v>
      </c>
    </row>
    <row r="3" spans="1:19" x14ac:dyDescent="0.3">
      <c r="A3" s="4" t="s">
        <v>2</v>
      </c>
      <c r="B3" s="5">
        <v>0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f t="shared" ref="J3:J9" si="1">SUM(B3:I3)</f>
        <v>2</v>
      </c>
      <c r="K3" s="6">
        <f>SUMPRODUCT(B3:I3,config!$B$4:$I$4)</f>
        <v>3.3</v>
      </c>
      <c r="L3" s="5">
        <f>SUMPRODUCT(B3:I3,config!$B$5:$I$5)-C14</f>
        <v>30</v>
      </c>
      <c r="M3" s="7">
        <f t="shared" ref="M3:M9" si="2">B14/J3</f>
        <v>14</v>
      </c>
      <c r="N3" s="32">
        <f t="shared" ref="N3:N9" si="3">ABS(M3-M$10)</f>
        <v>1.9444444444444446</v>
      </c>
      <c r="O3" s="18">
        <f>S3*J3+config!$K$2+config!$L$2</f>
        <v>14.28571428571429</v>
      </c>
      <c r="P3" s="18">
        <f t="shared" si="0"/>
        <v>2.2119815668202811</v>
      </c>
      <c r="Q3" s="17">
        <f>B14/config!$K$2</f>
        <v>2.3333333333333335</v>
      </c>
      <c r="R3" s="17">
        <f>B14/config!$L$2</f>
        <v>1.75</v>
      </c>
      <c r="S3" s="17">
        <f>(config!$K$2-config!$L$2)/(Q3-R3)</f>
        <v>-6.857142857142855</v>
      </c>
    </row>
    <row r="4" spans="1:19" x14ac:dyDescent="0.3">
      <c r="A4" s="4" t="s">
        <v>3</v>
      </c>
      <c r="B4" s="5">
        <v>0</v>
      </c>
      <c r="C4" s="5">
        <v>0</v>
      </c>
      <c r="D4" s="5">
        <v>6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f t="shared" si="1"/>
        <v>6</v>
      </c>
      <c r="K4" s="6">
        <f>SUMPRODUCT(B4:I4,config!$B$4:$I$4)</f>
        <v>9.8999999999999986</v>
      </c>
      <c r="L4" s="5">
        <f>SUMPRODUCT(B4:I4,config!$B$5:$I$5)-C15</f>
        <v>108</v>
      </c>
      <c r="M4" s="7">
        <f t="shared" si="2"/>
        <v>11.333333333333334</v>
      </c>
      <c r="N4" s="32">
        <f t="shared" si="3"/>
        <v>0.72222222222222143</v>
      </c>
      <c r="O4" s="18">
        <f>S4*J4+config!$K$2+config!$L$2</f>
        <v>11.058823529411768</v>
      </c>
      <c r="P4" s="18">
        <f t="shared" si="0"/>
        <v>1.0149091894822408</v>
      </c>
      <c r="Q4" s="17">
        <f>B15/config!$K$2</f>
        <v>5.666666666666667</v>
      </c>
      <c r="R4" s="17">
        <f>B15/config!$L$2</f>
        <v>4.25</v>
      </c>
      <c r="S4" s="17">
        <f>(config!$K$2-config!$L$2)/(Q4-R4)</f>
        <v>-2.8235294117647052</v>
      </c>
    </row>
    <row r="5" spans="1:19" x14ac:dyDescent="0.3">
      <c r="A5" s="4" t="s">
        <v>4</v>
      </c>
      <c r="B5" s="5">
        <v>0</v>
      </c>
      <c r="C5" s="5">
        <v>1</v>
      </c>
      <c r="D5" s="5">
        <v>9</v>
      </c>
      <c r="E5" s="5">
        <v>2</v>
      </c>
      <c r="F5" s="5">
        <v>0</v>
      </c>
      <c r="G5" s="5">
        <v>0</v>
      </c>
      <c r="H5" s="5">
        <v>0</v>
      </c>
      <c r="I5" s="5">
        <v>0</v>
      </c>
      <c r="J5" s="5">
        <f t="shared" si="1"/>
        <v>12</v>
      </c>
      <c r="K5" s="6">
        <f>SUMPRODUCT(B5:I5,config!$B$4:$I$4)</f>
        <v>19.8</v>
      </c>
      <c r="L5" s="5">
        <f>SUMPRODUCT(B5:I5,config!$B$5:$I$5)-C16</f>
        <v>161</v>
      </c>
      <c r="M5" s="7">
        <f t="shared" si="2"/>
        <v>12.25</v>
      </c>
      <c r="N5" s="32">
        <f t="shared" si="3"/>
        <v>0.19444444444444464</v>
      </c>
      <c r="O5" s="18">
        <f>S5*J5+config!$K$2+config!$L$2</f>
        <v>12.326530612244898</v>
      </c>
      <c r="P5" s="18">
        <f t="shared" si="0"/>
        <v>0.25279789335088942</v>
      </c>
      <c r="Q5" s="17">
        <f>B16/config!$K$2</f>
        <v>12.25</v>
      </c>
      <c r="R5" s="17">
        <f>B16/config!$L$2</f>
        <v>9.1875</v>
      </c>
      <c r="S5" s="17">
        <f>(config!$K$2-config!$L$2)/(Q5-R5)</f>
        <v>-1.3061224489795917</v>
      </c>
    </row>
    <row r="6" spans="1:19" x14ac:dyDescent="0.3">
      <c r="A6" s="4" t="s">
        <v>5</v>
      </c>
      <c r="B6" s="5">
        <v>0</v>
      </c>
      <c r="C6" s="5">
        <v>1</v>
      </c>
      <c r="D6" s="5">
        <v>11</v>
      </c>
      <c r="E6" s="5">
        <v>2</v>
      </c>
      <c r="F6" s="5">
        <v>0</v>
      </c>
      <c r="G6" s="5">
        <v>0</v>
      </c>
      <c r="H6" s="5">
        <v>0</v>
      </c>
      <c r="I6" s="5">
        <v>0</v>
      </c>
      <c r="J6" s="5">
        <f t="shared" si="1"/>
        <v>14</v>
      </c>
      <c r="K6" s="6">
        <f>SUMPRODUCT(B6:I6,config!$B$4:$I$4)</f>
        <v>23.099999999999998</v>
      </c>
      <c r="L6" s="5">
        <f>SUMPRODUCT(B6:I6,config!$B$5:$I$5)-C17</f>
        <v>194.5</v>
      </c>
      <c r="M6" s="7">
        <f t="shared" si="2"/>
        <v>12.214285714285714</v>
      </c>
      <c r="N6" s="32">
        <f t="shared" si="3"/>
        <v>0.15873015873015817</v>
      </c>
      <c r="O6" s="18">
        <f>S6*J6+config!$K$2+config!$L$2</f>
        <v>12.280701754385966</v>
      </c>
      <c r="P6" s="18">
        <f t="shared" si="0"/>
        <v>0.20696903549195689</v>
      </c>
      <c r="Q6" s="17">
        <f>B17/config!$K$2</f>
        <v>14.25</v>
      </c>
      <c r="R6" s="17">
        <f>B17/config!$L$2</f>
        <v>10.6875</v>
      </c>
      <c r="S6" s="17">
        <f>(config!$K$2-config!$L$2)/(Q6-R6)</f>
        <v>-1.1228070175438596</v>
      </c>
    </row>
    <row r="7" spans="1:19" x14ac:dyDescent="0.3">
      <c r="A7" s="4" t="s">
        <v>6</v>
      </c>
      <c r="B7" s="5">
        <v>0</v>
      </c>
      <c r="C7" s="5">
        <v>1</v>
      </c>
      <c r="D7" s="5">
        <v>11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f t="shared" si="1"/>
        <v>12</v>
      </c>
      <c r="K7" s="6">
        <f>SUMPRODUCT(B7:I7,config!$B$4:$I$4)</f>
        <v>19.799999999999997</v>
      </c>
      <c r="L7" s="5">
        <f>SUMPRODUCT(B7:I7,config!$B$5:$I$5)-C18</f>
        <v>167.5</v>
      </c>
      <c r="M7" s="7">
        <f t="shared" si="2"/>
        <v>11.416666666666666</v>
      </c>
      <c r="N7" s="32">
        <f t="shared" si="3"/>
        <v>0.63888888888888928</v>
      </c>
      <c r="O7" s="18">
        <f>S7*J7+config!$K$2+config!$L$2</f>
        <v>11.182481751824813</v>
      </c>
      <c r="P7" s="18">
        <f t="shared" si="0"/>
        <v>0.89125096706919571</v>
      </c>
      <c r="Q7" s="17">
        <f>B18/config!$K$2</f>
        <v>11.416666666666666</v>
      </c>
      <c r="R7" s="17">
        <f>B18/config!$L$2</f>
        <v>8.5625</v>
      </c>
      <c r="S7" s="17">
        <f>(config!$K$2-config!$L$2)/(Q7-R7)</f>
        <v>-1.4014598540145988</v>
      </c>
    </row>
    <row r="8" spans="1:19" x14ac:dyDescent="0.3">
      <c r="A8" s="4" t="s">
        <v>7</v>
      </c>
      <c r="B8" s="5">
        <v>0</v>
      </c>
      <c r="C8" s="5">
        <v>0</v>
      </c>
      <c r="D8" s="5">
        <v>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f t="shared" si="1"/>
        <v>3</v>
      </c>
      <c r="K8" s="6">
        <f>SUMPRODUCT(B8:I8,config!$B$4:$I$4)</f>
        <v>4.9499999999999993</v>
      </c>
      <c r="L8" s="5">
        <f>SUMPRODUCT(B8:I8,config!$B$5:$I$5)-C19</f>
        <v>54</v>
      </c>
      <c r="M8" s="7">
        <f t="shared" si="2"/>
        <v>11.333333333333334</v>
      </c>
      <c r="N8" s="32">
        <f t="shared" si="3"/>
        <v>0.72222222222222143</v>
      </c>
      <c r="O8" s="18">
        <f>S8*J8+config!$K$2+config!$L$2</f>
        <v>11.058823529411768</v>
      </c>
      <c r="P8" s="18">
        <f t="shared" si="0"/>
        <v>1.0149091894822408</v>
      </c>
      <c r="Q8" s="17">
        <f>B19/config!$K$2</f>
        <v>2.8333333333333335</v>
      </c>
      <c r="R8" s="17">
        <f>B19/config!$L$2</f>
        <v>2.125</v>
      </c>
      <c r="S8" s="17">
        <f>(config!$K$2-config!$L$2)/(Q8-R8)</f>
        <v>-5.6470588235294104</v>
      </c>
    </row>
    <row r="9" spans="1:19" x14ac:dyDescent="0.3">
      <c r="A9" s="8" t="s">
        <v>8</v>
      </c>
      <c r="B9" s="9">
        <v>0</v>
      </c>
      <c r="C9" s="9">
        <v>0</v>
      </c>
      <c r="D9" s="9">
        <v>1</v>
      </c>
      <c r="E9" s="9">
        <v>2</v>
      </c>
      <c r="F9" s="9">
        <v>0</v>
      </c>
      <c r="G9" s="9">
        <v>0</v>
      </c>
      <c r="H9" s="9">
        <v>0</v>
      </c>
      <c r="I9" s="9">
        <v>0</v>
      </c>
      <c r="J9" s="9">
        <f t="shared" si="1"/>
        <v>3</v>
      </c>
      <c r="K9" s="10">
        <f>SUMPRODUCT(B9:I9,config!$B$4:$I$4)</f>
        <v>4.9499999999999993</v>
      </c>
      <c r="L9" s="9">
        <f>SUMPRODUCT(B9:I9,config!$B$5:$I$5)-C20</f>
        <v>42</v>
      </c>
      <c r="M9" s="11">
        <f t="shared" si="2"/>
        <v>13.666666666666666</v>
      </c>
      <c r="N9" s="32">
        <f t="shared" si="3"/>
        <v>1.6111111111111107</v>
      </c>
      <c r="O9" s="18">
        <f>S9*J9+config!$K$2+config!$L$2</f>
        <v>13.95121951219512</v>
      </c>
      <c r="P9" s="18">
        <f t="shared" si="0"/>
        <v>1.8774867933011112</v>
      </c>
      <c r="Q9" s="17">
        <f>B20/config!$K$2</f>
        <v>3.4166666666666665</v>
      </c>
      <c r="R9" s="17">
        <f>B20/config!$L$2</f>
        <v>2.5625</v>
      </c>
      <c r="S9" s="17">
        <f>(config!$K$2-config!$L$2)/(Q9-R9)</f>
        <v>-4.6829268292682933</v>
      </c>
    </row>
    <row r="10" spans="1:19" x14ac:dyDescent="0.3">
      <c r="A10" s="12" t="s">
        <v>9</v>
      </c>
      <c r="B10" s="13">
        <f t="shared" ref="B10:J10" si="4">SUM(B2:B9)</f>
        <v>0</v>
      </c>
      <c r="C10" s="13">
        <f t="shared" si="4"/>
        <v>3</v>
      </c>
      <c r="D10" s="13">
        <f t="shared" si="4"/>
        <v>43</v>
      </c>
      <c r="E10" s="13">
        <f t="shared" si="4"/>
        <v>8</v>
      </c>
      <c r="F10" s="13">
        <f t="shared" si="4"/>
        <v>0</v>
      </c>
      <c r="G10" s="13">
        <f t="shared" si="4"/>
        <v>0</v>
      </c>
      <c r="H10" s="13">
        <f t="shared" si="4"/>
        <v>0</v>
      </c>
      <c r="I10" s="13">
        <f t="shared" si="4"/>
        <v>0</v>
      </c>
      <c r="J10" s="13">
        <f t="shared" si="4"/>
        <v>54</v>
      </c>
      <c r="K10" s="15">
        <f>SUM(K2:K9)</f>
        <v>89.1</v>
      </c>
      <c r="L10" s="13">
        <f>SUM(L2:L9)</f>
        <v>787</v>
      </c>
      <c r="M10" s="14">
        <f>B21/J10</f>
        <v>12.055555555555555</v>
      </c>
      <c r="N10" s="32">
        <f>SUM(N2:N9)/8</f>
        <v>0.80456349206349187</v>
      </c>
      <c r="O10" s="31">
        <f>S10*J10+config!$K$2+config!$L$2</f>
        <v>12.073732718894009</v>
      </c>
      <c r="P10" s="31">
        <f>SUM(P2:P9)/8</f>
        <v>1.0045714895129889</v>
      </c>
      <c r="Q10" s="17">
        <f>B21/config!$K$2</f>
        <v>54.25</v>
      </c>
      <c r="R10" s="17">
        <f>B21/config!$L$2</f>
        <v>40.6875</v>
      </c>
      <c r="S10" s="17">
        <f>(config!$K$2-config!$L$2)/(Q10-R10)</f>
        <v>-0.29493087557603687</v>
      </c>
    </row>
    <row r="11" spans="1:19" x14ac:dyDescent="0.3">
      <c r="F11" s="17"/>
      <c r="G11" s="19">
        <f>SUM(F10:G10)/J10</f>
        <v>0</v>
      </c>
      <c r="H11" s="20"/>
      <c r="I11" s="20">
        <f>SUM(H10:I10)/J10</f>
        <v>0</v>
      </c>
      <c r="J11" s="21">
        <f>I11+G11</f>
        <v>0</v>
      </c>
    </row>
    <row r="12" spans="1:19" x14ac:dyDescent="0.3">
      <c r="A12" t="s">
        <v>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H12" t="s">
        <v>30</v>
      </c>
      <c r="I12" t="s">
        <v>33</v>
      </c>
      <c r="J12" t="s">
        <v>34</v>
      </c>
      <c r="M12" t="s">
        <v>35</v>
      </c>
      <c r="N12" t="s">
        <v>36</v>
      </c>
      <c r="O12" t="s">
        <v>37</v>
      </c>
      <c r="P12" t="s">
        <v>40</v>
      </c>
      <c r="Q12" t="s">
        <v>49</v>
      </c>
      <c r="R12" t="s">
        <v>41</v>
      </c>
      <c r="S12" s="1"/>
    </row>
    <row r="13" spans="1:19" x14ac:dyDescent="0.3">
      <c r="A13" t="s">
        <v>1</v>
      </c>
      <c r="B13">
        <v>25</v>
      </c>
      <c r="C13">
        <v>0</v>
      </c>
      <c r="D13">
        <v>0</v>
      </c>
      <c r="E13">
        <v>0</v>
      </c>
      <c r="F13">
        <v>0</v>
      </c>
      <c r="H13">
        <f>SUMPRODUCT(B2:I2,config!$B$1:$I$1)</f>
        <v>28</v>
      </c>
      <c r="I13">
        <f>SUMPRODUCT(B2:I2,config!$B$2:$I$2)</f>
        <v>20</v>
      </c>
      <c r="J13">
        <f>SUMPRODUCT(B2:I2,config!$B$3:$I$3)</f>
        <v>16</v>
      </c>
      <c r="M13" t="s">
        <v>38</v>
      </c>
      <c r="N13">
        <v>54</v>
      </c>
      <c r="O13">
        <v>45</v>
      </c>
      <c r="P13">
        <f>J10</f>
        <v>54</v>
      </c>
      <c r="Q13" s="28">
        <f>(P13-N13)/(O13-N13)</f>
        <v>0</v>
      </c>
      <c r="R13">
        <v>0.1336</v>
      </c>
      <c r="S13" s="1"/>
    </row>
    <row r="14" spans="1:19" x14ac:dyDescent="0.3">
      <c r="A14" t="s">
        <v>2</v>
      </c>
      <c r="B14">
        <v>28</v>
      </c>
      <c r="C14">
        <v>0</v>
      </c>
      <c r="D14">
        <v>0</v>
      </c>
      <c r="E14">
        <v>0</v>
      </c>
      <c r="F14">
        <v>0</v>
      </c>
      <c r="H14">
        <f>SUMPRODUCT(B3:I3,config!$B$1:$I$1)</f>
        <v>28</v>
      </c>
      <c r="I14">
        <f>SUMPRODUCT(B3:I3,config!$B$2:$I$2)</f>
        <v>20</v>
      </c>
      <c r="J14">
        <f>SUMPRODUCT(B3:I3,config!$B$3:$I$3)</f>
        <v>16</v>
      </c>
      <c r="M14" t="s">
        <v>14</v>
      </c>
      <c r="N14">
        <v>89.1</v>
      </c>
      <c r="O14">
        <v>37.950000000000003</v>
      </c>
      <c r="P14">
        <f>K10</f>
        <v>89.1</v>
      </c>
      <c r="Q14" s="28">
        <f>(P14-N14)/(O14-N14)</f>
        <v>0</v>
      </c>
      <c r="R14">
        <v>6.1400000000000003E-2</v>
      </c>
    </row>
    <row r="15" spans="1:19" x14ac:dyDescent="0.3">
      <c r="A15" t="s">
        <v>3</v>
      </c>
      <c r="B15">
        <v>68</v>
      </c>
      <c r="C15">
        <v>0</v>
      </c>
      <c r="D15">
        <v>0</v>
      </c>
      <c r="E15">
        <v>0</v>
      </c>
      <c r="F15">
        <v>0</v>
      </c>
      <c r="H15">
        <f>SUMPRODUCT(B4:I4,config!$B$1:$I$1)</f>
        <v>72</v>
      </c>
      <c r="I15">
        <f>SUMPRODUCT(B4:I4,config!$B$2:$I$2)</f>
        <v>60</v>
      </c>
      <c r="J15">
        <f>SUMPRODUCT(B4:I4,config!$B$3:$I$3)</f>
        <v>48</v>
      </c>
      <c r="M15" t="s">
        <v>15</v>
      </c>
      <c r="N15">
        <v>0</v>
      </c>
      <c r="O15">
        <v>787</v>
      </c>
      <c r="P15">
        <f>L10</f>
        <v>787</v>
      </c>
      <c r="Q15" s="28">
        <f>(P15-N15)/(O15-N15)</f>
        <v>1</v>
      </c>
      <c r="R15">
        <v>0.31019999999999998</v>
      </c>
    </row>
    <row r="16" spans="1:19" x14ac:dyDescent="0.3">
      <c r="A16" t="s">
        <v>4</v>
      </c>
      <c r="B16">
        <v>147</v>
      </c>
      <c r="C16">
        <v>25</v>
      </c>
      <c r="D16">
        <v>50</v>
      </c>
      <c r="E16">
        <v>0</v>
      </c>
      <c r="F16">
        <v>1</v>
      </c>
      <c r="H16">
        <f>SUMPRODUCT(B5:I5,config!$B$1:$I$1)</f>
        <v>150</v>
      </c>
      <c r="I16">
        <f>SUMPRODUCT(B5:I5,config!$B$2:$I$2)</f>
        <v>110</v>
      </c>
      <c r="J16">
        <f>SUMPRODUCT(B5:I5,config!$B$3:$I$3)</f>
        <v>88</v>
      </c>
      <c r="M16" t="s">
        <v>39</v>
      </c>
      <c r="N16">
        <v>2</v>
      </c>
      <c r="O16">
        <v>0.69230000000000003</v>
      </c>
      <c r="P16">
        <f>P10</f>
        <v>1.0045714895129889</v>
      </c>
      <c r="Q16" s="28">
        <f>(P16-N16)/(O16-N16)</f>
        <v>0.76120555975148052</v>
      </c>
      <c r="R16">
        <v>0.49480000000000002</v>
      </c>
    </row>
    <row r="17" spans="1:17" x14ac:dyDescent="0.3">
      <c r="A17" t="s">
        <v>5</v>
      </c>
      <c r="B17">
        <v>171</v>
      </c>
      <c r="C17">
        <v>27.5</v>
      </c>
      <c r="D17">
        <v>40</v>
      </c>
      <c r="E17">
        <v>0</v>
      </c>
      <c r="F17">
        <v>1</v>
      </c>
      <c r="H17">
        <f>SUMPRODUCT(B6:I6,config!$B$1:$I$1)</f>
        <v>174</v>
      </c>
      <c r="I17">
        <f>SUMPRODUCT(B6:I6,config!$B$2:$I$2)</f>
        <v>130</v>
      </c>
      <c r="J17">
        <f>SUMPRODUCT(B6:I6,config!$B$3:$I$3)</f>
        <v>104</v>
      </c>
      <c r="P17" s="1" t="s">
        <v>50</v>
      </c>
      <c r="Q17" s="30">
        <f>SUMPRODUCT(Q13:Q16,R13:R16)</f>
        <v>0.68684451096503252</v>
      </c>
    </row>
    <row r="18" spans="1:17" x14ac:dyDescent="0.3">
      <c r="A18" t="s">
        <v>6</v>
      </c>
      <c r="B18">
        <v>137</v>
      </c>
      <c r="C18">
        <v>30.5</v>
      </c>
      <c r="D18">
        <v>43</v>
      </c>
      <c r="E18">
        <v>0</v>
      </c>
      <c r="F18">
        <v>1</v>
      </c>
      <c r="H18">
        <f>SUMPRODUCT(B7:I7,config!$B$1:$I$1)</f>
        <v>142</v>
      </c>
      <c r="I18">
        <f>SUMPRODUCT(B7:I7,config!$B$2:$I$2)</f>
        <v>110</v>
      </c>
      <c r="J18">
        <f>SUMPRODUCT(B7:I7,config!$B$3:$I$3)</f>
        <v>88</v>
      </c>
    </row>
    <row r="19" spans="1:17" x14ac:dyDescent="0.3">
      <c r="A19" t="s">
        <v>7</v>
      </c>
      <c r="B19">
        <v>34</v>
      </c>
      <c r="C19">
        <v>0</v>
      </c>
      <c r="D19">
        <v>0</v>
      </c>
      <c r="E19">
        <v>0</v>
      </c>
      <c r="F19">
        <v>0</v>
      </c>
      <c r="H19">
        <f>SUMPRODUCT(B8:I8,config!$B$1:$I$1)</f>
        <v>36</v>
      </c>
      <c r="I19">
        <f>SUMPRODUCT(B8:I8,config!$B$2:$I$2)</f>
        <v>30</v>
      </c>
      <c r="J19">
        <f>SUMPRODUCT(B8:I8,config!$B$3:$I$3)</f>
        <v>24</v>
      </c>
    </row>
    <row r="20" spans="1:17" x14ac:dyDescent="0.3">
      <c r="A20" t="s">
        <v>8</v>
      </c>
      <c r="B20">
        <v>41</v>
      </c>
      <c r="C20">
        <v>0</v>
      </c>
      <c r="D20">
        <v>0</v>
      </c>
      <c r="E20">
        <v>0</v>
      </c>
      <c r="F20">
        <v>0</v>
      </c>
      <c r="H20">
        <f>SUMPRODUCT(B9:I9,config!$B$1:$I$1)</f>
        <v>44</v>
      </c>
      <c r="I20">
        <f>SUMPRODUCT(B9:I9,config!$B$2:$I$2)</f>
        <v>30</v>
      </c>
      <c r="J20">
        <f>SUMPRODUCT(B9:I9,config!$B$3:$I$3)</f>
        <v>24</v>
      </c>
    </row>
    <row r="21" spans="1:17" x14ac:dyDescent="0.3">
      <c r="A21" s="1" t="s">
        <v>9</v>
      </c>
      <c r="B21" s="1">
        <f>SUM(B13:B20)</f>
        <v>651</v>
      </c>
    </row>
  </sheetData>
  <conditionalFormatting sqref="H13:J20">
    <cfRule type="expression" dxfId="13" priority="1">
      <formula>AND(H13&gt;=B13,H13&lt;&gt;"")</formula>
    </cfRule>
    <cfRule type="expression" dxfId="12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9385-F0C8-4A5B-AA6D-B62256D2EBE6}">
  <dimension ref="A1:S21"/>
  <sheetViews>
    <sheetView workbookViewId="0">
      <selection activeCell="P12" sqref="P12:R17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19" x14ac:dyDescent="0.3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13</v>
      </c>
      <c r="K1" s="3" t="s">
        <v>10</v>
      </c>
      <c r="L1" s="3" t="s">
        <v>11</v>
      </c>
      <c r="M1" s="3" t="s">
        <v>12</v>
      </c>
      <c r="N1" s="13" t="s">
        <v>66</v>
      </c>
      <c r="O1" s="16" t="s">
        <v>42</v>
      </c>
      <c r="P1" s="16" t="s">
        <v>48</v>
      </c>
      <c r="Q1" s="16" t="s">
        <v>43</v>
      </c>
      <c r="R1" s="16" t="s">
        <v>44</v>
      </c>
      <c r="S1" s="16" t="s">
        <v>45</v>
      </c>
    </row>
    <row r="2" spans="1:19" x14ac:dyDescent="0.3">
      <c r="A2" s="4" t="s">
        <v>1</v>
      </c>
      <c r="B2" s="5">
        <v>0</v>
      </c>
      <c r="C2" s="5">
        <v>0</v>
      </c>
      <c r="D2" s="5">
        <v>0</v>
      </c>
      <c r="E2" s="5">
        <v>2</v>
      </c>
      <c r="F2" s="5">
        <v>0</v>
      </c>
      <c r="G2" s="5">
        <v>0</v>
      </c>
      <c r="H2" s="5">
        <v>0</v>
      </c>
      <c r="I2" s="5">
        <v>0</v>
      </c>
      <c r="J2" s="5">
        <f>SUM(B2:I2)</f>
        <v>2</v>
      </c>
      <c r="K2" s="6">
        <f>SUMPRODUCT(B2:I2,config!$B$4:$I$4)</f>
        <v>3.3</v>
      </c>
      <c r="L2" s="5">
        <f>SUMPRODUCT(B2:I2,config!$B$5:$I$5)-C13</f>
        <v>24</v>
      </c>
      <c r="M2" s="7">
        <f>B13/J2</f>
        <v>12.5</v>
      </c>
      <c r="N2" s="32">
        <f>ABS(M2-M$10)</f>
        <v>0.78571428571428648</v>
      </c>
      <c r="O2" s="18">
        <f>S2*J2+config!$K$2+config!$L$2</f>
        <v>12.640000000000004</v>
      </c>
      <c r="P2" s="18">
        <f t="shared" ref="P2:P9" si="0">ABS(O2-O$10)</f>
        <v>0.90838709677418983</v>
      </c>
      <c r="Q2" s="17">
        <f>B13/config!$K$2</f>
        <v>2.0833333333333335</v>
      </c>
      <c r="R2" s="17">
        <f>B13/config!$L$2</f>
        <v>1.5625</v>
      </c>
      <c r="S2" s="17">
        <f>(config!$K$2-config!$L$2)/(Q2-R2)</f>
        <v>-7.6799999999999979</v>
      </c>
    </row>
    <row r="3" spans="1:19" x14ac:dyDescent="0.3">
      <c r="A3" s="4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2</v>
      </c>
      <c r="H3" s="5">
        <v>0</v>
      </c>
      <c r="I3" s="5">
        <v>0</v>
      </c>
      <c r="J3" s="5">
        <f t="shared" ref="J3:J9" si="1">SUM(B3:I3)</f>
        <v>2</v>
      </c>
      <c r="K3" s="6">
        <f>SUMPRODUCT(B3:I3,config!$B$4:$I$4)</f>
        <v>2</v>
      </c>
      <c r="L3" s="5">
        <f>SUMPRODUCT(B3:I3,config!$B$5:$I$5)-C14</f>
        <v>0</v>
      </c>
      <c r="M3" s="7">
        <f t="shared" ref="M3:M9" si="2">B14/J3</f>
        <v>14</v>
      </c>
      <c r="N3" s="32">
        <f t="shared" ref="N3:N9" si="3">ABS(M3-M$10)</f>
        <v>0.71428571428571352</v>
      </c>
      <c r="O3" s="18">
        <f>S3*J3+config!$K$2+config!$L$2</f>
        <v>14.28571428571429</v>
      </c>
      <c r="P3" s="18">
        <f t="shared" si="0"/>
        <v>0.73732718894009608</v>
      </c>
      <c r="Q3" s="17">
        <f>B14/config!$K$2</f>
        <v>2.3333333333333335</v>
      </c>
      <c r="R3" s="17">
        <f>B14/config!$L$2</f>
        <v>1.75</v>
      </c>
      <c r="S3" s="17">
        <f>(config!$K$2-config!$L$2)/(Q3-R3)</f>
        <v>-6.857142857142855</v>
      </c>
    </row>
    <row r="4" spans="1:19" x14ac:dyDescent="0.3">
      <c r="A4" s="4" t="s">
        <v>3</v>
      </c>
      <c r="B4" s="5">
        <v>0</v>
      </c>
      <c r="C4" s="5">
        <v>0</v>
      </c>
      <c r="D4" s="5">
        <v>0</v>
      </c>
      <c r="E4" s="5">
        <v>0</v>
      </c>
      <c r="F4" s="5">
        <v>5</v>
      </c>
      <c r="G4" s="5">
        <v>0</v>
      </c>
      <c r="H4" s="5">
        <v>0</v>
      </c>
      <c r="I4" s="5">
        <v>0</v>
      </c>
      <c r="J4" s="5">
        <f t="shared" si="1"/>
        <v>5</v>
      </c>
      <c r="K4" s="6">
        <f>SUMPRODUCT(B4:I4,config!$B$4:$I$4)</f>
        <v>5</v>
      </c>
      <c r="L4" s="5">
        <f>SUMPRODUCT(B4:I4,config!$B$5:$I$5)-C15</f>
        <v>25</v>
      </c>
      <c r="M4" s="7">
        <f t="shared" si="2"/>
        <v>13.6</v>
      </c>
      <c r="N4" s="32">
        <f t="shared" si="3"/>
        <v>0.31428571428571317</v>
      </c>
      <c r="O4" s="18">
        <f>S4*J4+config!$K$2+config!$L$2</f>
        <v>13.882352941176475</v>
      </c>
      <c r="P4" s="18">
        <f t="shared" si="0"/>
        <v>0.33396584440228061</v>
      </c>
      <c r="Q4" s="17">
        <f>B15/config!$K$2</f>
        <v>5.666666666666667</v>
      </c>
      <c r="R4" s="17">
        <f>B15/config!$L$2</f>
        <v>4.25</v>
      </c>
      <c r="S4" s="17">
        <f>(config!$K$2-config!$L$2)/(Q4-R4)</f>
        <v>-2.8235294117647052</v>
      </c>
    </row>
    <row r="5" spans="1:19" x14ac:dyDescent="0.3">
      <c r="A5" s="4" t="s">
        <v>4</v>
      </c>
      <c r="B5" s="5">
        <v>0</v>
      </c>
      <c r="C5" s="5">
        <v>1</v>
      </c>
      <c r="D5" s="5">
        <v>0</v>
      </c>
      <c r="E5" s="5">
        <v>10</v>
      </c>
      <c r="F5" s="5">
        <v>0</v>
      </c>
      <c r="G5" s="5">
        <v>0</v>
      </c>
      <c r="H5" s="5">
        <v>0</v>
      </c>
      <c r="I5" s="5">
        <v>0</v>
      </c>
      <c r="J5" s="5">
        <f t="shared" si="1"/>
        <v>11</v>
      </c>
      <c r="K5" s="6">
        <f>SUMPRODUCT(B5:I5,config!$B$4:$I$4)</f>
        <v>18.149999999999999</v>
      </c>
      <c r="L5" s="5">
        <f>SUMPRODUCT(B5:I5,config!$B$5:$I$5)-C16</f>
        <v>95</v>
      </c>
      <c r="M5" s="7">
        <f t="shared" si="2"/>
        <v>13.363636363636363</v>
      </c>
      <c r="N5" s="32">
        <f t="shared" si="3"/>
        <v>7.7922077922076838E-2</v>
      </c>
      <c r="O5" s="18">
        <f>S5*J5+config!$K$2+config!$L$2</f>
        <v>13.632653061224492</v>
      </c>
      <c r="P5" s="18">
        <f t="shared" si="0"/>
        <v>8.4265964450297659E-2</v>
      </c>
      <c r="Q5" s="17">
        <f>B16/config!$K$2</f>
        <v>12.25</v>
      </c>
      <c r="R5" s="17">
        <f>B16/config!$L$2</f>
        <v>9.1875</v>
      </c>
      <c r="S5" s="17">
        <f>(config!$K$2-config!$L$2)/(Q5-R5)</f>
        <v>-1.3061224489795917</v>
      </c>
    </row>
    <row r="6" spans="1:19" x14ac:dyDescent="0.3">
      <c r="A6" s="4" t="s">
        <v>5</v>
      </c>
      <c r="B6" s="5">
        <v>0</v>
      </c>
      <c r="C6" s="5">
        <v>1</v>
      </c>
      <c r="D6" s="5">
        <v>8</v>
      </c>
      <c r="E6" s="5">
        <v>0</v>
      </c>
      <c r="F6" s="5">
        <v>0</v>
      </c>
      <c r="G6" s="5">
        <v>4</v>
      </c>
      <c r="H6" s="5">
        <v>0</v>
      </c>
      <c r="I6" s="5">
        <v>0</v>
      </c>
      <c r="J6" s="5">
        <f t="shared" si="1"/>
        <v>13</v>
      </c>
      <c r="K6" s="6">
        <f>SUMPRODUCT(B6:I6,config!$B$4:$I$4)</f>
        <v>18.850000000000001</v>
      </c>
      <c r="L6" s="5">
        <f>SUMPRODUCT(B6:I6,config!$B$5:$I$5)-C17</f>
        <v>116.5</v>
      </c>
      <c r="M6" s="7">
        <f t="shared" si="2"/>
        <v>13.153846153846153</v>
      </c>
      <c r="N6" s="32">
        <f t="shared" si="3"/>
        <v>0.13186813186813318</v>
      </c>
      <c r="O6" s="18">
        <f>S6*J6+config!$K$2+config!$L$2</f>
        <v>13.403508771929825</v>
      </c>
      <c r="P6" s="18">
        <f t="shared" si="0"/>
        <v>0.14487832484436858</v>
      </c>
      <c r="Q6" s="17">
        <f>B17/config!$K$2</f>
        <v>14.25</v>
      </c>
      <c r="R6" s="17">
        <f>B17/config!$L$2</f>
        <v>10.6875</v>
      </c>
      <c r="S6" s="17">
        <f>(config!$K$2-config!$L$2)/(Q6-R6)</f>
        <v>-1.1228070175438596</v>
      </c>
    </row>
    <row r="7" spans="1:19" x14ac:dyDescent="0.3">
      <c r="A7" s="4" t="s">
        <v>6</v>
      </c>
      <c r="B7" s="5">
        <v>0</v>
      </c>
      <c r="C7" s="5">
        <v>1</v>
      </c>
      <c r="D7" s="5">
        <v>2</v>
      </c>
      <c r="E7" s="5">
        <v>0</v>
      </c>
      <c r="F7" s="5">
        <v>4</v>
      </c>
      <c r="G7" s="5">
        <v>3</v>
      </c>
      <c r="H7" s="5">
        <v>0</v>
      </c>
      <c r="I7" s="5">
        <v>0</v>
      </c>
      <c r="J7" s="5">
        <f t="shared" si="1"/>
        <v>10</v>
      </c>
      <c r="K7" s="6">
        <f>SUMPRODUCT(B7:I7,config!$B$4:$I$4)</f>
        <v>11.95</v>
      </c>
      <c r="L7" s="5">
        <f>SUMPRODUCT(B7:I7,config!$B$5:$I$5)-C18</f>
        <v>25.5</v>
      </c>
      <c r="M7" s="7">
        <f t="shared" si="2"/>
        <v>13.7</v>
      </c>
      <c r="N7" s="32">
        <f t="shared" si="3"/>
        <v>0.41428571428571281</v>
      </c>
      <c r="O7" s="18">
        <f>S7*J7+config!$K$2+config!$L$2</f>
        <v>13.985401459854012</v>
      </c>
      <c r="P7" s="18">
        <f t="shared" si="0"/>
        <v>0.43701436307981822</v>
      </c>
      <c r="Q7" s="17">
        <f>B18/config!$K$2</f>
        <v>11.416666666666666</v>
      </c>
      <c r="R7" s="17">
        <f>B18/config!$L$2</f>
        <v>8.5625</v>
      </c>
      <c r="S7" s="17">
        <f>(config!$K$2-config!$L$2)/(Q7-R7)</f>
        <v>-1.4014598540145988</v>
      </c>
    </row>
    <row r="8" spans="1:19" x14ac:dyDescent="0.3">
      <c r="A8" s="4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3</v>
      </c>
      <c r="J8" s="5">
        <f t="shared" si="1"/>
        <v>3</v>
      </c>
      <c r="K8" s="6">
        <f>SUMPRODUCT(B8:I8,config!$B$4:$I$4)</f>
        <v>1.7999999999999998</v>
      </c>
      <c r="L8" s="5">
        <f>SUMPRODUCT(B8:I8,config!$B$5:$I$5)-C19</f>
        <v>0</v>
      </c>
      <c r="M8" s="7">
        <f t="shared" si="2"/>
        <v>11.333333333333334</v>
      </c>
      <c r="N8" s="32">
        <f t="shared" si="3"/>
        <v>1.9523809523809526</v>
      </c>
      <c r="O8" s="18">
        <f>S8*J8+config!$K$2+config!$L$2</f>
        <v>11.058823529411768</v>
      </c>
      <c r="P8" s="18">
        <f t="shared" si="0"/>
        <v>2.4895635673624259</v>
      </c>
      <c r="Q8" s="17">
        <f>B19/config!$K$2</f>
        <v>2.8333333333333335</v>
      </c>
      <c r="R8" s="17">
        <f>B19/config!$L$2</f>
        <v>2.125</v>
      </c>
      <c r="S8" s="17">
        <f>(config!$K$2-config!$L$2)/(Q8-R8)</f>
        <v>-5.6470588235294104</v>
      </c>
    </row>
    <row r="9" spans="1:19" x14ac:dyDescent="0.3">
      <c r="A9" s="8" t="s">
        <v>8</v>
      </c>
      <c r="B9" s="9">
        <v>0</v>
      </c>
      <c r="C9" s="9">
        <v>0</v>
      </c>
      <c r="D9" s="9">
        <v>0</v>
      </c>
      <c r="E9" s="9">
        <v>0</v>
      </c>
      <c r="F9" s="9">
        <v>3</v>
      </c>
      <c r="G9" s="9">
        <v>0</v>
      </c>
      <c r="H9" s="9">
        <v>0</v>
      </c>
      <c r="I9" s="9">
        <v>0</v>
      </c>
      <c r="J9" s="9">
        <f t="shared" si="1"/>
        <v>3</v>
      </c>
      <c r="K9" s="10">
        <f>SUMPRODUCT(B9:I9,config!$B$4:$I$4)</f>
        <v>3</v>
      </c>
      <c r="L9" s="9">
        <f>SUMPRODUCT(B9:I9,config!$B$5:$I$5)-C20</f>
        <v>15</v>
      </c>
      <c r="M9" s="11">
        <f t="shared" si="2"/>
        <v>13.666666666666666</v>
      </c>
      <c r="N9" s="32">
        <f t="shared" si="3"/>
        <v>0.3809523809523796</v>
      </c>
      <c r="O9" s="18">
        <f>S9*J9+config!$K$2+config!$L$2</f>
        <v>13.95121951219512</v>
      </c>
      <c r="P9" s="18">
        <f t="shared" si="0"/>
        <v>0.40283241542092618</v>
      </c>
      <c r="Q9" s="17">
        <f>B20/config!$K$2</f>
        <v>3.4166666666666665</v>
      </c>
      <c r="R9" s="17">
        <f>B20/config!$L$2</f>
        <v>2.5625</v>
      </c>
      <c r="S9" s="17">
        <f>(config!$K$2-config!$L$2)/(Q9-R9)</f>
        <v>-4.6829268292682933</v>
      </c>
    </row>
    <row r="10" spans="1:19" x14ac:dyDescent="0.3">
      <c r="A10" s="12" t="s">
        <v>9</v>
      </c>
      <c r="B10" s="13">
        <f t="shared" ref="B10:J10" si="4">SUM(B2:B9)</f>
        <v>0</v>
      </c>
      <c r="C10" s="13">
        <f t="shared" si="4"/>
        <v>3</v>
      </c>
      <c r="D10" s="13">
        <f t="shared" si="4"/>
        <v>10</v>
      </c>
      <c r="E10" s="13">
        <f t="shared" si="4"/>
        <v>12</v>
      </c>
      <c r="F10" s="13">
        <f t="shared" si="4"/>
        <v>12</v>
      </c>
      <c r="G10" s="13">
        <f t="shared" si="4"/>
        <v>9</v>
      </c>
      <c r="H10" s="13">
        <f t="shared" si="4"/>
        <v>0</v>
      </c>
      <c r="I10" s="13">
        <f t="shared" si="4"/>
        <v>3</v>
      </c>
      <c r="J10" s="13">
        <f t="shared" si="4"/>
        <v>49</v>
      </c>
      <c r="K10" s="15">
        <f>SUM(K2:K9)</f>
        <v>64.05</v>
      </c>
      <c r="L10" s="13">
        <f>SUM(L2:L9)</f>
        <v>301</v>
      </c>
      <c r="M10" s="14">
        <f>B21/J10</f>
        <v>13.285714285714286</v>
      </c>
      <c r="N10" s="32">
        <f>SUM(N2:N9)/8</f>
        <v>0.59646187146187102</v>
      </c>
      <c r="O10" s="31">
        <f>S10*J10+config!$K$2+config!$L$2</f>
        <v>13.548387096774194</v>
      </c>
      <c r="P10" s="31">
        <f>SUM(P2:P9)/8</f>
        <v>0.69227934565930038</v>
      </c>
      <c r="Q10" s="17">
        <f>B21/config!$K$2</f>
        <v>54.25</v>
      </c>
      <c r="R10" s="17">
        <f>B21/config!$L$2</f>
        <v>40.6875</v>
      </c>
      <c r="S10" s="17">
        <f>(config!$K$2-config!$L$2)/(Q10-R10)</f>
        <v>-0.29493087557603687</v>
      </c>
    </row>
    <row r="11" spans="1:19" x14ac:dyDescent="0.3">
      <c r="F11" s="17"/>
      <c r="G11" s="19">
        <f>SUM(F10:G10)/J10</f>
        <v>0.42857142857142855</v>
      </c>
      <c r="H11" s="20"/>
      <c r="I11" s="20">
        <f>SUM(H10:I10)/J10</f>
        <v>6.1224489795918366E-2</v>
      </c>
      <c r="J11" s="21">
        <f>I11+G11</f>
        <v>0.48979591836734693</v>
      </c>
    </row>
    <row r="12" spans="1:19" x14ac:dyDescent="0.3">
      <c r="A12" t="s">
        <v>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H12" t="s">
        <v>30</v>
      </c>
      <c r="I12" t="s">
        <v>33</v>
      </c>
      <c r="J12" t="s">
        <v>34</v>
      </c>
      <c r="M12" t="s">
        <v>35</v>
      </c>
      <c r="N12" t="s">
        <v>36</v>
      </c>
      <c r="O12" t="s">
        <v>37</v>
      </c>
      <c r="P12" t="s">
        <v>40</v>
      </c>
      <c r="Q12" t="s">
        <v>49</v>
      </c>
      <c r="R12" t="s">
        <v>41</v>
      </c>
      <c r="S12" s="1"/>
    </row>
    <row r="13" spans="1:19" x14ac:dyDescent="0.3">
      <c r="A13" t="s">
        <v>1</v>
      </c>
      <c r="B13">
        <v>25</v>
      </c>
      <c r="C13">
        <v>0</v>
      </c>
      <c r="D13">
        <v>0</v>
      </c>
      <c r="E13">
        <v>0</v>
      </c>
      <c r="F13">
        <v>0</v>
      </c>
      <c r="H13">
        <f>SUMPRODUCT(B2:I2,config!$B$1:$I$1)</f>
        <v>32</v>
      </c>
      <c r="I13">
        <f>SUMPRODUCT(B2:I2,config!$B$2:$I$2)</f>
        <v>20</v>
      </c>
      <c r="J13">
        <f>SUMPRODUCT(B2:I2,config!$B$3:$I$3)</f>
        <v>16</v>
      </c>
      <c r="M13" t="s">
        <v>38</v>
      </c>
      <c r="N13">
        <v>54</v>
      </c>
      <c r="O13">
        <v>45</v>
      </c>
      <c r="P13">
        <f>J10</f>
        <v>49</v>
      </c>
      <c r="Q13" s="28">
        <f>(P13-N13)/(O13-N13)</f>
        <v>0.55555555555555558</v>
      </c>
      <c r="R13">
        <v>0.1336</v>
      </c>
      <c r="S13" s="1"/>
    </row>
    <row r="14" spans="1:19" x14ac:dyDescent="0.3">
      <c r="A14" t="s">
        <v>2</v>
      </c>
      <c r="B14">
        <v>28</v>
      </c>
      <c r="C14">
        <v>0</v>
      </c>
      <c r="D14">
        <v>0</v>
      </c>
      <c r="E14">
        <v>0</v>
      </c>
      <c r="F14">
        <v>0</v>
      </c>
      <c r="H14">
        <f>SUMPRODUCT(B3:I3,config!$B$1:$I$1)</f>
        <v>48</v>
      </c>
      <c r="I14">
        <f>SUMPRODUCT(B3:I3,config!$B$2:$I$2)</f>
        <v>0</v>
      </c>
      <c r="J14">
        <f>SUMPRODUCT(B3:I3,config!$B$3:$I$3)</f>
        <v>0</v>
      </c>
      <c r="M14" t="s">
        <v>14</v>
      </c>
      <c r="N14">
        <v>89.1</v>
      </c>
      <c r="O14">
        <v>37.950000000000003</v>
      </c>
      <c r="P14">
        <f>K10</f>
        <v>64.05</v>
      </c>
      <c r="Q14" s="28">
        <f>(P14-N14)/(O14-N14)</f>
        <v>0.48973607038123168</v>
      </c>
      <c r="R14">
        <v>6.1400000000000003E-2</v>
      </c>
    </row>
    <row r="15" spans="1:19" x14ac:dyDescent="0.3">
      <c r="A15" t="s">
        <v>3</v>
      </c>
      <c r="B15">
        <v>68</v>
      </c>
      <c r="C15">
        <v>0</v>
      </c>
      <c r="D15">
        <v>0</v>
      </c>
      <c r="E15">
        <v>0</v>
      </c>
      <c r="F15">
        <v>0</v>
      </c>
      <c r="H15">
        <f>SUMPRODUCT(B4:I4,config!$B$1:$I$1)</f>
        <v>100</v>
      </c>
      <c r="I15">
        <f>SUMPRODUCT(B4:I4,config!$B$2:$I$2)</f>
        <v>25</v>
      </c>
      <c r="J15">
        <f>SUMPRODUCT(B4:I4,config!$B$3:$I$3)</f>
        <v>40</v>
      </c>
      <c r="M15" t="s">
        <v>15</v>
      </c>
      <c r="N15">
        <v>0</v>
      </c>
      <c r="O15">
        <v>787</v>
      </c>
      <c r="P15">
        <f>L10</f>
        <v>301</v>
      </c>
      <c r="Q15" s="28">
        <f>(P15-N15)/(O15-N15)</f>
        <v>0.38246505717916135</v>
      </c>
      <c r="R15">
        <v>0.31019999999999998</v>
      </c>
    </row>
    <row r="16" spans="1:19" x14ac:dyDescent="0.3">
      <c r="A16" t="s">
        <v>4</v>
      </c>
      <c r="B16">
        <v>147</v>
      </c>
      <c r="C16">
        <v>25</v>
      </c>
      <c r="D16">
        <v>50</v>
      </c>
      <c r="E16">
        <v>0</v>
      </c>
      <c r="F16">
        <v>1</v>
      </c>
      <c r="H16">
        <f>SUMPRODUCT(B5:I5,config!$B$1:$I$1)</f>
        <v>170</v>
      </c>
      <c r="I16">
        <f>SUMPRODUCT(B5:I5,config!$B$2:$I$2)</f>
        <v>100</v>
      </c>
      <c r="J16">
        <f>SUMPRODUCT(B5:I5,config!$B$3:$I$3)</f>
        <v>80</v>
      </c>
      <c r="M16" t="s">
        <v>39</v>
      </c>
      <c r="N16">
        <v>2</v>
      </c>
      <c r="O16">
        <v>0.69230000000000003</v>
      </c>
      <c r="P16">
        <f>P10</f>
        <v>0.69227934565930038</v>
      </c>
      <c r="Q16" s="28">
        <f>(P16-N16)/(O16-N16)</f>
        <v>1.0000157944029209</v>
      </c>
      <c r="R16">
        <v>0.49480000000000002</v>
      </c>
    </row>
    <row r="17" spans="1:17" x14ac:dyDescent="0.3">
      <c r="A17" t="s">
        <v>5</v>
      </c>
      <c r="B17">
        <v>171</v>
      </c>
      <c r="C17">
        <v>27.5</v>
      </c>
      <c r="D17">
        <v>40</v>
      </c>
      <c r="E17">
        <v>0</v>
      </c>
      <c r="F17">
        <v>1</v>
      </c>
      <c r="H17">
        <f>SUMPRODUCT(B6:I6,config!$B$1:$I$1)</f>
        <v>202</v>
      </c>
      <c r="I17">
        <f>SUMPRODUCT(B6:I6,config!$B$2:$I$2)</f>
        <v>80</v>
      </c>
      <c r="J17">
        <f>SUMPRODUCT(B6:I6,config!$B$3:$I$3)</f>
        <v>64</v>
      </c>
      <c r="P17" s="1" t="s">
        <v>50</v>
      </c>
      <c r="Q17" s="30">
        <f>SUMPRODUCT(Q13:Q16,R13:R16)</f>
        <v>0.71774049275117091</v>
      </c>
    </row>
    <row r="18" spans="1:17" x14ac:dyDescent="0.3">
      <c r="A18" t="s">
        <v>6</v>
      </c>
      <c r="B18">
        <v>137</v>
      </c>
      <c r="C18">
        <v>30.5</v>
      </c>
      <c r="D18">
        <v>43</v>
      </c>
      <c r="E18">
        <v>0</v>
      </c>
      <c r="F18">
        <v>1</v>
      </c>
      <c r="H18">
        <f>SUMPRODUCT(B7:I7,config!$B$1:$I$1)</f>
        <v>186</v>
      </c>
      <c r="I18">
        <f>SUMPRODUCT(B7:I7,config!$B$2:$I$2)</f>
        <v>40</v>
      </c>
      <c r="J18">
        <f>SUMPRODUCT(B7:I7,config!$B$3:$I$3)</f>
        <v>48</v>
      </c>
    </row>
    <row r="19" spans="1:17" x14ac:dyDescent="0.3">
      <c r="A19" t="s">
        <v>7</v>
      </c>
      <c r="B19">
        <v>34</v>
      </c>
      <c r="C19">
        <v>0</v>
      </c>
      <c r="D19">
        <v>0</v>
      </c>
      <c r="E19">
        <v>0</v>
      </c>
      <c r="F19">
        <v>0</v>
      </c>
      <c r="H19">
        <f>SUMPRODUCT(B8:I8,config!$B$1:$I$1)</f>
        <v>36</v>
      </c>
      <c r="I19">
        <f>SUMPRODUCT(B8:I8,config!$B$2:$I$2)</f>
        <v>0</v>
      </c>
      <c r="J19">
        <f>SUMPRODUCT(B8:I8,config!$B$3:$I$3)</f>
        <v>0</v>
      </c>
    </row>
    <row r="20" spans="1:17" x14ac:dyDescent="0.3">
      <c r="A20" t="s">
        <v>8</v>
      </c>
      <c r="B20">
        <v>41</v>
      </c>
      <c r="C20">
        <v>0</v>
      </c>
      <c r="D20">
        <v>0</v>
      </c>
      <c r="E20">
        <v>0</v>
      </c>
      <c r="F20">
        <v>0</v>
      </c>
      <c r="H20">
        <f>SUMPRODUCT(B9:I9,config!$B$1:$I$1)</f>
        <v>60</v>
      </c>
      <c r="I20">
        <f>SUMPRODUCT(B9:I9,config!$B$2:$I$2)</f>
        <v>15</v>
      </c>
      <c r="J20">
        <f>SUMPRODUCT(B9:I9,config!$B$3:$I$3)</f>
        <v>24</v>
      </c>
    </row>
    <row r="21" spans="1:17" x14ac:dyDescent="0.3">
      <c r="A21" s="1" t="s">
        <v>9</v>
      </c>
      <c r="B21" s="1">
        <f>SUM(B13:B20)</f>
        <v>651</v>
      </c>
    </row>
  </sheetData>
  <conditionalFormatting sqref="H13:J20">
    <cfRule type="expression" dxfId="11" priority="1">
      <formula>AND(H13&gt;=B13,H13&lt;&gt;"")</formula>
    </cfRule>
    <cfRule type="expression" dxfId="10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AB45-9879-4C85-8F22-F938E8399153}">
  <dimension ref="A1:S21"/>
  <sheetViews>
    <sheetView workbookViewId="0">
      <selection activeCell="J4" sqref="J4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19" x14ac:dyDescent="0.3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13</v>
      </c>
      <c r="K1" s="3" t="s">
        <v>10</v>
      </c>
      <c r="L1" s="3" t="s">
        <v>11</v>
      </c>
      <c r="M1" s="3" t="s">
        <v>12</v>
      </c>
      <c r="N1" s="13" t="s">
        <v>66</v>
      </c>
      <c r="O1" s="16" t="s">
        <v>42</v>
      </c>
      <c r="P1" s="16" t="s">
        <v>48</v>
      </c>
      <c r="Q1" s="16" t="s">
        <v>43</v>
      </c>
      <c r="R1" s="16" t="s">
        <v>44</v>
      </c>
      <c r="S1" s="16" t="s">
        <v>45</v>
      </c>
    </row>
    <row r="2" spans="1:19" x14ac:dyDescent="0.3">
      <c r="A2" s="4" t="s">
        <v>1</v>
      </c>
      <c r="B2" s="5">
        <v>0</v>
      </c>
      <c r="C2" s="5">
        <v>0</v>
      </c>
      <c r="D2" s="5">
        <v>1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f>SUM(B2:I2)</f>
        <v>2</v>
      </c>
      <c r="K2" s="6">
        <f>SUMPRODUCT(B2:I2,config!$B$4:$I$4)</f>
        <v>3.3</v>
      </c>
      <c r="L2" s="5">
        <f>SUMPRODUCT(B2:I2,config!$B$5:$I$5)-C13</f>
        <v>30</v>
      </c>
      <c r="M2" s="7">
        <f>B13/J2</f>
        <v>12.5</v>
      </c>
      <c r="N2" s="32">
        <f>ABS(M2-M$10)</f>
        <v>0.78571428571428648</v>
      </c>
      <c r="O2" s="18">
        <f>S2*J2+config!$K$2+config!$L$2</f>
        <v>12.640000000000004</v>
      </c>
      <c r="P2" s="18">
        <f t="shared" ref="P2:P9" si="0">ABS(O2-O$10)</f>
        <v>0.90838709677418983</v>
      </c>
      <c r="Q2" s="17">
        <f>B13/config!$K$2</f>
        <v>2.0833333333333335</v>
      </c>
      <c r="R2" s="17">
        <f>B13/config!$L$2</f>
        <v>1.5625</v>
      </c>
      <c r="S2" s="17">
        <f>(config!$K$2-config!$L$2)/(Q2-R2)</f>
        <v>-7.6799999999999979</v>
      </c>
    </row>
    <row r="3" spans="1:19" x14ac:dyDescent="0.3">
      <c r="A3" s="4" t="s">
        <v>2</v>
      </c>
      <c r="B3" s="5">
        <v>0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f t="shared" ref="J3:J9" si="1">SUM(B3:I3)</f>
        <v>2</v>
      </c>
      <c r="K3" s="6">
        <f>SUMPRODUCT(B3:I3,config!$B$4:$I$4)</f>
        <v>3.3</v>
      </c>
      <c r="L3" s="5">
        <f>SUMPRODUCT(B3:I3,config!$B$5:$I$5)-C14</f>
        <v>30</v>
      </c>
      <c r="M3" s="7">
        <f t="shared" ref="M3:M9" si="2">B14/J3</f>
        <v>14</v>
      </c>
      <c r="N3" s="32">
        <f t="shared" ref="N3:N9" si="3">ABS(M3-M$10)</f>
        <v>0.71428571428571352</v>
      </c>
      <c r="O3" s="18">
        <f>S3*J3+config!$K$2+config!$L$2</f>
        <v>14.28571428571429</v>
      </c>
      <c r="P3" s="18">
        <f t="shared" si="0"/>
        <v>0.73732718894009608</v>
      </c>
      <c r="Q3" s="17">
        <f>B14/config!$K$2</f>
        <v>2.3333333333333335</v>
      </c>
      <c r="R3" s="17">
        <f>B14/config!$L$2</f>
        <v>1.75</v>
      </c>
      <c r="S3" s="17">
        <f>(config!$K$2-config!$L$2)/(Q3-R3)</f>
        <v>-6.857142857142855</v>
      </c>
    </row>
    <row r="4" spans="1:19" x14ac:dyDescent="0.3">
      <c r="A4" s="4" t="s">
        <v>3</v>
      </c>
      <c r="B4" s="5">
        <v>0</v>
      </c>
      <c r="C4" s="5">
        <v>0</v>
      </c>
      <c r="D4" s="5">
        <v>4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f t="shared" si="1"/>
        <v>5</v>
      </c>
      <c r="K4" s="6">
        <f>SUMPRODUCT(B4:I4,config!$B$4:$I$4)</f>
        <v>7.6</v>
      </c>
      <c r="L4" s="5">
        <f>SUMPRODUCT(B4:I4,config!$B$5:$I$5)-C15</f>
        <v>77</v>
      </c>
      <c r="M4" s="7">
        <f t="shared" si="2"/>
        <v>13.6</v>
      </c>
      <c r="N4" s="32">
        <f t="shared" si="3"/>
        <v>0.31428571428571317</v>
      </c>
      <c r="O4" s="18">
        <f>S4*J4+config!$K$2+config!$L$2</f>
        <v>13.882352941176475</v>
      </c>
      <c r="P4" s="18">
        <f t="shared" si="0"/>
        <v>0.33396584440228061</v>
      </c>
      <c r="Q4" s="17">
        <f>B15/config!$K$2</f>
        <v>5.666666666666667</v>
      </c>
      <c r="R4" s="17">
        <f>B15/config!$L$2</f>
        <v>4.25</v>
      </c>
      <c r="S4" s="17">
        <f>(config!$K$2-config!$L$2)/(Q4-R4)</f>
        <v>-2.8235294117647052</v>
      </c>
    </row>
    <row r="5" spans="1:19" x14ac:dyDescent="0.3">
      <c r="A5" s="4" t="s">
        <v>4</v>
      </c>
      <c r="B5" s="5">
        <v>0</v>
      </c>
      <c r="C5" s="5">
        <v>1</v>
      </c>
      <c r="D5" s="5">
        <v>8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f t="shared" si="1"/>
        <v>11</v>
      </c>
      <c r="K5" s="6">
        <f>SUMPRODUCT(B5:I5,config!$B$4:$I$4)</f>
        <v>16.850000000000001</v>
      </c>
      <c r="L5" s="5">
        <f>SUMPRODUCT(B5:I5,config!$B$5:$I$5)-C16</f>
        <v>124</v>
      </c>
      <c r="M5" s="7">
        <f t="shared" si="2"/>
        <v>13.363636363636363</v>
      </c>
      <c r="N5" s="32">
        <f t="shared" si="3"/>
        <v>7.7922077922076838E-2</v>
      </c>
      <c r="O5" s="18">
        <f>S5*J5+config!$K$2+config!$L$2</f>
        <v>13.632653061224492</v>
      </c>
      <c r="P5" s="18">
        <f t="shared" si="0"/>
        <v>8.4265964450297659E-2</v>
      </c>
      <c r="Q5" s="17">
        <f>B16/config!$K$2</f>
        <v>12.25</v>
      </c>
      <c r="R5" s="17">
        <f>B16/config!$L$2</f>
        <v>9.1875</v>
      </c>
      <c r="S5" s="17">
        <f>(config!$K$2-config!$L$2)/(Q5-R5)</f>
        <v>-1.3061224489795917</v>
      </c>
    </row>
    <row r="6" spans="1:19" x14ac:dyDescent="0.3">
      <c r="A6" s="4" t="s">
        <v>5</v>
      </c>
      <c r="B6" s="5">
        <v>0</v>
      </c>
      <c r="C6" s="5">
        <v>1</v>
      </c>
      <c r="D6" s="5">
        <v>10</v>
      </c>
      <c r="E6" s="5">
        <v>0</v>
      </c>
      <c r="F6" s="5">
        <v>1</v>
      </c>
      <c r="G6" s="5">
        <v>1</v>
      </c>
      <c r="H6" s="5">
        <v>0</v>
      </c>
      <c r="I6" s="5">
        <v>0</v>
      </c>
      <c r="J6" s="5">
        <f t="shared" si="1"/>
        <v>13</v>
      </c>
      <c r="K6" s="6">
        <f>SUMPRODUCT(B6:I6,config!$B$4:$I$4)</f>
        <v>20.149999999999999</v>
      </c>
      <c r="L6" s="5">
        <f>SUMPRODUCT(B6:I6,config!$B$5:$I$5)-C17</f>
        <v>157.5</v>
      </c>
      <c r="M6" s="7">
        <f t="shared" si="2"/>
        <v>13.153846153846153</v>
      </c>
      <c r="N6" s="32">
        <f t="shared" si="3"/>
        <v>0.13186813186813318</v>
      </c>
      <c r="O6" s="18">
        <f>S6*J6+config!$K$2+config!$L$2</f>
        <v>13.403508771929825</v>
      </c>
      <c r="P6" s="18">
        <f t="shared" si="0"/>
        <v>0.14487832484436858</v>
      </c>
      <c r="Q6" s="17">
        <f>B17/config!$K$2</f>
        <v>14.25</v>
      </c>
      <c r="R6" s="17">
        <f>B17/config!$L$2</f>
        <v>10.6875</v>
      </c>
      <c r="S6" s="17">
        <f>(config!$K$2-config!$L$2)/(Q6-R6)</f>
        <v>-1.1228070175438596</v>
      </c>
    </row>
    <row r="7" spans="1:19" x14ac:dyDescent="0.3">
      <c r="A7" s="4" t="s">
        <v>6</v>
      </c>
      <c r="B7" s="5">
        <v>0</v>
      </c>
      <c r="C7" s="5">
        <v>1</v>
      </c>
      <c r="D7" s="5">
        <v>7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f t="shared" si="1"/>
        <v>10</v>
      </c>
      <c r="K7" s="6">
        <f>SUMPRODUCT(B7:I7,config!$B$4:$I$4)</f>
        <v>15.2</v>
      </c>
      <c r="L7" s="5">
        <f>SUMPRODUCT(B7:I7,config!$B$5:$I$5)-C18</f>
        <v>100.5</v>
      </c>
      <c r="M7" s="7">
        <f t="shared" si="2"/>
        <v>13.7</v>
      </c>
      <c r="N7" s="32">
        <f t="shared" si="3"/>
        <v>0.41428571428571281</v>
      </c>
      <c r="O7" s="18">
        <f>S7*J7+config!$K$2+config!$L$2</f>
        <v>13.985401459854012</v>
      </c>
      <c r="P7" s="18">
        <f t="shared" si="0"/>
        <v>0.43701436307981822</v>
      </c>
      <c r="Q7" s="17">
        <f>B18/config!$K$2</f>
        <v>11.416666666666666</v>
      </c>
      <c r="R7" s="17">
        <f>B18/config!$L$2</f>
        <v>8.5625</v>
      </c>
      <c r="S7" s="17">
        <f>(config!$K$2-config!$L$2)/(Q7-R7)</f>
        <v>-1.4014598540145988</v>
      </c>
    </row>
    <row r="8" spans="1:19" x14ac:dyDescent="0.3">
      <c r="A8" s="4" t="s">
        <v>7</v>
      </c>
      <c r="B8" s="5">
        <v>0</v>
      </c>
      <c r="C8" s="5">
        <v>0</v>
      </c>
      <c r="D8" s="5">
        <v>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f t="shared" si="1"/>
        <v>3</v>
      </c>
      <c r="K8" s="6">
        <f>SUMPRODUCT(B8:I8,config!$B$4:$I$4)</f>
        <v>4.9499999999999993</v>
      </c>
      <c r="L8" s="5">
        <f>SUMPRODUCT(B8:I8,config!$B$5:$I$5)-C19</f>
        <v>54</v>
      </c>
      <c r="M8" s="7">
        <f t="shared" si="2"/>
        <v>11.333333333333334</v>
      </c>
      <c r="N8" s="32">
        <f t="shared" si="3"/>
        <v>1.9523809523809526</v>
      </c>
      <c r="O8" s="18">
        <f>S8*J8+config!$K$2+config!$L$2</f>
        <v>11.058823529411768</v>
      </c>
      <c r="P8" s="18">
        <f t="shared" si="0"/>
        <v>2.4895635673624259</v>
      </c>
      <c r="Q8" s="17">
        <f>B19/config!$K$2</f>
        <v>2.8333333333333335</v>
      </c>
      <c r="R8" s="17">
        <f>B19/config!$L$2</f>
        <v>2.125</v>
      </c>
      <c r="S8" s="17">
        <f>(config!$K$2-config!$L$2)/(Q8-R8)</f>
        <v>-5.6470588235294104</v>
      </c>
    </row>
    <row r="9" spans="1:19" x14ac:dyDescent="0.3">
      <c r="A9" s="8" t="s">
        <v>8</v>
      </c>
      <c r="B9" s="9">
        <v>0</v>
      </c>
      <c r="C9" s="9">
        <v>0</v>
      </c>
      <c r="D9" s="9">
        <v>2</v>
      </c>
      <c r="E9" s="9">
        <v>0</v>
      </c>
      <c r="F9" s="9">
        <v>1</v>
      </c>
      <c r="G9" s="9">
        <v>0</v>
      </c>
      <c r="H9" s="9">
        <v>0</v>
      </c>
      <c r="I9" s="9">
        <v>0</v>
      </c>
      <c r="J9" s="9">
        <f t="shared" si="1"/>
        <v>3</v>
      </c>
      <c r="K9" s="10">
        <f>SUMPRODUCT(B9:I9,config!$B$4:$I$4)</f>
        <v>4.3</v>
      </c>
      <c r="L9" s="9">
        <f>SUMPRODUCT(B9:I9,config!$B$5:$I$5)-C20</f>
        <v>41</v>
      </c>
      <c r="M9" s="11">
        <f t="shared" si="2"/>
        <v>13.666666666666666</v>
      </c>
      <c r="N9" s="32">
        <f t="shared" si="3"/>
        <v>0.3809523809523796</v>
      </c>
      <c r="O9" s="18">
        <f>S9*J9+config!$K$2+config!$L$2</f>
        <v>13.95121951219512</v>
      </c>
      <c r="P9" s="18">
        <f t="shared" si="0"/>
        <v>0.40283241542092618</v>
      </c>
      <c r="Q9" s="17">
        <f>B20/config!$K$2</f>
        <v>3.4166666666666665</v>
      </c>
      <c r="R9" s="17">
        <f>B20/config!$L$2</f>
        <v>2.5625</v>
      </c>
      <c r="S9" s="17">
        <f>(config!$K$2-config!$L$2)/(Q9-R9)</f>
        <v>-4.6829268292682933</v>
      </c>
    </row>
    <row r="10" spans="1:19" x14ac:dyDescent="0.3">
      <c r="A10" s="12" t="s">
        <v>9</v>
      </c>
      <c r="B10" s="13">
        <f t="shared" ref="B10:J10" si="4">SUM(B2:B9)</f>
        <v>0</v>
      </c>
      <c r="C10" s="13">
        <f t="shared" si="4"/>
        <v>3</v>
      </c>
      <c r="D10" s="13">
        <f t="shared" si="4"/>
        <v>36</v>
      </c>
      <c r="E10" s="13">
        <f t="shared" si="4"/>
        <v>2</v>
      </c>
      <c r="F10" s="13">
        <f t="shared" si="4"/>
        <v>5</v>
      </c>
      <c r="G10" s="13">
        <f t="shared" si="4"/>
        <v>3</v>
      </c>
      <c r="H10" s="13">
        <f t="shared" si="4"/>
        <v>0</v>
      </c>
      <c r="I10" s="13">
        <f t="shared" si="4"/>
        <v>0</v>
      </c>
      <c r="J10" s="13">
        <f t="shared" si="4"/>
        <v>49</v>
      </c>
      <c r="K10" s="15">
        <f>SUM(K2:K9)</f>
        <v>75.650000000000006</v>
      </c>
      <c r="L10" s="13">
        <f>SUM(L2:L9)</f>
        <v>614</v>
      </c>
      <c r="M10" s="14">
        <f>B21/J10</f>
        <v>13.285714285714286</v>
      </c>
      <c r="N10" s="32">
        <f>SUM(N2:N9)/8</f>
        <v>0.59646187146187102</v>
      </c>
      <c r="O10" s="31">
        <f>S10*J10+config!$K$2+config!$L$2</f>
        <v>13.548387096774194</v>
      </c>
      <c r="P10" s="31">
        <f>SUM(P2:P9)/8</f>
        <v>0.69227934565930038</v>
      </c>
      <c r="Q10" s="17">
        <f>B21/config!$K$2</f>
        <v>54.25</v>
      </c>
      <c r="R10" s="17">
        <f>B21/config!$L$2</f>
        <v>40.6875</v>
      </c>
      <c r="S10" s="17">
        <f>(config!$K$2-config!$L$2)/(Q10-R10)</f>
        <v>-0.29493087557603687</v>
      </c>
    </row>
    <row r="11" spans="1:19" x14ac:dyDescent="0.3">
      <c r="F11" s="17"/>
      <c r="G11" s="19">
        <f>SUM(F10:G10)/J10</f>
        <v>0.16326530612244897</v>
      </c>
      <c r="H11" s="20"/>
      <c r="I11" s="20">
        <f>SUM(H10:I10)/J10</f>
        <v>0</v>
      </c>
      <c r="J11" s="21">
        <f>I11+G11</f>
        <v>0.16326530612244897</v>
      </c>
    </row>
    <row r="12" spans="1:19" x14ac:dyDescent="0.3">
      <c r="A12" t="s">
        <v>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H12" t="s">
        <v>30</v>
      </c>
      <c r="I12" t="s">
        <v>33</v>
      </c>
      <c r="J12" t="s">
        <v>34</v>
      </c>
      <c r="M12" t="s">
        <v>35</v>
      </c>
      <c r="N12" t="s">
        <v>36</v>
      </c>
      <c r="O12" t="s">
        <v>37</v>
      </c>
      <c r="P12" t="s">
        <v>40</v>
      </c>
      <c r="Q12" t="s">
        <v>49</v>
      </c>
      <c r="R12" t="s">
        <v>41</v>
      </c>
      <c r="S12" s="1"/>
    </row>
    <row r="13" spans="1:19" x14ac:dyDescent="0.3">
      <c r="A13" t="s">
        <v>1</v>
      </c>
      <c r="B13">
        <v>25</v>
      </c>
      <c r="C13">
        <v>0</v>
      </c>
      <c r="D13">
        <v>0</v>
      </c>
      <c r="E13">
        <v>0</v>
      </c>
      <c r="F13">
        <v>0</v>
      </c>
      <c r="H13">
        <f>SUMPRODUCT(B2:I2,config!$B$1:$I$1)</f>
        <v>28</v>
      </c>
      <c r="I13">
        <f>SUMPRODUCT(B2:I2,config!$B$2:$I$2)</f>
        <v>20</v>
      </c>
      <c r="J13">
        <f>SUMPRODUCT(B2:I2,config!$B$3:$I$3)</f>
        <v>16</v>
      </c>
      <c r="M13" t="s">
        <v>38</v>
      </c>
      <c r="N13">
        <v>54</v>
      </c>
      <c r="O13">
        <v>45</v>
      </c>
      <c r="P13">
        <f>J10</f>
        <v>49</v>
      </c>
      <c r="Q13" s="28">
        <f>(P13-N13)/(O13-N13)</f>
        <v>0.55555555555555558</v>
      </c>
      <c r="R13">
        <v>0.1336</v>
      </c>
      <c r="S13" s="30"/>
    </row>
    <row r="14" spans="1:19" x14ac:dyDescent="0.3">
      <c r="A14" t="s">
        <v>2</v>
      </c>
      <c r="B14">
        <v>28</v>
      </c>
      <c r="C14">
        <v>0</v>
      </c>
      <c r="D14">
        <v>0</v>
      </c>
      <c r="E14">
        <v>0</v>
      </c>
      <c r="F14">
        <v>0</v>
      </c>
      <c r="H14">
        <f>SUMPRODUCT(B3:I3,config!$B$1:$I$1)</f>
        <v>28</v>
      </c>
      <c r="I14">
        <f>SUMPRODUCT(B3:I3,config!$B$2:$I$2)</f>
        <v>20</v>
      </c>
      <c r="J14">
        <f>SUMPRODUCT(B3:I3,config!$B$3:$I$3)</f>
        <v>16</v>
      </c>
      <c r="M14" t="s">
        <v>14</v>
      </c>
      <c r="N14">
        <v>89.1</v>
      </c>
      <c r="O14">
        <v>37.950000000000003</v>
      </c>
      <c r="P14">
        <f>K10</f>
        <v>75.650000000000006</v>
      </c>
      <c r="Q14" s="28">
        <f>(P14-N14)/(O14-N14)</f>
        <v>0.2629521016617789</v>
      </c>
      <c r="R14">
        <v>6.1400000000000003E-2</v>
      </c>
    </row>
    <row r="15" spans="1:19" x14ac:dyDescent="0.3">
      <c r="A15" t="s">
        <v>3</v>
      </c>
      <c r="B15">
        <v>68</v>
      </c>
      <c r="C15">
        <v>0</v>
      </c>
      <c r="D15">
        <v>0</v>
      </c>
      <c r="E15">
        <v>0</v>
      </c>
      <c r="F15">
        <v>0</v>
      </c>
      <c r="H15">
        <f>SUMPRODUCT(B4:I4,config!$B$1:$I$1)</f>
        <v>68</v>
      </c>
      <c r="I15">
        <f>SUMPRODUCT(B4:I4,config!$B$2:$I$2)</f>
        <v>45</v>
      </c>
      <c r="J15">
        <f>SUMPRODUCT(B4:I4,config!$B$3:$I$3)</f>
        <v>40</v>
      </c>
      <c r="M15" t="s">
        <v>15</v>
      </c>
      <c r="N15">
        <v>0</v>
      </c>
      <c r="O15">
        <v>787</v>
      </c>
      <c r="P15">
        <f>L10</f>
        <v>614</v>
      </c>
      <c r="Q15" s="28">
        <f>(P15-N15)/(O15-N15)</f>
        <v>0.78017789072426935</v>
      </c>
      <c r="R15">
        <v>0.31019999999999998</v>
      </c>
    </row>
    <row r="16" spans="1:19" x14ac:dyDescent="0.3">
      <c r="A16" t="s">
        <v>4</v>
      </c>
      <c r="B16">
        <v>147</v>
      </c>
      <c r="C16">
        <v>25</v>
      </c>
      <c r="D16">
        <v>50</v>
      </c>
      <c r="E16">
        <v>0</v>
      </c>
      <c r="F16">
        <v>1</v>
      </c>
      <c r="H16">
        <f>SUMPRODUCT(B5:I5,config!$B$1:$I$1)</f>
        <v>150</v>
      </c>
      <c r="I16">
        <f>SUMPRODUCT(B5:I5,config!$B$2:$I$2)</f>
        <v>85</v>
      </c>
      <c r="J16">
        <f>SUMPRODUCT(B5:I5,config!$B$3:$I$3)</f>
        <v>72</v>
      </c>
      <c r="M16" t="s">
        <v>39</v>
      </c>
      <c r="N16">
        <v>2</v>
      </c>
      <c r="O16">
        <v>0.69230000000000003</v>
      </c>
      <c r="P16">
        <f>P10</f>
        <v>0.69227934565930038</v>
      </c>
      <c r="Q16" s="28">
        <f>(P16-N16)/(O16-N16)</f>
        <v>1.0000157944029209</v>
      </c>
      <c r="R16">
        <v>0.49480000000000002</v>
      </c>
    </row>
    <row r="17" spans="1:17" x14ac:dyDescent="0.3">
      <c r="A17" t="s">
        <v>5</v>
      </c>
      <c r="B17">
        <v>171</v>
      </c>
      <c r="C17">
        <v>27.5</v>
      </c>
      <c r="D17">
        <v>40</v>
      </c>
      <c r="E17">
        <v>0</v>
      </c>
      <c r="F17">
        <v>1</v>
      </c>
      <c r="H17">
        <f>SUMPRODUCT(B6:I6,config!$B$1:$I$1)</f>
        <v>174</v>
      </c>
      <c r="I17">
        <f>SUMPRODUCT(B6:I6,config!$B$2:$I$2)</f>
        <v>105</v>
      </c>
      <c r="J17">
        <f>SUMPRODUCT(B6:I6,config!$B$3:$I$3)</f>
        <v>88</v>
      </c>
      <c r="P17" s="1" t="s">
        <v>50</v>
      </c>
      <c r="Q17" s="30">
        <f>SUMPRODUCT(Q13:Q16,R13:R16)</f>
        <v>0.82718647803748901</v>
      </c>
    </row>
    <row r="18" spans="1:17" x14ac:dyDescent="0.3">
      <c r="A18" t="s">
        <v>6</v>
      </c>
      <c r="B18">
        <v>137</v>
      </c>
      <c r="C18">
        <v>30.5</v>
      </c>
      <c r="D18">
        <v>43</v>
      </c>
      <c r="E18">
        <v>0</v>
      </c>
      <c r="F18">
        <v>1</v>
      </c>
      <c r="H18">
        <f>SUMPRODUCT(B7:I7,config!$B$1:$I$1)</f>
        <v>138</v>
      </c>
      <c r="I18">
        <f>SUMPRODUCT(B7:I7,config!$B$2:$I$2)</f>
        <v>75</v>
      </c>
      <c r="J18">
        <f>SUMPRODUCT(B7:I7,config!$B$3:$I$3)</f>
        <v>64</v>
      </c>
    </row>
    <row r="19" spans="1:17" x14ac:dyDescent="0.3">
      <c r="A19" t="s">
        <v>7</v>
      </c>
      <c r="B19">
        <v>34</v>
      </c>
      <c r="C19">
        <v>0</v>
      </c>
      <c r="D19">
        <v>0</v>
      </c>
      <c r="E19">
        <v>0</v>
      </c>
      <c r="F19">
        <v>0</v>
      </c>
      <c r="H19">
        <f>SUMPRODUCT(B8:I8,config!$B$1:$I$1)</f>
        <v>36</v>
      </c>
      <c r="I19">
        <f>SUMPRODUCT(B8:I8,config!$B$2:$I$2)</f>
        <v>30</v>
      </c>
      <c r="J19">
        <f>SUMPRODUCT(B8:I8,config!$B$3:$I$3)</f>
        <v>24</v>
      </c>
    </row>
    <row r="20" spans="1:17" x14ac:dyDescent="0.3">
      <c r="A20" t="s">
        <v>8</v>
      </c>
      <c r="B20">
        <v>41</v>
      </c>
      <c r="C20">
        <v>0</v>
      </c>
      <c r="D20">
        <v>0</v>
      </c>
      <c r="E20">
        <v>0</v>
      </c>
      <c r="F20">
        <v>0</v>
      </c>
      <c r="H20">
        <f>SUMPRODUCT(B9:I9,config!$B$1:$I$1)</f>
        <v>44</v>
      </c>
      <c r="I20">
        <f>SUMPRODUCT(B9:I9,config!$B$2:$I$2)</f>
        <v>25</v>
      </c>
      <c r="J20">
        <f>SUMPRODUCT(B9:I9,config!$B$3:$I$3)</f>
        <v>24</v>
      </c>
    </row>
    <row r="21" spans="1:17" x14ac:dyDescent="0.3">
      <c r="A21" s="1" t="s">
        <v>9</v>
      </c>
      <c r="B21" s="1">
        <f>SUM(B13:B20)</f>
        <v>651</v>
      </c>
    </row>
  </sheetData>
  <conditionalFormatting sqref="H13:J20">
    <cfRule type="expression" dxfId="9" priority="1">
      <formula>AND(H13&gt;=B13,H13&lt;&gt;"")</formula>
    </cfRule>
    <cfRule type="expression" dxfId="8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1A1F-A5DF-45C3-81B9-D1855CDB736C}">
  <dimension ref="A1:U21"/>
  <sheetViews>
    <sheetView workbookViewId="0">
      <selection activeCell="P12" sqref="P12:R17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19" x14ac:dyDescent="0.3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13</v>
      </c>
      <c r="K1" s="3" t="s">
        <v>10</v>
      </c>
      <c r="L1" s="3" t="s">
        <v>11</v>
      </c>
      <c r="M1" s="3" t="s">
        <v>12</v>
      </c>
      <c r="N1" s="13" t="s">
        <v>66</v>
      </c>
      <c r="O1" s="16" t="s">
        <v>42</v>
      </c>
      <c r="P1" s="16" t="s">
        <v>48</v>
      </c>
      <c r="Q1" s="16" t="s">
        <v>43</v>
      </c>
      <c r="R1" s="16" t="s">
        <v>44</v>
      </c>
      <c r="S1" s="16" t="s">
        <v>45</v>
      </c>
    </row>
    <row r="2" spans="1:19" x14ac:dyDescent="0.3">
      <c r="A2" s="4" t="s">
        <v>1</v>
      </c>
      <c r="B2" s="5">
        <v>0</v>
      </c>
      <c r="C2" s="5">
        <v>0</v>
      </c>
      <c r="D2" s="5">
        <v>1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f>SUM(B2:I2)</f>
        <v>2</v>
      </c>
      <c r="K2" s="6">
        <f>SUMPRODUCT(B2:I2,N$21:U$21)</f>
        <v>3.3</v>
      </c>
      <c r="L2" s="5">
        <f>SUMPRODUCT(B2:I2,config!$B$5:$I$5)-C13</f>
        <v>30</v>
      </c>
      <c r="M2" s="7">
        <f>B13/J2</f>
        <v>12.5</v>
      </c>
      <c r="N2" s="32">
        <f>ABS(M2-M$10)</f>
        <v>0.78571428571428648</v>
      </c>
      <c r="O2" s="18">
        <f>S2*J2+config!$K$2+config!$L$2</f>
        <v>12.640000000000004</v>
      </c>
      <c r="P2" s="18">
        <f t="shared" ref="P2:P9" si="0">ABS(O2-O$10)</f>
        <v>0.90838709677418983</v>
      </c>
      <c r="Q2" s="17">
        <f>B13/config!$K$2</f>
        <v>2.0833333333333335</v>
      </c>
      <c r="R2" s="17">
        <f>B13/config!$L$2</f>
        <v>1.5625</v>
      </c>
      <c r="S2" s="17">
        <f>(config!$K$2-config!$L$2)/(Q2-R2)</f>
        <v>-7.6799999999999979</v>
      </c>
    </row>
    <row r="3" spans="1:19" x14ac:dyDescent="0.3">
      <c r="A3" s="4" t="s">
        <v>2</v>
      </c>
      <c r="B3" s="5">
        <v>0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f t="shared" ref="J3:J9" si="1">SUM(B3:I3)</f>
        <v>2</v>
      </c>
      <c r="K3" s="6">
        <f t="shared" ref="K3:K9" si="2">SUMPRODUCT(B3:I3,N$21:U$21)</f>
        <v>3.3</v>
      </c>
      <c r="L3" s="5">
        <f>SUMPRODUCT(B3:I3,config!$B$5:$I$5)-C14</f>
        <v>30</v>
      </c>
      <c r="M3" s="7">
        <f t="shared" ref="M3:M9" si="3">B14/J3</f>
        <v>14</v>
      </c>
      <c r="N3" s="32">
        <f t="shared" ref="N3:N9" si="4">ABS(M3-M$10)</f>
        <v>0.71428571428571352</v>
      </c>
      <c r="O3" s="18">
        <f>S3*J3+config!$K$2+config!$L$2</f>
        <v>14.28571428571429</v>
      </c>
      <c r="P3" s="18">
        <f t="shared" si="0"/>
        <v>0.73732718894009608</v>
      </c>
      <c r="Q3" s="17">
        <f>B14/config!$K$2</f>
        <v>2.3333333333333335</v>
      </c>
      <c r="R3" s="17">
        <f>B14/config!$L$2</f>
        <v>1.75</v>
      </c>
      <c r="S3" s="17">
        <f>(config!$K$2-config!$L$2)/(Q3-R3)</f>
        <v>-6.857142857142855</v>
      </c>
    </row>
    <row r="4" spans="1:19" x14ac:dyDescent="0.3">
      <c r="A4" s="4" t="s">
        <v>3</v>
      </c>
      <c r="B4" s="5">
        <v>0</v>
      </c>
      <c r="C4" s="5">
        <v>0</v>
      </c>
      <c r="D4" s="5">
        <v>3</v>
      </c>
      <c r="E4" s="5">
        <v>2</v>
      </c>
      <c r="F4" s="5">
        <v>0</v>
      </c>
      <c r="G4" s="5">
        <v>0</v>
      </c>
      <c r="H4" s="5">
        <v>0</v>
      </c>
      <c r="I4" s="5">
        <v>0</v>
      </c>
      <c r="J4" s="5">
        <f t="shared" si="1"/>
        <v>5</v>
      </c>
      <c r="K4" s="6">
        <f t="shared" si="2"/>
        <v>8.25</v>
      </c>
      <c r="L4" s="5">
        <f>SUMPRODUCT(B4:I4,config!$B$5:$I$5)-C15</f>
        <v>78</v>
      </c>
      <c r="M4" s="7">
        <f t="shared" si="3"/>
        <v>13.6</v>
      </c>
      <c r="N4" s="32">
        <f t="shared" si="4"/>
        <v>0.31428571428571317</v>
      </c>
      <c r="O4" s="18">
        <f>S4*J4+config!$K$2+config!$L$2</f>
        <v>13.882352941176475</v>
      </c>
      <c r="P4" s="18">
        <f t="shared" si="0"/>
        <v>0.33396584440228061</v>
      </c>
      <c r="Q4" s="17">
        <f>B15/config!$K$2</f>
        <v>5.666666666666667</v>
      </c>
      <c r="R4" s="17">
        <f>B15/config!$L$2</f>
        <v>4.25</v>
      </c>
      <c r="S4" s="17">
        <f>(config!$K$2-config!$L$2)/(Q4-R4)</f>
        <v>-2.8235294117647052</v>
      </c>
    </row>
    <row r="5" spans="1:19" x14ac:dyDescent="0.3">
      <c r="A5" s="4" t="s">
        <v>4</v>
      </c>
      <c r="B5" s="5">
        <v>0</v>
      </c>
      <c r="C5" s="5">
        <v>1</v>
      </c>
      <c r="D5" s="5">
        <v>7</v>
      </c>
      <c r="E5" s="5">
        <v>2</v>
      </c>
      <c r="F5" s="5">
        <v>0</v>
      </c>
      <c r="G5" s="5">
        <v>1</v>
      </c>
      <c r="H5" s="5">
        <v>0</v>
      </c>
      <c r="I5" s="5">
        <v>0</v>
      </c>
      <c r="J5" s="5">
        <f t="shared" si="1"/>
        <v>11</v>
      </c>
      <c r="K5" s="6">
        <f t="shared" si="2"/>
        <v>18.149999999999999</v>
      </c>
      <c r="L5" s="5">
        <f>SUMPRODUCT(B5:I5,config!$B$5:$I$5)-C16</f>
        <v>125</v>
      </c>
      <c r="M5" s="7">
        <f t="shared" si="3"/>
        <v>13.363636363636363</v>
      </c>
      <c r="N5" s="32">
        <f t="shared" si="4"/>
        <v>7.7922077922076838E-2</v>
      </c>
      <c r="O5" s="18">
        <f>S5*J5+config!$K$2+config!$L$2</f>
        <v>13.632653061224492</v>
      </c>
      <c r="P5" s="18">
        <f t="shared" si="0"/>
        <v>8.4265964450297659E-2</v>
      </c>
      <c r="Q5" s="17">
        <f>B16/config!$K$2</f>
        <v>12.25</v>
      </c>
      <c r="R5" s="17">
        <f>B16/config!$L$2</f>
        <v>9.1875</v>
      </c>
      <c r="S5" s="17">
        <f>(config!$K$2-config!$L$2)/(Q5-R5)</f>
        <v>-1.3061224489795917</v>
      </c>
    </row>
    <row r="6" spans="1:19" x14ac:dyDescent="0.3">
      <c r="A6" s="4" t="s">
        <v>5</v>
      </c>
      <c r="B6" s="5">
        <v>0</v>
      </c>
      <c r="C6" s="5">
        <v>1</v>
      </c>
      <c r="D6" s="5">
        <v>9</v>
      </c>
      <c r="E6" s="5">
        <v>2</v>
      </c>
      <c r="F6" s="5">
        <v>0</v>
      </c>
      <c r="G6" s="5">
        <v>1</v>
      </c>
      <c r="H6" s="5">
        <v>0</v>
      </c>
      <c r="I6" s="5">
        <v>0</v>
      </c>
      <c r="J6" s="5">
        <f t="shared" si="1"/>
        <v>13</v>
      </c>
      <c r="K6" s="6">
        <f t="shared" si="2"/>
        <v>21.45</v>
      </c>
      <c r="L6" s="5">
        <f>SUMPRODUCT(B6:I6,config!$B$5:$I$5)-C17</f>
        <v>158.5</v>
      </c>
      <c r="M6" s="7">
        <f t="shared" si="3"/>
        <v>13.153846153846153</v>
      </c>
      <c r="N6" s="32">
        <f t="shared" si="4"/>
        <v>0.13186813186813318</v>
      </c>
      <c r="O6" s="18">
        <f>S6*J6+config!$K$2+config!$L$2</f>
        <v>13.403508771929825</v>
      </c>
      <c r="P6" s="18">
        <f t="shared" si="0"/>
        <v>0.14487832484436858</v>
      </c>
      <c r="Q6" s="17">
        <f>B17/config!$K$2</f>
        <v>14.25</v>
      </c>
      <c r="R6" s="17">
        <f>B17/config!$L$2</f>
        <v>10.6875</v>
      </c>
      <c r="S6" s="17">
        <f>(config!$K$2-config!$L$2)/(Q6-R6)</f>
        <v>-1.1228070175438596</v>
      </c>
    </row>
    <row r="7" spans="1:19" x14ac:dyDescent="0.3">
      <c r="A7" s="4" t="s">
        <v>6</v>
      </c>
      <c r="B7" s="5">
        <v>0</v>
      </c>
      <c r="C7" s="5">
        <v>1</v>
      </c>
      <c r="D7" s="5">
        <v>4</v>
      </c>
      <c r="E7" s="5">
        <v>5</v>
      </c>
      <c r="F7" s="5">
        <v>0</v>
      </c>
      <c r="G7" s="5">
        <v>0</v>
      </c>
      <c r="H7" s="5">
        <v>0</v>
      </c>
      <c r="I7" s="5">
        <v>0</v>
      </c>
      <c r="J7" s="5">
        <f t="shared" si="1"/>
        <v>10</v>
      </c>
      <c r="K7" s="6">
        <f t="shared" si="2"/>
        <v>16.5</v>
      </c>
      <c r="L7" s="5">
        <f>SUMPRODUCT(B7:I7,config!$B$5:$I$5)-C18</f>
        <v>101.5</v>
      </c>
      <c r="M7" s="7">
        <f t="shared" si="3"/>
        <v>13.7</v>
      </c>
      <c r="N7" s="32">
        <f t="shared" si="4"/>
        <v>0.41428571428571281</v>
      </c>
      <c r="O7" s="18">
        <f>S7*J7+config!$K$2+config!$L$2</f>
        <v>13.985401459854012</v>
      </c>
      <c r="P7" s="18">
        <f t="shared" si="0"/>
        <v>0.43701436307981822</v>
      </c>
      <c r="Q7" s="17">
        <f>B18/config!$K$2</f>
        <v>11.416666666666666</v>
      </c>
      <c r="R7" s="17">
        <f>B18/config!$L$2</f>
        <v>8.5625</v>
      </c>
      <c r="S7" s="17">
        <f>(config!$K$2-config!$L$2)/(Q7-R7)</f>
        <v>-1.4014598540145988</v>
      </c>
    </row>
    <row r="8" spans="1:19" x14ac:dyDescent="0.3">
      <c r="A8" s="4" t="s">
        <v>7</v>
      </c>
      <c r="B8" s="5">
        <v>0</v>
      </c>
      <c r="C8" s="5">
        <v>0</v>
      </c>
      <c r="D8" s="5">
        <v>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f t="shared" si="1"/>
        <v>3</v>
      </c>
      <c r="K8" s="6">
        <f t="shared" si="2"/>
        <v>4.9499999999999993</v>
      </c>
      <c r="L8" s="5">
        <f>SUMPRODUCT(B8:I8,config!$B$5:$I$5)-C19</f>
        <v>54</v>
      </c>
      <c r="M8" s="7">
        <f t="shared" si="3"/>
        <v>11.333333333333334</v>
      </c>
      <c r="N8" s="32">
        <f t="shared" si="4"/>
        <v>1.9523809523809526</v>
      </c>
      <c r="O8" s="18">
        <f>S8*J8+config!$K$2+config!$L$2</f>
        <v>11.058823529411768</v>
      </c>
      <c r="P8" s="18">
        <f t="shared" si="0"/>
        <v>2.4895635673624259</v>
      </c>
      <c r="Q8" s="17">
        <f>B19/config!$K$2</f>
        <v>2.8333333333333335</v>
      </c>
      <c r="R8" s="17">
        <f>B19/config!$L$2</f>
        <v>2.125</v>
      </c>
      <c r="S8" s="17">
        <f>(config!$K$2-config!$L$2)/(Q8-R8)</f>
        <v>-5.6470588235294104</v>
      </c>
    </row>
    <row r="9" spans="1:19" x14ac:dyDescent="0.3">
      <c r="A9" s="8" t="s">
        <v>8</v>
      </c>
      <c r="B9" s="9">
        <v>0</v>
      </c>
      <c r="C9" s="9">
        <v>0</v>
      </c>
      <c r="D9" s="9">
        <v>1</v>
      </c>
      <c r="E9" s="9">
        <v>2</v>
      </c>
      <c r="F9" s="9">
        <v>0</v>
      </c>
      <c r="G9" s="9">
        <v>0</v>
      </c>
      <c r="H9" s="9">
        <v>0</v>
      </c>
      <c r="I9" s="9">
        <v>0</v>
      </c>
      <c r="J9" s="9">
        <f t="shared" si="1"/>
        <v>3</v>
      </c>
      <c r="K9" s="10">
        <f t="shared" si="2"/>
        <v>4.9499999999999993</v>
      </c>
      <c r="L9" s="9">
        <f>SUMPRODUCT(B9:I9,config!$B$5:$I$5)-C20</f>
        <v>42</v>
      </c>
      <c r="M9" s="11">
        <f t="shared" si="3"/>
        <v>13.666666666666666</v>
      </c>
      <c r="N9" s="32">
        <f t="shared" si="4"/>
        <v>0.3809523809523796</v>
      </c>
      <c r="O9" s="18">
        <f>S9*J9+config!$K$2+config!$L$2</f>
        <v>13.95121951219512</v>
      </c>
      <c r="P9" s="18">
        <f t="shared" si="0"/>
        <v>0.40283241542092618</v>
      </c>
      <c r="Q9" s="17">
        <f>B20/config!$K$2</f>
        <v>3.4166666666666665</v>
      </c>
      <c r="R9" s="17">
        <f>B20/config!$L$2</f>
        <v>2.5625</v>
      </c>
      <c r="S9" s="17">
        <f>(config!$K$2-config!$L$2)/(Q9-R9)</f>
        <v>-4.6829268292682933</v>
      </c>
    </row>
    <row r="10" spans="1:19" x14ac:dyDescent="0.3">
      <c r="A10" s="12" t="s">
        <v>9</v>
      </c>
      <c r="B10" s="13">
        <f t="shared" ref="B10:J10" si="5">SUM(B2:B9)</f>
        <v>0</v>
      </c>
      <c r="C10" s="13">
        <f t="shared" si="5"/>
        <v>3</v>
      </c>
      <c r="D10" s="13">
        <f t="shared" si="5"/>
        <v>29</v>
      </c>
      <c r="E10" s="13">
        <f t="shared" si="5"/>
        <v>15</v>
      </c>
      <c r="F10" s="13">
        <f t="shared" si="5"/>
        <v>0</v>
      </c>
      <c r="G10" s="13">
        <f t="shared" si="5"/>
        <v>2</v>
      </c>
      <c r="H10" s="13">
        <f t="shared" si="5"/>
        <v>0</v>
      </c>
      <c r="I10" s="13">
        <f t="shared" si="5"/>
        <v>0</v>
      </c>
      <c r="J10" s="13">
        <f t="shared" si="5"/>
        <v>49</v>
      </c>
      <c r="K10" s="15">
        <f>SUM(K2:K9)</f>
        <v>80.850000000000009</v>
      </c>
      <c r="L10" s="13">
        <f>SUM(L2:L9)</f>
        <v>619</v>
      </c>
      <c r="M10" s="14">
        <f>B21/J10</f>
        <v>13.285714285714286</v>
      </c>
      <c r="N10" s="32">
        <f>SUM(N2:N9)/8</f>
        <v>0.59646187146187102</v>
      </c>
      <c r="O10" s="31">
        <f>S10*J10+config!$K$2+config!$L$2</f>
        <v>13.548387096774194</v>
      </c>
      <c r="P10" s="31">
        <f>SUM(P2:P9)/8</f>
        <v>0.69227934565930038</v>
      </c>
      <c r="Q10" s="17">
        <f>B21/config!$K$2</f>
        <v>54.25</v>
      </c>
      <c r="R10" s="17">
        <f>B21/config!$L$2</f>
        <v>40.6875</v>
      </c>
      <c r="S10" s="17">
        <f>(config!$K$2-config!$L$2)/(Q10-R10)</f>
        <v>-0.29493087557603687</v>
      </c>
    </row>
    <row r="11" spans="1:19" x14ac:dyDescent="0.3">
      <c r="F11" s="17"/>
      <c r="G11" s="19">
        <f>SUM(F10:G10)/J10</f>
        <v>4.0816326530612242E-2</v>
      </c>
      <c r="H11" s="20"/>
      <c r="I11" s="20">
        <f>SUM(H10:I10)/J10</f>
        <v>0</v>
      </c>
      <c r="J11" s="21">
        <f>I11+G11</f>
        <v>4.0816326530612242E-2</v>
      </c>
    </row>
    <row r="12" spans="1:19" x14ac:dyDescent="0.3">
      <c r="A12" t="s">
        <v>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H12" t="s">
        <v>30</v>
      </c>
      <c r="I12" t="s">
        <v>33</v>
      </c>
      <c r="J12" t="s">
        <v>34</v>
      </c>
      <c r="M12" t="s">
        <v>35</v>
      </c>
      <c r="N12" t="s">
        <v>36</v>
      </c>
      <c r="O12" t="s">
        <v>37</v>
      </c>
      <c r="P12" t="s">
        <v>40</v>
      </c>
      <c r="Q12" t="s">
        <v>49</v>
      </c>
      <c r="R12" t="s">
        <v>41</v>
      </c>
      <c r="S12" s="1"/>
    </row>
    <row r="13" spans="1:19" x14ac:dyDescent="0.3">
      <c r="A13" t="s">
        <v>1</v>
      </c>
      <c r="B13">
        <v>25</v>
      </c>
      <c r="C13">
        <v>0</v>
      </c>
      <c r="D13">
        <v>0</v>
      </c>
      <c r="E13">
        <v>0</v>
      </c>
      <c r="F13">
        <v>0</v>
      </c>
      <c r="H13">
        <f>SUMPRODUCT(B2:I2,config!$B$1:$I$1)</f>
        <v>28</v>
      </c>
      <c r="I13">
        <f>SUMPRODUCT(B2:I2,config!$B$2:$I$2)</f>
        <v>20</v>
      </c>
      <c r="J13">
        <f>SUMPRODUCT(B2:I2,config!$B$3:$I$3)</f>
        <v>16</v>
      </c>
      <c r="M13" t="s">
        <v>38</v>
      </c>
      <c r="N13">
        <v>54</v>
      </c>
      <c r="O13">
        <v>41</v>
      </c>
      <c r="P13">
        <f>J10</f>
        <v>49</v>
      </c>
      <c r="Q13" s="28">
        <f>(P13-N13)/(O13-N13)</f>
        <v>0.38461538461538464</v>
      </c>
      <c r="R13">
        <v>0.1336</v>
      </c>
      <c r="S13" s="30"/>
    </row>
    <row r="14" spans="1:19" x14ac:dyDescent="0.3">
      <c r="A14" t="s">
        <v>2</v>
      </c>
      <c r="B14">
        <v>28</v>
      </c>
      <c r="C14">
        <v>0</v>
      </c>
      <c r="D14">
        <v>0</v>
      </c>
      <c r="E14">
        <v>0</v>
      </c>
      <c r="F14">
        <v>0</v>
      </c>
      <c r="H14">
        <f>SUMPRODUCT(B3:I3,config!$B$1:$I$1)</f>
        <v>28</v>
      </c>
      <c r="I14">
        <f>SUMPRODUCT(B3:I3,config!$B$2:$I$2)</f>
        <v>20</v>
      </c>
      <c r="J14">
        <f>SUMPRODUCT(B3:I3,config!$B$3:$I$3)</f>
        <v>16</v>
      </c>
      <c r="M14" t="s">
        <v>14</v>
      </c>
      <c r="N14">
        <v>89.1</v>
      </c>
      <c r="O14">
        <v>46.05</v>
      </c>
      <c r="P14">
        <f>K10</f>
        <v>80.850000000000009</v>
      </c>
      <c r="Q14" s="28">
        <f>(P14-N14)/(O14-N14)</f>
        <v>0.19163763066202058</v>
      </c>
      <c r="R14">
        <v>6.1400000000000003E-2</v>
      </c>
    </row>
    <row r="15" spans="1:19" x14ac:dyDescent="0.3">
      <c r="A15" t="s">
        <v>3</v>
      </c>
      <c r="B15">
        <v>68</v>
      </c>
      <c r="C15">
        <v>0</v>
      </c>
      <c r="D15">
        <v>0</v>
      </c>
      <c r="E15">
        <v>0</v>
      </c>
      <c r="F15">
        <v>0</v>
      </c>
      <c r="H15">
        <f>SUMPRODUCT(B4:I4,config!$B$1:$I$1)</f>
        <v>68</v>
      </c>
      <c r="I15">
        <f>SUMPRODUCT(B4:I4,config!$B$2:$I$2)</f>
        <v>50</v>
      </c>
      <c r="J15">
        <f>SUMPRODUCT(B4:I4,config!$B$3:$I$3)</f>
        <v>40</v>
      </c>
      <c r="M15" t="s">
        <v>15</v>
      </c>
      <c r="N15">
        <v>0</v>
      </c>
      <c r="O15">
        <v>787</v>
      </c>
      <c r="P15">
        <f>L10</f>
        <v>619</v>
      </c>
      <c r="Q15" s="28">
        <f>(P15-N15)/(O15-N15)</f>
        <v>0.78653113087674709</v>
      </c>
      <c r="R15">
        <v>0.31019999999999998</v>
      </c>
    </row>
    <row r="16" spans="1:19" x14ac:dyDescent="0.3">
      <c r="A16" t="s">
        <v>4</v>
      </c>
      <c r="B16">
        <v>147</v>
      </c>
      <c r="C16">
        <v>25</v>
      </c>
      <c r="D16">
        <v>50</v>
      </c>
      <c r="E16">
        <v>0</v>
      </c>
      <c r="F16">
        <v>1</v>
      </c>
      <c r="H16">
        <f>SUMPRODUCT(B5:I5,config!$B$1:$I$1)</f>
        <v>150</v>
      </c>
      <c r="I16">
        <f>SUMPRODUCT(B5:I5,config!$B$2:$I$2)</f>
        <v>90</v>
      </c>
      <c r="J16">
        <f>SUMPRODUCT(B5:I5,config!$B$3:$I$3)</f>
        <v>72</v>
      </c>
      <c r="M16" t="s">
        <v>39</v>
      </c>
      <c r="N16">
        <v>2</v>
      </c>
      <c r="O16">
        <v>0.69230000000000003</v>
      </c>
      <c r="P16">
        <f>P10</f>
        <v>0.69227934565930038</v>
      </c>
      <c r="Q16" s="28">
        <f>(P16-N16)/(O16-N16)</f>
        <v>1.0000157944029209</v>
      </c>
      <c r="R16">
        <v>0.49480000000000002</v>
      </c>
    </row>
    <row r="17" spans="1:21" x14ac:dyDescent="0.3">
      <c r="A17" t="s">
        <v>5</v>
      </c>
      <c r="B17">
        <v>171</v>
      </c>
      <c r="C17">
        <v>27.5</v>
      </c>
      <c r="D17">
        <v>40</v>
      </c>
      <c r="E17">
        <v>0</v>
      </c>
      <c r="F17">
        <v>1</v>
      </c>
      <c r="H17">
        <f>SUMPRODUCT(B6:I6,config!$B$1:$I$1)</f>
        <v>174</v>
      </c>
      <c r="I17">
        <f>SUMPRODUCT(B6:I6,config!$B$2:$I$2)</f>
        <v>110</v>
      </c>
      <c r="J17">
        <f>SUMPRODUCT(B6:I6,config!$B$3:$I$3)</f>
        <v>88</v>
      </c>
      <c r="P17" s="1" t="s">
        <v>50</v>
      </c>
      <c r="Q17" s="30">
        <f>SUMPRODUCT(Q13:Q16,R13:R16)</f>
        <v>0.80194093777579556</v>
      </c>
    </row>
    <row r="18" spans="1:21" x14ac:dyDescent="0.3">
      <c r="A18" t="s">
        <v>6</v>
      </c>
      <c r="B18">
        <v>137</v>
      </c>
      <c r="C18">
        <v>30.5</v>
      </c>
      <c r="D18">
        <v>43</v>
      </c>
      <c r="E18">
        <v>0</v>
      </c>
      <c r="F18">
        <v>1</v>
      </c>
      <c r="H18">
        <f>SUMPRODUCT(B7:I7,config!$B$1:$I$1)</f>
        <v>138</v>
      </c>
      <c r="I18">
        <f>SUMPRODUCT(B7:I7,config!$B$2:$I$2)</f>
        <v>90</v>
      </c>
      <c r="J18">
        <f>SUMPRODUCT(B7:I7,config!$B$3:$I$3)</f>
        <v>72</v>
      </c>
    </row>
    <row r="19" spans="1:21" x14ac:dyDescent="0.3">
      <c r="A19" t="s">
        <v>7</v>
      </c>
      <c r="B19">
        <v>34</v>
      </c>
      <c r="C19">
        <v>0</v>
      </c>
      <c r="D19">
        <v>0</v>
      </c>
      <c r="E19">
        <v>0</v>
      </c>
      <c r="F19">
        <v>0</v>
      </c>
      <c r="H19">
        <f>SUMPRODUCT(B8:I8,config!$B$1:$I$1)</f>
        <v>36</v>
      </c>
      <c r="I19">
        <f>SUMPRODUCT(B8:I8,config!$B$2:$I$2)</f>
        <v>30</v>
      </c>
      <c r="J19">
        <f>SUMPRODUCT(B8:I8,config!$B$3:$I$3)</f>
        <v>24</v>
      </c>
    </row>
    <row r="20" spans="1:21" x14ac:dyDescent="0.3">
      <c r="A20" t="s">
        <v>8</v>
      </c>
      <c r="B20">
        <v>41</v>
      </c>
      <c r="C20">
        <v>0</v>
      </c>
      <c r="D20">
        <v>0</v>
      </c>
      <c r="E20">
        <v>0</v>
      </c>
      <c r="F20">
        <v>0</v>
      </c>
      <c r="H20">
        <f>SUMPRODUCT(B9:I9,config!$B$1:$I$1)</f>
        <v>44</v>
      </c>
      <c r="I20">
        <f>SUMPRODUCT(B9:I9,config!$B$2:$I$2)</f>
        <v>30</v>
      </c>
      <c r="J20">
        <f>SUMPRODUCT(B9:I9,config!$B$3:$I$3)</f>
        <v>24</v>
      </c>
    </row>
    <row r="21" spans="1:21" x14ac:dyDescent="0.3">
      <c r="A21" s="1" t="s">
        <v>9</v>
      </c>
      <c r="B21" s="1">
        <f>SUM(B13:B20)</f>
        <v>651</v>
      </c>
      <c r="M21" t="s">
        <v>14</v>
      </c>
      <c r="N21">
        <v>1.65</v>
      </c>
      <c r="O21">
        <v>1.65</v>
      </c>
      <c r="P21">
        <v>1.65</v>
      </c>
      <c r="Q21">
        <v>1.65</v>
      </c>
      <c r="R21">
        <v>1.65</v>
      </c>
      <c r="S21">
        <v>1.65</v>
      </c>
      <c r="T21">
        <v>0.6</v>
      </c>
      <c r="U21">
        <v>0.6</v>
      </c>
    </row>
  </sheetData>
  <conditionalFormatting sqref="H13:J20">
    <cfRule type="expression" dxfId="7" priority="1">
      <formula>AND(H13&gt;=B13,H13&lt;&gt;"")</formula>
    </cfRule>
    <cfRule type="expression" dxfId="6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7A72-8727-442C-A8BF-E3D6CCDA3354}">
  <dimension ref="A1:S21"/>
  <sheetViews>
    <sheetView tabSelected="1" workbookViewId="0">
      <selection activeCell="L22" sqref="L22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19" x14ac:dyDescent="0.3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13</v>
      </c>
      <c r="K1" s="3" t="s">
        <v>10</v>
      </c>
      <c r="L1" s="3" t="s">
        <v>11</v>
      </c>
      <c r="M1" s="3" t="s">
        <v>12</v>
      </c>
      <c r="N1" s="13" t="s">
        <v>66</v>
      </c>
      <c r="O1" s="16" t="s">
        <v>42</v>
      </c>
      <c r="P1" s="16" t="s">
        <v>48</v>
      </c>
      <c r="Q1" s="16" t="s">
        <v>43</v>
      </c>
      <c r="R1" s="16" t="s">
        <v>44</v>
      </c>
      <c r="S1" s="16" t="s">
        <v>45</v>
      </c>
    </row>
    <row r="2" spans="1:19" x14ac:dyDescent="0.3">
      <c r="A2" s="4" t="s">
        <v>1</v>
      </c>
      <c r="B2" s="5">
        <v>0</v>
      </c>
      <c r="C2" s="5">
        <v>0</v>
      </c>
      <c r="D2" s="5">
        <v>1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f>SUM(B2:I2)</f>
        <v>2</v>
      </c>
      <c r="K2" s="6">
        <f>SUMPRODUCT(B2:I2,config!$B$4:$I$4)</f>
        <v>3.3</v>
      </c>
      <c r="L2" s="5">
        <f>SUMPRODUCT(B2:I2,config!$B$5:$I$5)-C13</f>
        <v>30</v>
      </c>
      <c r="M2" s="7">
        <f>B13/J2</f>
        <v>12.5</v>
      </c>
      <c r="N2" s="32">
        <f>ABS(M2-M$10)</f>
        <v>0.26470588235294201</v>
      </c>
      <c r="O2" s="18">
        <f>S2*J2+config!$K$2+config!$L$2</f>
        <v>12.640000000000004</v>
      </c>
      <c r="P2" s="18">
        <f t="shared" ref="P2:P9" si="0">ABS(O2-O$10)</f>
        <v>0.3185253456221151</v>
      </c>
      <c r="Q2" s="17">
        <f>B13/config!$K$2</f>
        <v>2.0833333333333335</v>
      </c>
      <c r="R2" s="17">
        <f>B13/config!$L$2</f>
        <v>1.5625</v>
      </c>
      <c r="S2" s="17">
        <f>(config!$K$2-config!$L$2)/(Q2-R2)</f>
        <v>-7.6799999999999979</v>
      </c>
    </row>
    <row r="3" spans="1:19" x14ac:dyDescent="0.3">
      <c r="A3" s="4" t="s">
        <v>2</v>
      </c>
      <c r="B3" s="5">
        <v>0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f t="shared" ref="J3:J9" si="1">SUM(B3:I3)</f>
        <v>2</v>
      </c>
      <c r="K3" s="6">
        <f>SUMPRODUCT(B3:I3,config!$B$4:$I$4)</f>
        <v>3.3</v>
      </c>
      <c r="L3" s="5">
        <f>SUMPRODUCT(B3:I3,config!$B$5:$I$5)-C14</f>
        <v>30</v>
      </c>
      <c r="M3" s="7">
        <f t="shared" ref="M3:M9" si="2">B14/J3</f>
        <v>14</v>
      </c>
      <c r="N3" s="32">
        <f t="shared" ref="N3:N9" si="3">ABS(M3-M$10)</f>
        <v>1.235294117647058</v>
      </c>
      <c r="O3" s="18">
        <f>S3*J3+config!$K$2+config!$L$2</f>
        <v>14.28571428571429</v>
      </c>
      <c r="P3" s="18">
        <f t="shared" si="0"/>
        <v>1.3271889400921708</v>
      </c>
      <c r="Q3" s="17">
        <f>B14/config!$K$2</f>
        <v>2.3333333333333335</v>
      </c>
      <c r="R3" s="17">
        <f>B14/config!$L$2</f>
        <v>1.75</v>
      </c>
      <c r="S3" s="17">
        <f>(config!$K$2-config!$L$2)/(Q3-R3)</f>
        <v>-6.857142857142855</v>
      </c>
    </row>
    <row r="4" spans="1:19" x14ac:dyDescent="0.3">
      <c r="A4" s="4" t="s">
        <v>3</v>
      </c>
      <c r="B4" s="5">
        <v>0</v>
      </c>
      <c r="C4" s="5">
        <v>0</v>
      </c>
      <c r="D4" s="5">
        <v>3</v>
      </c>
      <c r="E4" s="5">
        <v>2</v>
      </c>
      <c r="F4" s="5">
        <v>0</v>
      </c>
      <c r="G4" s="5">
        <v>0</v>
      </c>
      <c r="H4" s="5">
        <v>0</v>
      </c>
      <c r="I4" s="5">
        <v>0</v>
      </c>
      <c r="J4" s="5">
        <f t="shared" si="1"/>
        <v>5</v>
      </c>
      <c r="K4" s="6">
        <f>SUMPRODUCT(B4:I4,config!$B$4:$I$4)</f>
        <v>8.25</v>
      </c>
      <c r="L4" s="5">
        <f>SUMPRODUCT(B4:I4,config!$B$5:$I$5)-C15</f>
        <v>78</v>
      </c>
      <c r="M4" s="7">
        <f t="shared" si="2"/>
        <v>13.6</v>
      </c>
      <c r="N4" s="32">
        <f t="shared" si="3"/>
        <v>0.83529411764705763</v>
      </c>
      <c r="O4" s="18">
        <f>S4*J4+config!$K$2+config!$L$2</f>
        <v>13.882352941176475</v>
      </c>
      <c r="P4" s="18">
        <f t="shared" si="0"/>
        <v>0.92382759555435534</v>
      </c>
      <c r="Q4" s="17">
        <f>B15/config!$K$2</f>
        <v>5.666666666666667</v>
      </c>
      <c r="R4" s="17">
        <f>B15/config!$L$2</f>
        <v>4.25</v>
      </c>
      <c r="S4" s="17">
        <f>(config!$K$2-config!$L$2)/(Q4-R4)</f>
        <v>-2.8235294117647052</v>
      </c>
    </row>
    <row r="5" spans="1:19" x14ac:dyDescent="0.3">
      <c r="A5" s="4" t="s">
        <v>4</v>
      </c>
      <c r="B5" s="5">
        <v>0</v>
      </c>
      <c r="C5" s="5">
        <v>1</v>
      </c>
      <c r="D5" s="5">
        <v>9</v>
      </c>
      <c r="E5" s="5">
        <v>2</v>
      </c>
      <c r="F5" s="5">
        <v>0</v>
      </c>
      <c r="G5" s="5">
        <v>0</v>
      </c>
      <c r="H5" s="5">
        <v>0</v>
      </c>
      <c r="I5" s="5">
        <v>0</v>
      </c>
      <c r="J5" s="5">
        <f t="shared" si="1"/>
        <v>12</v>
      </c>
      <c r="K5" s="6">
        <f>SUMPRODUCT(B5:I5,config!$B$4:$I$4)</f>
        <v>19.8</v>
      </c>
      <c r="L5" s="5">
        <f>SUMPRODUCT(B5:I5,config!$B$5:$I$5)-C16</f>
        <v>161</v>
      </c>
      <c r="M5" s="7">
        <f t="shared" si="2"/>
        <v>12.25</v>
      </c>
      <c r="N5" s="32">
        <f t="shared" si="3"/>
        <v>0.51470588235294201</v>
      </c>
      <c r="O5" s="18">
        <f>S5*J5+config!$K$2+config!$L$2</f>
        <v>12.326530612244898</v>
      </c>
      <c r="P5" s="18">
        <f t="shared" si="0"/>
        <v>0.6319947333772209</v>
      </c>
      <c r="Q5" s="17">
        <f>B16/config!$K$2</f>
        <v>12.25</v>
      </c>
      <c r="R5" s="17">
        <f>B16/config!$L$2</f>
        <v>9.1875</v>
      </c>
      <c r="S5" s="17">
        <f>(config!$K$2-config!$L$2)/(Q5-R5)</f>
        <v>-1.3061224489795917</v>
      </c>
    </row>
    <row r="6" spans="1:19" x14ac:dyDescent="0.3">
      <c r="A6" s="4" t="s">
        <v>5</v>
      </c>
      <c r="B6" s="5">
        <v>0</v>
      </c>
      <c r="C6" s="5">
        <v>1</v>
      </c>
      <c r="D6" s="5">
        <v>7</v>
      </c>
      <c r="E6" s="5">
        <v>5</v>
      </c>
      <c r="F6" s="5">
        <v>0</v>
      </c>
      <c r="G6" s="5">
        <v>0</v>
      </c>
      <c r="H6" s="5">
        <v>0</v>
      </c>
      <c r="I6" s="5">
        <v>0</v>
      </c>
      <c r="J6" s="5">
        <f t="shared" si="1"/>
        <v>13</v>
      </c>
      <c r="K6" s="6">
        <f>SUMPRODUCT(B6:I6,config!$B$4:$I$4)</f>
        <v>21.45</v>
      </c>
      <c r="L6" s="5">
        <f>SUMPRODUCT(B6:I6,config!$B$5:$I$5)-C17</f>
        <v>158.5</v>
      </c>
      <c r="M6" s="7">
        <f t="shared" si="2"/>
        <v>13.153846153846153</v>
      </c>
      <c r="N6" s="32">
        <f t="shared" si="3"/>
        <v>0.38914027149321129</v>
      </c>
      <c r="O6" s="18">
        <f>S6*J6+config!$K$2+config!$L$2</f>
        <v>13.403508771929825</v>
      </c>
      <c r="P6" s="18">
        <f t="shared" si="0"/>
        <v>0.44498342630770615</v>
      </c>
      <c r="Q6" s="17">
        <f>B17/config!$K$2</f>
        <v>14.25</v>
      </c>
      <c r="R6" s="17">
        <f>B17/config!$L$2</f>
        <v>10.6875</v>
      </c>
      <c r="S6" s="17">
        <f>(config!$K$2-config!$L$2)/(Q6-R6)</f>
        <v>-1.1228070175438596</v>
      </c>
    </row>
    <row r="7" spans="1:19" x14ac:dyDescent="0.3">
      <c r="A7" s="4" t="s">
        <v>6</v>
      </c>
      <c r="B7" s="5">
        <v>0</v>
      </c>
      <c r="C7" s="5">
        <v>1</v>
      </c>
      <c r="D7" s="5">
        <v>8</v>
      </c>
      <c r="E7" s="5">
        <v>2</v>
      </c>
      <c r="F7" s="5">
        <v>0</v>
      </c>
      <c r="G7" s="5">
        <v>0</v>
      </c>
      <c r="H7" s="5">
        <v>0</v>
      </c>
      <c r="I7" s="5">
        <v>0</v>
      </c>
      <c r="J7" s="5">
        <f t="shared" si="1"/>
        <v>11</v>
      </c>
      <c r="K7" s="6">
        <f>SUMPRODUCT(B7:I7,config!$B$4:$I$4)</f>
        <v>18.149999999999999</v>
      </c>
      <c r="L7" s="5">
        <f>SUMPRODUCT(B7:I7,config!$B$5:$I$5)-C18</f>
        <v>137.5</v>
      </c>
      <c r="M7" s="7">
        <f t="shared" si="2"/>
        <v>12.454545454545455</v>
      </c>
      <c r="N7" s="32">
        <f t="shared" si="3"/>
        <v>0.31016042780748698</v>
      </c>
      <c r="O7" s="18">
        <f>S7*J7+config!$K$2+config!$L$2</f>
        <v>12.583941605839414</v>
      </c>
      <c r="P7" s="18">
        <f t="shared" si="0"/>
        <v>0.37458373978270565</v>
      </c>
      <c r="Q7" s="17">
        <f>B18/config!$K$2</f>
        <v>11.416666666666666</v>
      </c>
      <c r="R7" s="17">
        <f>B18/config!$L$2</f>
        <v>8.5625</v>
      </c>
      <c r="S7" s="17">
        <f>(config!$K$2-config!$L$2)/(Q7-R7)</f>
        <v>-1.4014598540145988</v>
      </c>
    </row>
    <row r="8" spans="1:19" x14ac:dyDescent="0.3">
      <c r="A8" s="4" t="s">
        <v>7</v>
      </c>
      <c r="B8" s="5">
        <v>0</v>
      </c>
      <c r="C8" s="5">
        <v>0</v>
      </c>
      <c r="D8" s="5">
        <v>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f t="shared" si="1"/>
        <v>3</v>
      </c>
      <c r="K8" s="6">
        <f>SUMPRODUCT(B8:I8,config!$B$4:$I$4)</f>
        <v>4.9499999999999993</v>
      </c>
      <c r="L8" s="5">
        <f>SUMPRODUCT(B8:I8,config!$B$5:$I$5)-C19</f>
        <v>54</v>
      </c>
      <c r="M8" s="7">
        <f t="shared" si="2"/>
        <v>11.333333333333334</v>
      </c>
      <c r="N8" s="32">
        <f t="shared" si="3"/>
        <v>1.4313725490196081</v>
      </c>
      <c r="O8" s="18">
        <f>S8*J8+config!$K$2+config!$L$2</f>
        <v>11.058823529411768</v>
      </c>
      <c r="P8" s="18">
        <f t="shared" si="0"/>
        <v>1.8997018162103512</v>
      </c>
      <c r="Q8" s="17">
        <f>B19/config!$K$2</f>
        <v>2.8333333333333335</v>
      </c>
      <c r="R8" s="17">
        <f>B19/config!$L$2</f>
        <v>2.125</v>
      </c>
      <c r="S8" s="17">
        <f>(config!$K$2-config!$L$2)/(Q8-R8)</f>
        <v>-5.6470588235294104</v>
      </c>
    </row>
    <row r="9" spans="1:19" x14ac:dyDescent="0.3">
      <c r="A9" s="8" t="s">
        <v>8</v>
      </c>
      <c r="B9" s="9">
        <v>0</v>
      </c>
      <c r="C9" s="9">
        <v>0</v>
      </c>
      <c r="D9" s="9">
        <v>1</v>
      </c>
      <c r="E9" s="9">
        <v>2</v>
      </c>
      <c r="F9" s="9">
        <v>0</v>
      </c>
      <c r="G9" s="9">
        <v>0</v>
      </c>
      <c r="H9" s="9">
        <v>0</v>
      </c>
      <c r="I9" s="9">
        <v>0</v>
      </c>
      <c r="J9" s="9">
        <f t="shared" si="1"/>
        <v>3</v>
      </c>
      <c r="K9" s="10">
        <f>SUMPRODUCT(B9:I9,config!$B$4:$I$4)</f>
        <v>4.9499999999999993</v>
      </c>
      <c r="L9" s="9">
        <f>SUMPRODUCT(B9:I9,config!$B$5:$I$5)-C20</f>
        <v>42</v>
      </c>
      <c r="M9" s="11">
        <f t="shared" si="2"/>
        <v>13.666666666666666</v>
      </c>
      <c r="N9" s="32">
        <f t="shared" si="3"/>
        <v>0.90196078431372406</v>
      </c>
      <c r="O9" s="18">
        <f>S9*J9+config!$K$2+config!$L$2</f>
        <v>13.95121951219512</v>
      </c>
      <c r="P9" s="18">
        <f t="shared" si="0"/>
        <v>0.99269416657300091</v>
      </c>
      <c r="Q9" s="17">
        <f>B20/config!$K$2</f>
        <v>3.4166666666666665</v>
      </c>
      <c r="R9" s="17">
        <f>B20/config!$L$2</f>
        <v>2.5625</v>
      </c>
      <c r="S9" s="17">
        <f>(config!$K$2-config!$L$2)/(Q9-R9)</f>
        <v>-4.6829268292682933</v>
      </c>
    </row>
    <row r="10" spans="1:19" x14ac:dyDescent="0.3">
      <c r="A10" s="12" t="s">
        <v>9</v>
      </c>
      <c r="B10" s="13">
        <f t="shared" ref="B10:J10" si="4">SUM(B2:B9)</f>
        <v>0</v>
      </c>
      <c r="C10" s="13">
        <f t="shared" si="4"/>
        <v>3</v>
      </c>
      <c r="D10" s="13">
        <f t="shared" si="4"/>
        <v>33</v>
      </c>
      <c r="E10" s="13">
        <f t="shared" si="4"/>
        <v>15</v>
      </c>
      <c r="F10" s="13">
        <f t="shared" si="4"/>
        <v>0</v>
      </c>
      <c r="G10" s="13">
        <f t="shared" si="4"/>
        <v>0</v>
      </c>
      <c r="H10" s="13">
        <f t="shared" si="4"/>
        <v>0</v>
      </c>
      <c r="I10" s="13">
        <f t="shared" si="4"/>
        <v>0</v>
      </c>
      <c r="J10" s="13">
        <f t="shared" si="4"/>
        <v>51</v>
      </c>
      <c r="K10" s="15">
        <f>SUM(K2:K9)</f>
        <v>84.15</v>
      </c>
      <c r="L10" s="13">
        <f>SUM(L2:L9)</f>
        <v>691</v>
      </c>
      <c r="M10" s="14">
        <f>B21/J10</f>
        <v>12.764705882352942</v>
      </c>
      <c r="N10" s="32">
        <f>SUM(N2:N9)/8</f>
        <v>0.73532925407925376</v>
      </c>
      <c r="O10" s="31">
        <f>S10*J10+config!$K$2+config!$L$2</f>
        <v>12.958525345622119</v>
      </c>
      <c r="P10" s="31">
        <f>SUM(P2:P9)/8</f>
        <v>0.86418747043995325</v>
      </c>
      <c r="Q10" s="17">
        <f>B21/config!$K$2</f>
        <v>54.25</v>
      </c>
      <c r="R10" s="17">
        <f>B21/config!$L$2</f>
        <v>40.6875</v>
      </c>
      <c r="S10" s="17">
        <f>(config!$K$2-config!$L$2)/(Q10-R10)</f>
        <v>-0.29493087557603687</v>
      </c>
    </row>
    <row r="11" spans="1:19" x14ac:dyDescent="0.3">
      <c r="F11" s="17"/>
      <c r="G11" s="19">
        <f>SUM(F10:G10)/J10</f>
        <v>0</v>
      </c>
      <c r="H11" s="20"/>
      <c r="I11" s="20">
        <f>SUM(H10:I10)/J10</f>
        <v>0</v>
      </c>
      <c r="J11" s="21">
        <f>I11+G11</f>
        <v>0</v>
      </c>
    </row>
    <row r="12" spans="1:19" x14ac:dyDescent="0.3">
      <c r="A12" t="s">
        <v>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H12" t="s">
        <v>30</v>
      </c>
      <c r="I12" t="s">
        <v>33</v>
      </c>
      <c r="J12" t="s">
        <v>34</v>
      </c>
      <c r="M12" t="s">
        <v>35</v>
      </c>
      <c r="N12" t="s">
        <v>36</v>
      </c>
      <c r="O12" t="s">
        <v>37</v>
      </c>
      <c r="P12" t="s">
        <v>40</v>
      </c>
      <c r="Q12" t="s">
        <v>49</v>
      </c>
      <c r="R12" t="s">
        <v>41</v>
      </c>
      <c r="S12" s="1"/>
    </row>
    <row r="13" spans="1:19" x14ac:dyDescent="0.3">
      <c r="A13" t="s">
        <v>1</v>
      </c>
      <c r="B13">
        <v>25</v>
      </c>
      <c r="C13">
        <v>0</v>
      </c>
      <c r="D13">
        <v>0</v>
      </c>
      <c r="E13">
        <v>0</v>
      </c>
      <c r="F13">
        <v>0</v>
      </c>
      <c r="H13">
        <f>SUMPRODUCT(B2:I2,config!$B$1:$I$1)</f>
        <v>28</v>
      </c>
      <c r="I13">
        <f>SUMPRODUCT(B2:I2,config!$B$2:$I$2)</f>
        <v>20</v>
      </c>
      <c r="J13">
        <f>SUMPRODUCT(B2:I2,config!$B$3:$I$3)</f>
        <v>16</v>
      </c>
      <c r="M13" t="s">
        <v>38</v>
      </c>
      <c r="N13">
        <v>52</v>
      </c>
      <c r="O13">
        <v>51</v>
      </c>
      <c r="P13">
        <f>J10</f>
        <v>51</v>
      </c>
      <c r="Q13" s="28">
        <f>(P13-N13)/(O13-N13)</f>
        <v>1</v>
      </c>
      <c r="R13">
        <v>0.1336</v>
      </c>
      <c r="S13" s="30"/>
    </row>
    <row r="14" spans="1:19" x14ac:dyDescent="0.3">
      <c r="A14" t="s">
        <v>2</v>
      </c>
      <c r="B14">
        <v>28</v>
      </c>
      <c r="C14">
        <v>0</v>
      </c>
      <c r="D14">
        <v>0</v>
      </c>
      <c r="E14">
        <v>0</v>
      </c>
      <c r="F14">
        <v>0</v>
      </c>
      <c r="H14">
        <f>SUMPRODUCT(B3:I3,config!$B$1:$I$1)</f>
        <v>28</v>
      </c>
      <c r="I14">
        <f>SUMPRODUCT(B3:I3,config!$B$2:$I$2)</f>
        <v>20</v>
      </c>
      <c r="J14">
        <f>SUMPRODUCT(B3:I3,config!$B$3:$I$3)</f>
        <v>16</v>
      </c>
      <c r="M14" t="s">
        <v>14</v>
      </c>
      <c r="N14">
        <v>84.15</v>
      </c>
      <c r="O14">
        <v>47.4</v>
      </c>
      <c r="P14">
        <f>K10</f>
        <v>84.15</v>
      </c>
      <c r="Q14" s="28">
        <f>(P14-N14)/(O14-N14)</f>
        <v>0</v>
      </c>
      <c r="R14">
        <v>6.1400000000000003E-2</v>
      </c>
    </row>
    <row r="15" spans="1:19" x14ac:dyDescent="0.3">
      <c r="A15" t="s">
        <v>3</v>
      </c>
      <c r="B15">
        <v>68</v>
      </c>
      <c r="C15">
        <v>0</v>
      </c>
      <c r="D15">
        <v>0</v>
      </c>
      <c r="E15">
        <v>0</v>
      </c>
      <c r="F15">
        <v>0</v>
      </c>
      <c r="H15">
        <f>SUMPRODUCT(B4:I4,config!$B$1:$I$1)</f>
        <v>68</v>
      </c>
      <c r="I15">
        <f>SUMPRODUCT(B4:I4,config!$B$2:$I$2)</f>
        <v>50</v>
      </c>
      <c r="J15">
        <f>SUMPRODUCT(B4:I4,config!$B$3:$I$3)</f>
        <v>40</v>
      </c>
      <c r="M15" t="s">
        <v>15</v>
      </c>
      <c r="N15">
        <v>0</v>
      </c>
      <c r="O15">
        <v>691</v>
      </c>
      <c r="P15">
        <f>L10</f>
        <v>691</v>
      </c>
      <c r="Q15" s="28">
        <f>(P15-N15)/(O15-N15)</f>
        <v>1</v>
      </c>
      <c r="R15">
        <v>0.31019999999999998</v>
      </c>
    </row>
    <row r="16" spans="1:19" x14ac:dyDescent="0.3">
      <c r="A16" t="s">
        <v>4</v>
      </c>
      <c r="B16">
        <v>147</v>
      </c>
      <c r="C16">
        <v>25</v>
      </c>
      <c r="D16">
        <v>50</v>
      </c>
      <c r="E16">
        <v>0</v>
      </c>
      <c r="F16">
        <v>1</v>
      </c>
      <c r="H16">
        <f>SUMPRODUCT(B5:I5,config!$B$1:$I$1)</f>
        <v>150</v>
      </c>
      <c r="I16">
        <f>SUMPRODUCT(B5:I5,config!$B$2:$I$2)</f>
        <v>110</v>
      </c>
      <c r="J16">
        <f>SUMPRODUCT(B5:I5,config!$B$3:$I$3)</f>
        <v>88</v>
      </c>
      <c r="M16" t="s">
        <v>39</v>
      </c>
      <c r="N16">
        <v>2</v>
      </c>
      <c r="O16">
        <v>0.86419999999999997</v>
      </c>
      <c r="P16">
        <f>P10</f>
        <v>0.86418747043995325</v>
      </c>
      <c r="Q16" s="28">
        <f>(P16-N16)/(O16-N16)</f>
        <v>1.0000110314844572</v>
      </c>
      <c r="R16">
        <v>0.49480000000000002</v>
      </c>
    </row>
    <row r="17" spans="1:17" x14ac:dyDescent="0.3">
      <c r="A17" t="s">
        <v>5</v>
      </c>
      <c r="B17">
        <v>171</v>
      </c>
      <c r="C17">
        <v>27.5</v>
      </c>
      <c r="D17">
        <v>40</v>
      </c>
      <c r="E17">
        <v>0</v>
      </c>
      <c r="F17">
        <v>1</v>
      </c>
      <c r="H17">
        <f>SUMPRODUCT(B6:I6,config!$B$1:$I$1)</f>
        <v>174</v>
      </c>
      <c r="I17">
        <f>SUMPRODUCT(B6:I6,config!$B$2:$I$2)</f>
        <v>120</v>
      </c>
      <c r="J17">
        <f>SUMPRODUCT(B6:I6,config!$B$3:$I$3)</f>
        <v>96</v>
      </c>
      <c r="P17" s="1" t="s">
        <v>50</v>
      </c>
      <c r="Q17" s="30">
        <f>SUMPRODUCT(Q13:Q16,R13:R16)</f>
        <v>0.93860545837850951</v>
      </c>
    </row>
    <row r="18" spans="1:17" x14ac:dyDescent="0.3">
      <c r="A18" t="s">
        <v>6</v>
      </c>
      <c r="B18">
        <v>137</v>
      </c>
      <c r="C18">
        <v>30.5</v>
      </c>
      <c r="D18">
        <v>43</v>
      </c>
      <c r="E18">
        <v>0</v>
      </c>
      <c r="F18">
        <v>1</v>
      </c>
      <c r="H18">
        <f>SUMPRODUCT(B7:I7,config!$B$1:$I$1)</f>
        <v>138</v>
      </c>
      <c r="I18">
        <f>SUMPRODUCT(B7:I7,config!$B$2:$I$2)</f>
        <v>100</v>
      </c>
      <c r="J18">
        <f>SUMPRODUCT(B7:I7,config!$B$3:$I$3)</f>
        <v>80</v>
      </c>
    </row>
    <row r="19" spans="1:17" x14ac:dyDescent="0.3">
      <c r="A19" t="s">
        <v>7</v>
      </c>
      <c r="B19">
        <v>34</v>
      </c>
      <c r="C19">
        <v>0</v>
      </c>
      <c r="D19">
        <v>0</v>
      </c>
      <c r="E19">
        <v>0</v>
      </c>
      <c r="F19">
        <v>0</v>
      </c>
      <c r="H19">
        <f>SUMPRODUCT(B8:I8,config!$B$1:$I$1)</f>
        <v>36</v>
      </c>
      <c r="I19">
        <f>SUMPRODUCT(B8:I8,config!$B$2:$I$2)</f>
        <v>30</v>
      </c>
      <c r="J19">
        <f>SUMPRODUCT(B8:I8,config!$B$3:$I$3)</f>
        <v>24</v>
      </c>
    </row>
    <row r="20" spans="1:17" x14ac:dyDescent="0.3">
      <c r="A20" t="s">
        <v>8</v>
      </c>
      <c r="B20">
        <v>41</v>
      </c>
      <c r="C20">
        <v>0</v>
      </c>
      <c r="D20">
        <v>0</v>
      </c>
      <c r="E20">
        <v>0</v>
      </c>
      <c r="F20">
        <v>0</v>
      </c>
      <c r="H20">
        <f>SUMPRODUCT(B9:I9,config!$B$1:$I$1)</f>
        <v>44</v>
      </c>
      <c r="I20">
        <f>SUMPRODUCT(B9:I9,config!$B$2:$I$2)</f>
        <v>30</v>
      </c>
      <c r="J20">
        <f>SUMPRODUCT(B9:I9,config!$B$3:$I$3)</f>
        <v>24</v>
      </c>
    </row>
    <row r="21" spans="1:17" x14ac:dyDescent="0.3">
      <c r="A21" s="1" t="s">
        <v>9</v>
      </c>
      <c r="B21" s="1">
        <f>SUM(B13:B20)</f>
        <v>651</v>
      </c>
    </row>
  </sheetData>
  <conditionalFormatting sqref="H13:J20">
    <cfRule type="expression" dxfId="5" priority="1">
      <formula>AND(H13&gt;=B13,H13&lt;&gt;"")</formula>
    </cfRule>
    <cfRule type="expression" dxfId="4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E7D6-8C71-4D2C-B374-FE0ED4366E32}">
  <dimension ref="A1:S21"/>
  <sheetViews>
    <sheetView workbookViewId="0">
      <selection activeCell="E9" sqref="E9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19" x14ac:dyDescent="0.3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13</v>
      </c>
      <c r="K1" s="3" t="s">
        <v>10</v>
      </c>
      <c r="L1" s="3" t="s">
        <v>11</v>
      </c>
      <c r="M1" s="3" t="s">
        <v>12</v>
      </c>
      <c r="N1" s="13" t="s">
        <v>66</v>
      </c>
      <c r="O1" s="16" t="s">
        <v>42</v>
      </c>
      <c r="P1" s="16" t="s">
        <v>48</v>
      </c>
      <c r="Q1" s="16" t="s">
        <v>43</v>
      </c>
      <c r="R1" s="16" t="s">
        <v>44</v>
      </c>
      <c r="S1" s="16" t="s">
        <v>45</v>
      </c>
    </row>
    <row r="2" spans="1:19" x14ac:dyDescent="0.3">
      <c r="A2" s="4" t="s">
        <v>1</v>
      </c>
      <c r="B2" s="5">
        <v>0</v>
      </c>
      <c r="C2" s="5">
        <v>0</v>
      </c>
      <c r="D2" s="5">
        <v>1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f>SUM(B2:I2)</f>
        <v>2</v>
      </c>
      <c r="K2" s="6">
        <f>SUMPRODUCT(B2:I2,config!$B$4:$I$4)</f>
        <v>3.3</v>
      </c>
      <c r="L2" s="5">
        <f>SUMPRODUCT(B2:I2,config!$B$5:$I$5)-C13</f>
        <v>30</v>
      </c>
      <c r="M2" s="7">
        <f>B13/J2</f>
        <v>12.5</v>
      </c>
      <c r="N2" s="32">
        <f>ABS(M2-M$10)</f>
        <v>0.21698113207547109</v>
      </c>
      <c r="O2" s="18">
        <f>S2*J2+config!$K$2+config!$L$2</f>
        <v>12.640000000000004</v>
      </c>
      <c r="P2" s="18">
        <f t="shared" ref="P2:P9" si="0">ABS(O2-O$10)</f>
        <v>0.27133640552995786</v>
      </c>
      <c r="Q2" s="17">
        <f>B13/config!$K$2</f>
        <v>2.0833333333333335</v>
      </c>
      <c r="R2" s="17">
        <f>B13/config!$L$2</f>
        <v>1.5625</v>
      </c>
      <c r="S2" s="17">
        <f>(config!$K$2-config!$L$2)/(Q2-R2)</f>
        <v>-7.6799999999999979</v>
      </c>
    </row>
    <row r="3" spans="1:19" x14ac:dyDescent="0.3">
      <c r="A3" s="4" t="s">
        <v>2</v>
      </c>
      <c r="B3" s="5">
        <v>0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f t="shared" ref="J3:J9" si="1">SUM(B3:I3)</f>
        <v>2</v>
      </c>
      <c r="K3" s="6">
        <f>SUMPRODUCT(B3:I3,config!$B$4:$I$4)</f>
        <v>3.3</v>
      </c>
      <c r="L3" s="5">
        <f>SUMPRODUCT(B3:I3,config!$B$5:$I$5)-C14</f>
        <v>30</v>
      </c>
      <c r="M3" s="7">
        <f t="shared" ref="M3:M9" si="2">B14/J3</f>
        <v>14</v>
      </c>
      <c r="N3" s="32">
        <f t="shared" ref="N3:N9" si="3">ABS(M3-M$10)</f>
        <v>1.7169811320754711</v>
      </c>
      <c r="O3" s="18">
        <f>S3*J3+config!$K$2+config!$L$2</f>
        <v>14.28571428571429</v>
      </c>
      <c r="P3" s="18">
        <f t="shared" si="0"/>
        <v>1.9170506912442438</v>
      </c>
      <c r="Q3" s="17">
        <f>B14/config!$K$2</f>
        <v>2.3333333333333335</v>
      </c>
      <c r="R3" s="17">
        <f>B14/config!$L$2</f>
        <v>1.75</v>
      </c>
      <c r="S3" s="17">
        <f>(config!$K$2-config!$L$2)/(Q3-R3)</f>
        <v>-6.857142857142855</v>
      </c>
    </row>
    <row r="4" spans="1:19" x14ac:dyDescent="0.3">
      <c r="A4" s="4" t="s">
        <v>3</v>
      </c>
      <c r="B4" s="5">
        <v>0</v>
      </c>
      <c r="C4" s="5">
        <v>0</v>
      </c>
      <c r="D4" s="5">
        <v>6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f t="shared" si="1"/>
        <v>6</v>
      </c>
      <c r="K4" s="6">
        <f>SUMPRODUCT(B4:I4,config!$B$4:$I$4)</f>
        <v>9.8999999999999986</v>
      </c>
      <c r="L4" s="5">
        <f>SUMPRODUCT(B4:I4,config!$B$5:$I$5)-C15</f>
        <v>108</v>
      </c>
      <c r="M4" s="7">
        <f t="shared" si="2"/>
        <v>11.333333333333334</v>
      </c>
      <c r="N4" s="32">
        <f t="shared" si="3"/>
        <v>0.94968553459119498</v>
      </c>
      <c r="O4" s="18">
        <f>S4*J4+config!$K$2+config!$L$2</f>
        <v>11.058823529411768</v>
      </c>
      <c r="P4" s="18">
        <f t="shared" si="0"/>
        <v>1.3098400650582782</v>
      </c>
      <c r="Q4" s="17">
        <f>B15/config!$K$2</f>
        <v>5.666666666666667</v>
      </c>
      <c r="R4" s="17">
        <f>B15/config!$L$2</f>
        <v>4.25</v>
      </c>
      <c r="S4" s="17">
        <f>(config!$K$2-config!$L$2)/(Q4-R4)</f>
        <v>-2.8235294117647052</v>
      </c>
    </row>
    <row r="5" spans="1:19" x14ac:dyDescent="0.3">
      <c r="A5" s="4" t="s">
        <v>4</v>
      </c>
      <c r="B5" s="5">
        <v>0</v>
      </c>
      <c r="C5" s="5">
        <v>1</v>
      </c>
      <c r="D5" s="5">
        <v>9</v>
      </c>
      <c r="E5" s="5">
        <v>2</v>
      </c>
      <c r="F5" s="5">
        <v>0</v>
      </c>
      <c r="G5" s="5">
        <v>0</v>
      </c>
      <c r="H5" s="5">
        <v>0</v>
      </c>
      <c r="I5" s="5">
        <v>0</v>
      </c>
      <c r="J5" s="5">
        <f t="shared" si="1"/>
        <v>12</v>
      </c>
      <c r="K5" s="6">
        <f>SUMPRODUCT(B5:I5,config!$B$4:$I$4)</f>
        <v>19.8</v>
      </c>
      <c r="L5" s="5">
        <f>SUMPRODUCT(B5:I5,config!$B$5:$I$5)-C16</f>
        <v>161</v>
      </c>
      <c r="M5" s="7">
        <f t="shared" si="2"/>
        <v>12.25</v>
      </c>
      <c r="N5" s="32">
        <f t="shared" si="3"/>
        <v>3.3018867924528905E-2</v>
      </c>
      <c r="O5" s="18">
        <f>S5*J5+config!$K$2+config!$L$2</f>
        <v>12.326530612244898</v>
      </c>
      <c r="P5" s="18">
        <f t="shared" si="0"/>
        <v>4.2132982225147941E-2</v>
      </c>
      <c r="Q5" s="17">
        <f>B16/config!$K$2</f>
        <v>12.25</v>
      </c>
      <c r="R5" s="17">
        <f>B16/config!$L$2</f>
        <v>9.1875</v>
      </c>
      <c r="S5" s="17">
        <f>(config!$K$2-config!$L$2)/(Q5-R5)</f>
        <v>-1.3061224489795917</v>
      </c>
    </row>
    <row r="6" spans="1:19" x14ac:dyDescent="0.3">
      <c r="A6" s="4" t="s">
        <v>5</v>
      </c>
      <c r="B6" s="5">
        <v>0</v>
      </c>
      <c r="C6" s="5">
        <v>1</v>
      </c>
      <c r="D6" s="5">
        <v>11</v>
      </c>
      <c r="E6" s="5">
        <v>2</v>
      </c>
      <c r="F6" s="5">
        <v>0</v>
      </c>
      <c r="G6" s="5">
        <v>0</v>
      </c>
      <c r="H6" s="5">
        <v>0</v>
      </c>
      <c r="I6" s="5">
        <v>0</v>
      </c>
      <c r="J6" s="5">
        <f t="shared" si="1"/>
        <v>14</v>
      </c>
      <c r="K6" s="6">
        <f>SUMPRODUCT(B6:I6,config!$B$4:$I$4)</f>
        <v>23.099999999999998</v>
      </c>
      <c r="L6" s="5">
        <f>SUMPRODUCT(B6:I6,config!$B$5:$I$5)-C17</f>
        <v>194.5</v>
      </c>
      <c r="M6" s="7">
        <f t="shared" si="2"/>
        <v>12.214285714285714</v>
      </c>
      <c r="N6" s="32">
        <f t="shared" si="3"/>
        <v>6.8733153638815381E-2</v>
      </c>
      <c r="O6" s="18">
        <f>S6*J6+config!$K$2+config!$L$2</f>
        <v>12.280701754385966</v>
      </c>
      <c r="P6" s="18">
        <f t="shared" si="0"/>
        <v>8.7961840084080478E-2</v>
      </c>
      <c r="Q6" s="17">
        <f>B17/config!$K$2</f>
        <v>14.25</v>
      </c>
      <c r="R6" s="17">
        <f>B17/config!$L$2</f>
        <v>10.6875</v>
      </c>
      <c r="S6" s="17">
        <f>(config!$K$2-config!$L$2)/(Q6-R6)</f>
        <v>-1.1228070175438596</v>
      </c>
    </row>
    <row r="7" spans="1:19" x14ac:dyDescent="0.3">
      <c r="A7" s="4" t="s">
        <v>6</v>
      </c>
      <c r="B7" s="5">
        <v>0</v>
      </c>
      <c r="C7" s="5">
        <v>1</v>
      </c>
      <c r="D7" s="5">
        <v>8</v>
      </c>
      <c r="E7" s="5">
        <v>2</v>
      </c>
      <c r="F7" s="5">
        <v>0</v>
      </c>
      <c r="G7" s="5">
        <v>0</v>
      </c>
      <c r="H7" s="5">
        <v>0</v>
      </c>
      <c r="I7" s="5">
        <v>0</v>
      </c>
      <c r="J7" s="5">
        <f t="shared" si="1"/>
        <v>11</v>
      </c>
      <c r="K7" s="6">
        <f>SUMPRODUCT(B7:I7,config!$B$4:$I$4)</f>
        <v>18.149999999999999</v>
      </c>
      <c r="L7" s="5">
        <f>SUMPRODUCT(B7:I7,config!$B$5:$I$5)-C18</f>
        <v>137.5</v>
      </c>
      <c r="M7" s="7">
        <f t="shared" si="2"/>
        <v>12.454545454545455</v>
      </c>
      <c r="N7" s="32">
        <f t="shared" si="3"/>
        <v>0.17152658662092612</v>
      </c>
      <c r="O7" s="18">
        <f>S7*J7+config!$K$2+config!$L$2</f>
        <v>12.583941605839414</v>
      </c>
      <c r="P7" s="18">
        <f t="shared" si="0"/>
        <v>0.21527801136936731</v>
      </c>
      <c r="Q7" s="17">
        <f>B18/config!$K$2</f>
        <v>11.416666666666666</v>
      </c>
      <c r="R7" s="17">
        <f>B18/config!$L$2</f>
        <v>8.5625</v>
      </c>
      <c r="S7" s="17">
        <f>(config!$K$2-config!$L$2)/(Q7-R7)</f>
        <v>-1.4014598540145988</v>
      </c>
    </row>
    <row r="8" spans="1:19" x14ac:dyDescent="0.3">
      <c r="A8" s="4" t="s">
        <v>7</v>
      </c>
      <c r="B8" s="5">
        <v>0</v>
      </c>
      <c r="C8" s="5">
        <v>0</v>
      </c>
      <c r="D8" s="5">
        <v>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f t="shared" si="1"/>
        <v>3</v>
      </c>
      <c r="K8" s="6">
        <f>SUMPRODUCT(B8:I8,config!$B$4:$I$4)</f>
        <v>4.9499999999999993</v>
      </c>
      <c r="L8" s="5">
        <f>SUMPRODUCT(B8:I8,config!$B$5:$I$5)-C19</f>
        <v>54</v>
      </c>
      <c r="M8" s="7">
        <f t="shared" si="2"/>
        <v>11.333333333333334</v>
      </c>
      <c r="N8" s="32">
        <f t="shared" si="3"/>
        <v>0.94968553459119498</v>
      </c>
      <c r="O8" s="18">
        <f>S8*J8+config!$K$2+config!$L$2</f>
        <v>11.058823529411768</v>
      </c>
      <c r="P8" s="18">
        <f t="shared" si="0"/>
        <v>1.3098400650582782</v>
      </c>
      <c r="Q8" s="17">
        <f>B19/config!$K$2</f>
        <v>2.8333333333333335</v>
      </c>
      <c r="R8" s="17">
        <f>B19/config!$L$2</f>
        <v>2.125</v>
      </c>
      <c r="S8" s="17">
        <f>(config!$K$2-config!$L$2)/(Q8-R8)</f>
        <v>-5.6470588235294104</v>
      </c>
    </row>
    <row r="9" spans="1:19" x14ac:dyDescent="0.3">
      <c r="A9" s="8" t="s">
        <v>8</v>
      </c>
      <c r="B9" s="9">
        <v>0</v>
      </c>
      <c r="C9" s="9">
        <v>0</v>
      </c>
      <c r="D9" s="9">
        <v>1</v>
      </c>
      <c r="E9" s="9">
        <v>2</v>
      </c>
      <c r="F9" s="9">
        <v>0</v>
      </c>
      <c r="G9" s="9">
        <v>0</v>
      </c>
      <c r="H9" s="9">
        <v>0</v>
      </c>
      <c r="I9" s="9">
        <v>0</v>
      </c>
      <c r="J9" s="9">
        <f t="shared" si="1"/>
        <v>3</v>
      </c>
      <c r="K9" s="10">
        <f>SUMPRODUCT(B9:I9,config!$B$4:$I$4)</f>
        <v>4.9499999999999993</v>
      </c>
      <c r="L9" s="9">
        <f>SUMPRODUCT(B9:I9,config!$B$5:$I$5)-C20</f>
        <v>42</v>
      </c>
      <c r="M9" s="11">
        <f t="shared" si="2"/>
        <v>13.666666666666666</v>
      </c>
      <c r="N9" s="32">
        <f t="shared" si="3"/>
        <v>1.3836477987421372</v>
      </c>
      <c r="O9" s="18">
        <f>S9*J9+config!$K$2+config!$L$2</f>
        <v>13.95121951219512</v>
      </c>
      <c r="P9" s="18">
        <f t="shared" si="0"/>
        <v>1.5825559177250739</v>
      </c>
      <c r="Q9" s="17">
        <f>B20/config!$K$2</f>
        <v>3.4166666666666665</v>
      </c>
      <c r="R9" s="17">
        <f>B20/config!$L$2</f>
        <v>2.5625</v>
      </c>
      <c r="S9" s="17">
        <f>(config!$K$2-config!$L$2)/(Q9-R9)</f>
        <v>-4.6829268292682933</v>
      </c>
    </row>
    <row r="10" spans="1:19" x14ac:dyDescent="0.3">
      <c r="A10" s="12" t="s">
        <v>9</v>
      </c>
      <c r="B10" s="13">
        <f t="shared" ref="B10:J10" si="4">SUM(B2:B9)</f>
        <v>0</v>
      </c>
      <c r="C10" s="13">
        <f t="shared" si="4"/>
        <v>3</v>
      </c>
      <c r="D10" s="13">
        <f t="shared" si="4"/>
        <v>40</v>
      </c>
      <c r="E10" s="13">
        <f t="shared" si="4"/>
        <v>10</v>
      </c>
      <c r="F10" s="13">
        <f t="shared" si="4"/>
        <v>0</v>
      </c>
      <c r="G10" s="13">
        <f t="shared" si="4"/>
        <v>0</v>
      </c>
      <c r="H10" s="13">
        <f t="shared" si="4"/>
        <v>0</v>
      </c>
      <c r="I10" s="13">
        <f t="shared" si="4"/>
        <v>0</v>
      </c>
      <c r="J10" s="13">
        <f t="shared" si="4"/>
        <v>53</v>
      </c>
      <c r="K10" s="15">
        <f>SUM(K2:K9)</f>
        <v>87.449999999999989</v>
      </c>
      <c r="L10" s="13">
        <f>SUM(L2:L9)</f>
        <v>757</v>
      </c>
      <c r="M10" s="14">
        <f>B21/J10</f>
        <v>12.283018867924529</v>
      </c>
      <c r="N10" s="32">
        <f>SUM(N2:N9)/8</f>
        <v>0.68628246753246747</v>
      </c>
      <c r="O10" s="31">
        <f>S10*J10+config!$K$2+config!$L$2</f>
        <v>12.368663594470046</v>
      </c>
      <c r="P10" s="31">
        <f>SUM(P2:P9)/8</f>
        <v>0.84199949728680346</v>
      </c>
      <c r="Q10" s="17">
        <f>B21/config!$K$2</f>
        <v>54.25</v>
      </c>
      <c r="R10" s="17">
        <f>B21/config!$L$2</f>
        <v>40.6875</v>
      </c>
      <c r="S10" s="17">
        <f>(config!$K$2-config!$L$2)/(Q10-R10)</f>
        <v>-0.29493087557603687</v>
      </c>
    </row>
    <row r="11" spans="1:19" x14ac:dyDescent="0.3">
      <c r="F11" s="17"/>
      <c r="G11" s="19">
        <f>SUM(F10:G10)/J10</f>
        <v>0</v>
      </c>
      <c r="H11" s="20"/>
      <c r="I11" s="20">
        <f>SUM(H10:I10)/J10</f>
        <v>0</v>
      </c>
      <c r="J11" s="21">
        <f>I11+G11</f>
        <v>0</v>
      </c>
    </row>
    <row r="12" spans="1:19" x14ac:dyDescent="0.3">
      <c r="A12" t="s">
        <v>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H12" t="s">
        <v>30</v>
      </c>
      <c r="I12" t="s">
        <v>33</v>
      </c>
      <c r="J12" t="s">
        <v>34</v>
      </c>
      <c r="M12" t="s">
        <v>35</v>
      </c>
      <c r="N12" t="s">
        <v>36</v>
      </c>
      <c r="O12" t="s">
        <v>37</v>
      </c>
      <c r="P12" t="s">
        <v>40</v>
      </c>
      <c r="Q12" t="s">
        <v>49</v>
      </c>
      <c r="R12" t="s">
        <v>41</v>
      </c>
      <c r="S12" s="1"/>
    </row>
    <row r="13" spans="1:19" x14ac:dyDescent="0.3">
      <c r="A13" t="s">
        <v>1</v>
      </c>
      <c r="B13">
        <v>25</v>
      </c>
      <c r="C13">
        <v>0</v>
      </c>
      <c r="D13">
        <v>0</v>
      </c>
      <c r="E13">
        <v>0</v>
      </c>
      <c r="F13">
        <v>0</v>
      </c>
      <c r="H13">
        <f>SUMPRODUCT(B2:I2,config!$B$1:$I$1)</f>
        <v>28</v>
      </c>
      <c r="I13">
        <f>SUMPRODUCT(B2:I2,config!$B$2:$I$2)</f>
        <v>20</v>
      </c>
      <c r="J13">
        <f>SUMPRODUCT(B2:I2,config!$B$3:$I$3)</f>
        <v>16</v>
      </c>
      <c r="M13" t="s">
        <v>38</v>
      </c>
      <c r="N13">
        <v>54</v>
      </c>
      <c r="O13">
        <v>53</v>
      </c>
      <c r="P13">
        <f>J10</f>
        <v>53</v>
      </c>
      <c r="Q13" s="28">
        <f>(P13-N13)/(O13-N13)</f>
        <v>1</v>
      </c>
      <c r="R13">
        <v>0.1336</v>
      </c>
      <c r="S13" s="30"/>
    </row>
    <row r="14" spans="1:19" x14ac:dyDescent="0.3">
      <c r="A14" t="s">
        <v>2</v>
      </c>
      <c r="B14">
        <v>28</v>
      </c>
      <c r="C14">
        <v>0</v>
      </c>
      <c r="D14">
        <v>0</v>
      </c>
      <c r="E14">
        <v>0</v>
      </c>
      <c r="F14">
        <v>0</v>
      </c>
      <c r="H14">
        <f>SUMPRODUCT(B3:I3,config!$B$1:$I$1)</f>
        <v>28</v>
      </c>
      <c r="I14">
        <f>SUMPRODUCT(B3:I3,config!$B$2:$I$2)</f>
        <v>20</v>
      </c>
      <c r="J14">
        <f>SUMPRODUCT(B3:I3,config!$B$3:$I$3)</f>
        <v>16</v>
      </c>
      <c r="M14" t="s">
        <v>14</v>
      </c>
      <c r="N14">
        <v>87.45</v>
      </c>
      <c r="O14">
        <v>46.5</v>
      </c>
      <c r="P14">
        <f>K10</f>
        <v>87.449999999999989</v>
      </c>
      <c r="Q14" s="28">
        <f>(P14-N14)/(O14-N14)</f>
        <v>3.4702941917465211E-16</v>
      </c>
      <c r="R14">
        <v>6.1400000000000003E-2</v>
      </c>
    </row>
    <row r="15" spans="1:19" x14ac:dyDescent="0.3">
      <c r="A15" t="s">
        <v>3</v>
      </c>
      <c r="B15">
        <v>68</v>
      </c>
      <c r="C15">
        <v>0</v>
      </c>
      <c r="D15">
        <v>0</v>
      </c>
      <c r="E15">
        <v>0</v>
      </c>
      <c r="F15">
        <v>0</v>
      </c>
      <c r="H15">
        <f>SUMPRODUCT(B4:I4,config!$B$1:$I$1)</f>
        <v>72</v>
      </c>
      <c r="I15">
        <f>SUMPRODUCT(B4:I4,config!$B$2:$I$2)</f>
        <v>60</v>
      </c>
      <c r="J15">
        <f>SUMPRODUCT(B4:I4,config!$B$3:$I$3)</f>
        <v>48</v>
      </c>
      <c r="M15" t="s">
        <v>15</v>
      </c>
      <c r="N15">
        <v>0</v>
      </c>
      <c r="O15">
        <v>757</v>
      </c>
      <c r="P15">
        <f>L10</f>
        <v>757</v>
      </c>
      <c r="Q15" s="28">
        <f>(P15-N15)/(O15-N15)</f>
        <v>1</v>
      </c>
      <c r="R15">
        <v>0.31019999999999998</v>
      </c>
    </row>
    <row r="16" spans="1:19" x14ac:dyDescent="0.3">
      <c r="A16" t="s">
        <v>4</v>
      </c>
      <c r="B16">
        <v>147</v>
      </c>
      <c r="C16">
        <v>25</v>
      </c>
      <c r="D16">
        <v>50</v>
      </c>
      <c r="E16">
        <v>0</v>
      </c>
      <c r="F16">
        <v>1</v>
      </c>
      <c r="H16">
        <f>SUMPRODUCT(B5:I5,config!$B$1:$I$1)</f>
        <v>150</v>
      </c>
      <c r="I16">
        <f>SUMPRODUCT(B5:I5,config!$B$2:$I$2)</f>
        <v>110</v>
      </c>
      <c r="J16">
        <f>SUMPRODUCT(B5:I5,config!$B$3:$I$3)</f>
        <v>88</v>
      </c>
      <c r="M16" t="s">
        <v>39</v>
      </c>
      <c r="N16">
        <v>2</v>
      </c>
      <c r="O16">
        <v>0.84199999999999997</v>
      </c>
      <c r="P16">
        <f>P10</f>
        <v>0.84199949728680346</v>
      </c>
      <c r="Q16" s="28">
        <f>(P16-N16)/(O16-N16)</f>
        <v>1.0000004341219315</v>
      </c>
      <c r="R16">
        <v>0.49480000000000002</v>
      </c>
    </row>
    <row r="17" spans="1:17" x14ac:dyDescent="0.3">
      <c r="A17" t="s">
        <v>5</v>
      </c>
      <c r="B17">
        <v>171</v>
      </c>
      <c r="C17">
        <v>27.5</v>
      </c>
      <c r="D17">
        <v>40</v>
      </c>
      <c r="E17">
        <v>0</v>
      </c>
      <c r="F17">
        <v>1</v>
      </c>
      <c r="H17">
        <f>SUMPRODUCT(B6:I6,config!$B$1:$I$1)</f>
        <v>174</v>
      </c>
      <c r="I17">
        <f>SUMPRODUCT(B6:I6,config!$B$2:$I$2)</f>
        <v>130</v>
      </c>
      <c r="J17">
        <f>SUMPRODUCT(B6:I6,config!$B$3:$I$3)</f>
        <v>104</v>
      </c>
      <c r="P17" s="1" t="s">
        <v>50</v>
      </c>
      <c r="Q17" s="30">
        <f>SUMPRODUCT(Q13:Q16,R13:R16)</f>
        <v>0.93860021480353173</v>
      </c>
    </row>
    <row r="18" spans="1:17" x14ac:dyDescent="0.3">
      <c r="A18" t="s">
        <v>6</v>
      </c>
      <c r="B18">
        <v>137</v>
      </c>
      <c r="C18">
        <v>30.5</v>
      </c>
      <c r="D18">
        <v>43</v>
      </c>
      <c r="E18">
        <v>0</v>
      </c>
      <c r="F18">
        <v>1</v>
      </c>
      <c r="H18">
        <f>SUMPRODUCT(B7:I7,config!$B$1:$I$1)</f>
        <v>138</v>
      </c>
      <c r="I18">
        <f>SUMPRODUCT(B7:I7,config!$B$2:$I$2)</f>
        <v>100</v>
      </c>
      <c r="J18">
        <f>SUMPRODUCT(B7:I7,config!$B$3:$I$3)</f>
        <v>80</v>
      </c>
    </row>
    <row r="19" spans="1:17" x14ac:dyDescent="0.3">
      <c r="A19" t="s">
        <v>7</v>
      </c>
      <c r="B19">
        <v>34</v>
      </c>
      <c r="C19">
        <v>0</v>
      </c>
      <c r="D19">
        <v>0</v>
      </c>
      <c r="E19">
        <v>0</v>
      </c>
      <c r="F19">
        <v>0</v>
      </c>
      <c r="H19">
        <f>SUMPRODUCT(B8:I8,config!$B$1:$I$1)</f>
        <v>36</v>
      </c>
      <c r="I19">
        <f>SUMPRODUCT(B8:I8,config!$B$2:$I$2)</f>
        <v>30</v>
      </c>
      <c r="J19">
        <f>SUMPRODUCT(B8:I8,config!$B$3:$I$3)</f>
        <v>24</v>
      </c>
    </row>
    <row r="20" spans="1:17" x14ac:dyDescent="0.3">
      <c r="A20" t="s">
        <v>8</v>
      </c>
      <c r="B20">
        <v>41</v>
      </c>
      <c r="C20">
        <v>0</v>
      </c>
      <c r="D20">
        <v>0</v>
      </c>
      <c r="E20">
        <v>0</v>
      </c>
      <c r="F20">
        <v>0</v>
      </c>
      <c r="H20">
        <f>SUMPRODUCT(B9:I9,config!$B$1:$I$1)</f>
        <v>44</v>
      </c>
      <c r="I20">
        <f>SUMPRODUCT(B9:I9,config!$B$2:$I$2)</f>
        <v>30</v>
      </c>
      <c r="J20">
        <f>SUMPRODUCT(B9:I9,config!$B$3:$I$3)</f>
        <v>24</v>
      </c>
    </row>
    <row r="21" spans="1:17" x14ac:dyDescent="0.3">
      <c r="A21" s="1" t="s">
        <v>9</v>
      </c>
      <c r="B21" s="1">
        <f>SUM(B13:B20)</f>
        <v>651</v>
      </c>
    </row>
  </sheetData>
  <conditionalFormatting sqref="H13:J20">
    <cfRule type="expression" dxfId="3" priority="1">
      <formula>AND(H13&gt;=B13,H13&lt;&gt;"")</formula>
    </cfRule>
    <cfRule type="expression" dxfId="2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74E9-5F0D-44F0-80C7-2E08FB846648}">
  <dimension ref="A1:S21"/>
  <sheetViews>
    <sheetView workbookViewId="0">
      <selection activeCell="D8" sqref="D8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19" x14ac:dyDescent="0.3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13</v>
      </c>
      <c r="K1" s="3" t="s">
        <v>10</v>
      </c>
      <c r="L1" s="3" t="s">
        <v>11</v>
      </c>
      <c r="M1" s="3" t="s">
        <v>12</v>
      </c>
      <c r="N1" s="13" t="s">
        <v>66</v>
      </c>
      <c r="O1" s="16" t="s">
        <v>42</v>
      </c>
      <c r="P1" s="16" t="s">
        <v>48</v>
      </c>
      <c r="Q1" s="16" t="s">
        <v>43</v>
      </c>
      <c r="R1" s="16" t="s">
        <v>44</v>
      </c>
      <c r="S1" s="16" t="s">
        <v>45</v>
      </c>
    </row>
    <row r="2" spans="1:19" x14ac:dyDescent="0.3">
      <c r="A2" s="4" t="s">
        <v>1</v>
      </c>
      <c r="B2" s="5">
        <v>0</v>
      </c>
      <c r="C2" s="5">
        <v>0</v>
      </c>
      <c r="D2" s="5">
        <v>1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f>SUM(B2:I2)</f>
        <v>2</v>
      </c>
      <c r="K2" s="6">
        <f>SUMPRODUCT(B2:I2,config!$B$4:$I$4)</f>
        <v>3.3</v>
      </c>
      <c r="L2" s="5">
        <f>SUMPRODUCT(B2:I2,config!$B$5:$I$5)-C13</f>
        <v>30</v>
      </c>
      <c r="M2" s="7">
        <f>B13/J2</f>
        <v>12.5</v>
      </c>
      <c r="N2" s="32">
        <f>ABS(M2-M$10)</f>
        <v>0.21698113207547109</v>
      </c>
      <c r="O2" s="18">
        <f>S2*J2+config!$K$2+config!$L$2</f>
        <v>12.640000000000004</v>
      </c>
      <c r="P2" s="18">
        <f t="shared" ref="P2:P9" si="0">ABS(O2-O$10)</f>
        <v>0.27133640552995786</v>
      </c>
      <c r="Q2" s="17">
        <f>B13/config!$K$2</f>
        <v>2.0833333333333335</v>
      </c>
      <c r="R2" s="17">
        <f>B13/config!$L$2</f>
        <v>1.5625</v>
      </c>
      <c r="S2" s="17">
        <f>(config!$K$2-config!$L$2)/(Q2-R2)</f>
        <v>-7.6799999999999979</v>
      </c>
    </row>
    <row r="3" spans="1:19" x14ac:dyDescent="0.3">
      <c r="A3" s="4" t="s">
        <v>2</v>
      </c>
      <c r="B3" s="5">
        <v>0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f t="shared" ref="J3:J9" si="1">SUM(B3:I3)</f>
        <v>2</v>
      </c>
      <c r="K3" s="6">
        <f>SUMPRODUCT(B3:I3,config!$B$4:$I$4)</f>
        <v>3.3</v>
      </c>
      <c r="L3" s="5">
        <f>SUMPRODUCT(B3:I3,config!$B$5:$I$5)-C14</f>
        <v>30</v>
      </c>
      <c r="M3" s="7">
        <f t="shared" ref="M3:M9" si="2">B14/J3</f>
        <v>14</v>
      </c>
      <c r="N3" s="32">
        <f t="shared" ref="N3:N9" si="3">ABS(M3-M$10)</f>
        <v>1.7169811320754711</v>
      </c>
      <c r="O3" s="18">
        <f>S3*J3+config!$K$2+config!$L$2</f>
        <v>14.28571428571429</v>
      </c>
      <c r="P3" s="18">
        <f t="shared" si="0"/>
        <v>1.9170506912442438</v>
      </c>
      <c r="Q3" s="17">
        <f>B14/config!$K$2</f>
        <v>2.3333333333333335</v>
      </c>
      <c r="R3" s="17">
        <f>B14/config!$L$2</f>
        <v>1.75</v>
      </c>
      <c r="S3" s="17">
        <f>(config!$K$2-config!$L$2)/(Q3-R3)</f>
        <v>-6.857142857142855</v>
      </c>
    </row>
    <row r="4" spans="1:19" x14ac:dyDescent="0.3">
      <c r="A4" s="4" t="s">
        <v>3</v>
      </c>
      <c r="B4" s="5">
        <v>0</v>
      </c>
      <c r="C4" s="5">
        <v>0</v>
      </c>
      <c r="D4" s="5">
        <v>4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f t="shared" si="1"/>
        <v>5</v>
      </c>
      <c r="K4" s="6">
        <f>SUMPRODUCT(B4:I4,config!$B$4:$I$4)</f>
        <v>7.6</v>
      </c>
      <c r="L4" s="5">
        <f>SUMPRODUCT(B4:I4,config!$B$5:$I$5)-C15</f>
        <v>77</v>
      </c>
      <c r="M4" s="7">
        <f t="shared" si="2"/>
        <v>13.6</v>
      </c>
      <c r="N4" s="32">
        <f t="shared" si="3"/>
        <v>1.3169811320754707</v>
      </c>
      <c r="O4" s="18">
        <f>S4*J4+config!$K$2+config!$L$2</f>
        <v>13.882352941176475</v>
      </c>
      <c r="P4" s="18">
        <f t="shared" si="0"/>
        <v>1.5136893467064283</v>
      </c>
      <c r="Q4" s="17">
        <f>B15/config!$K$2</f>
        <v>5.666666666666667</v>
      </c>
      <c r="R4" s="17">
        <f>B15/config!$L$2</f>
        <v>4.25</v>
      </c>
      <c r="S4" s="17">
        <f>(config!$K$2-config!$L$2)/(Q4-R4)</f>
        <v>-2.8235294117647052</v>
      </c>
    </row>
    <row r="5" spans="1:19" x14ac:dyDescent="0.3">
      <c r="A5" s="4" t="s">
        <v>4</v>
      </c>
      <c r="B5" s="5">
        <v>0</v>
      </c>
      <c r="C5" s="5">
        <v>1</v>
      </c>
      <c r="D5" s="5">
        <v>12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f t="shared" si="1"/>
        <v>13</v>
      </c>
      <c r="K5" s="6">
        <f>SUMPRODUCT(B5:I5,config!$B$4:$I$4)</f>
        <v>21.449999999999996</v>
      </c>
      <c r="L5" s="5">
        <f>SUMPRODUCT(B5:I5,config!$B$5:$I$5)-C16</f>
        <v>191</v>
      </c>
      <c r="M5" s="7">
        <f t="shared" si="2"/>
        <v>11.307692307692308</v>
      </c>
      <c r="N5" s="32">
        <f t="shared" si="3"/>
        <v>0.97532656023222053</v>
      </c>
      <c r="O5" s="18">
        <f>S5*J5+config!$K$2+config!$L$2</f>
        <v>11.020408163265309</v>
      </c>
      <c r="P5" s="18">
        <f t="shared" si="0"/>
        <v>1.3482554312047377</v>
      </c>
      <c r="Q5" s="17">
        <f>B16/config!$K$2</f>
        <v>12.25</v>
      </c>
      <c r="R5" s="17">
        <f>B16/config!$L$2</f>
        <v>9.1875</v>
      </c>
      <c r="S5" s="17">
        <f>(config!$K$2-config!$L$2)/(Q5-R5)</f>
        <v>-1.3061224489795917</v>
      </c>
    </row>
    <row r="6" spans="1:19" x14ac:dyDescent="0.3">
      <c r="A6" s="4" t="s">
        <v>5</v>
      </c>
      <c r="B6" s="5">
        <v>0</v>
      </c>
      <c r="C6" s="5">
        <v>1</v>
      </c>
      <c r="D6" s="5">
        <v>11</v>
      </c>
      <c r="E6" s="5">
        <v>2</v>
      </c>
      <c r="F6" s="5">
        <v>0</v>
      </c>
      <c r="G6" s="5">
        <v>0</v>
      </c>
      <c r="H6" s="5">
        <v>0</v>
      </c>
      <c r="I6" s="5">
        <v>0</v>
      </c>
      <c r="J6" s="5">
        <f t="shared" si="1"/>
        <v>14</v>
      </c>
      <c r="K6" s="6">
        <f>SUMPRODUCT(B6:I6,config!$B$4:$I$4)</f>
        <v>23.099999999999998</v>
      </c>
      <c r="L6" s="5">
        <f>SUMPRODUCT(B6:I6,config!$B$5:$I$5)-C17</f>
        <v>194.5</v>
      </c>
      <c r="M6" s="7">
        <f t="shared" si="2"/>
        <v>12.214285714285714</v>
      </c>
      <c r="N6" s="32">
        <f t="shared" si="3"/>
        <v>6.8733153638815381E-2</v>
      </c>
      <c r="O6" s="18">
        <f>S6*J6+config!$K$2+config!$L$2</f>
        <v>12.280701754385966</v>
      </c>
      <c r="P6" s="18">
        <f t="shared" si="0"/>
        <v>8.7961840084080478E-2</v>
      </c>
      <c r="Q6" s="17">
        <f>B17/config!$K$2</f>
        <v>14.25</v>
      </c>
      <c r="R6" s="17">
        <f>B17/config!$L$2</f>
        <v>10.6875</v>
      </c>
      <c r="S6" s="17">
        <f>(config!$K$2-config!$L$2)/(Q6-R6)</f>
        <v>-1.1228070175438596</v>
      </c>
    </row>
    <row r="7" spans="1:19" x14ac:dyDescent="0.3">
      <c r="A7" s="4" t="s">
        <v>6</v>
      </c>
      <c r="B7" s="5">
        <v>0</v>
      </c>
      <c r="C7" s="5">
        <v>1</v>
      </c>
      <c r="D7" s="5">
        <v>6</v>
      </c>
      <c r="E7" s="5">
        <v>1</v>
      </c>
      <c r="F7" s="5">
        <v>2</v>
      </c>
      <c r="G7" s="5">
        <v>0</v>
      </c>
      <c r="H7" s="5">
        <v>0</v>
      </c>
      <c r="I7" s="5">
        <v>0</v>
      </c>
      <c r="J7" s="5">
        <f t="shared" si="1"/>
        <v>10</v>
      </c>
      <c r="K7" s="6">
        <f>SUMPRODUCT(B7:I7,config!$B$4:$I$4)</f>
        <v>15.2</v>
      </c>
      <c r="L7" s="5">
        <f>SUMPRODUCT(B7:I7,config!$B$5:$I$5)-C18</f>
        <v>99.5</v>
      </c>
      <c r="M7" s="7">
        <f t="shared" si="2"/>
        <v>13.7</v>
      </c>
      <c r="N7" s="32">
        <f t="shared" si="3"/>
        <v>1.4169811320754704</v>
      </c>
      <c r="O7" s="18">
        <f>S7*J7+config!$K$2+config!$L$2</f>
        <v>13.985401459854012</v>
      </c>
      <c r="P7" s="18">
        <f t="shared" si="0"/>
        <v>1.6167378653839659</v>
      </c>
      <c r="Q7" s="17">
        <f>B18/config!$K$2</f>
        <v>11.416666666666666</v>
      </c>
      <c r="R7" s="17">
        <f>B18/config!$L$2</f>
        <v>8.5625</v>
      </c>
      <c r="S7" s="17">
        <f>(config!$K$2-config!$L$2)/(Q7-R7)</f>
        <v>-1.4014598540145988</v>
      </c>
    </row>
    <row r="8" spans="1:19" x14ac:dyDescent="0.3">
      <c r="A8" s="4" t="s">
        <v>7</v>
      </c>
      <c r="B8" s="5">
        <v>0</v>
      </c>
      <c r="C8" s="5">
        <v>0</v>
      </c>
      <c r="D8" s="5">
        <v>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f t="shared" si="1"/>
        <v>3</v>
      </c>
      <c r="K8" s="6">
        <f>SUMPRODUCT(B8:I8,config!$B$4:$I$4)</f>
        <v>4.9499999999999993</v>
      </c>
      <c r="L8" s="5">
        <f>SUMPRODUCT(B8:I8,config!$B$5:$I$5)-C19</f>
        <v>54</v>
      </c>
      <c r="M8" s="7">
        <f t="shared" si="2"/>
        <v>11.333333333333334</v>
      </c>
      <c r="N8" s="32">
        <f t="shared" si="3"/>
        <v>0.94968553459119498</v>
      </c>
      <c r="O8" s="18">
        <f>S8*J8+config!$K$2+config!$L$2</f>
        <v>11.058823529411768</v>
      </c>
      <c r="P8" s="18">
        <f t="shared" si="0"/>
        <v>1.3098400650582782</v>
      </c>
      <c r="Q8" s="17">
        <f>B19/config!$K$2</f>
        <v>2.8333333333333335</v>
      </c>
      <c r="R8" s="17">
        <f>B19/config!$L$2</f>
        <v>2.125</v>
      </c>
      <c r="S8" s="17">
        <f>(config!$K$2-config!$L$2)/(Q8-R8)</f>
        <v>-5.6470588235294104</v>
      </c>
    </row>
    <row r="9" spans="1:19" x14ac:dyDescent="0.3">
      <c r="A9" s="8" t="s">
        <v>8</v>
      </c>
      <c r="B9" s="9">
        <v>0</v>
      </c>
      <c r="C9" s="9">
        <v>0</v>
      </c>
      <c r="D9" s="9">
        <v>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f t="shared" si="1"/>
        <v>4</v>
      </c>
      <c r="K9" s="10">
        <f>SUMPRODUCT(B9:I9,config!$B$4:$I$4)</f>
        <v>6.6</v>
      </c>
      <c r="L9" s="9">
        <f>SUMPRODUCT(B9:I9,config!$B$5:$I$5)-C20</f>
        <v>72</v>
      </c>
      <c r="M9" s="11">
        <f t="shared" si="2"/>
        <v>10.25</v>
      </c>
      <c r="N9" s="32">
        <f t="shared" si="3"/>
        <v>2.0330188679245289</v>
      </c>
      <c r="O9" s="18">
        <f>S9*J9+config!$K$2+config!$L$2</f>
        <v>9.2682926829268268</v>
      </c>
      <c r="P9" s="18">
        <f t="shared" si="0"/>
        <v>3.1003709115432194</v>
      </c>
      <c r="Q9" s="17">
        <f>B20/config!$K$2</f>
        <v>3.4166666666666665</v>
      </c>
      <c r="R9" s="17">
        <f>B20/config!$L$2</f>
        <v>2.5625</v>
      </c>
      <c r="S9" s="17">
        <f>(config!$K$2-config!$L$2)/(Q9-R9)</f>
        <v>-4.6829268292682933</v>
      </c>
    </row>
    <row r="10" spans="1:19" x14ac:dyDescent="0.3">
      <c r="A10" s="12" t="s">
        <v>9</v>
      </c>
      <c r="B10" s="13">
        <f t="shared" ref="B10:J10" si="4">SUM(B2:B9)</f>
        <v>0</v>
      </c>
      <c r="C10" s="13">
        <f t="shared" si="4"/>
        <v>3</v>
      </c>
      <c r="D10" s="13">
        <f t="shared" si="4"/>
        <v>42</v>
      </c>
      <c r="E10" s="13">
        <f t="shared" si="4"/>
        <v>5</v>
      </c>
      <c r="F10" s="13">
        <f t="shared" si="4"/>
        <v>3</v>
      </c>
      <c r="G10" s="13">
        <f t="shared" si="4"/>
        <v>0</v>
      </c>
      <c r="H10" s="13">
        <f t="shared" si="4"/>
        <v>0</v>
      </c>
      <c r="I10" s="13">
        <f t="shared" si="4"/>
        <v>0</v>
      </c>
      <c r="J10" s="13">
        <f t="shared" si="4"/>
        <v>53</v>
      </c>
      <c r="K10" s="15">
        <f>SUM(K2:K9)</f>
        <v>85.499999999999986</v>
      </c>
      <c r="L10" s="13">
        <f>SUM(L2:L9)</f>
        <v>748</v>
      </c>
      <c r="M10" s="14">
        <f>B21/J10</f>
        <v>12.283018867924529</v>
      </c>
      <c r="N10" s="32">
        <f>SUM(N2:N9)/8</f>
        <v>1.0868360805860804</v>
      </c>
      <c r="O10" s="31">
        <f>S10*J10+config!$K$2+config!$L$2</f>
        <v>12.368663594470046</v>
      </c>
      <c r="P10" s="31">
        <f>SUM(P2:P9)/8</f>
        <v>1.395655319594364</v>
      </c>
      <c r="Q10" s="17">
        <f>B21/config!$K$2</f>
        <v>54.25</v>
      </c>
      <c r="R10" s="17">
        <f>B21/config!$L$2</f>
        <v>40.6875</v>
      </c>
      <c r="S10" s="17">
        <f>(config!$K$2-config!$L$2)/(Q10-R10)</f>
        <v>-0.29493087557603687</v>
      </c>
    </row>
    <row r="11" spans="1:19" x14ac:dyDescent="0.3">
      <c r="F11" s="17"/>
      <c r="G11" s="19">
        <f>SUM(F10:G10)/J10</f>
        <v>5.6603773584905662E-2</v>
      </c>
      <c r="H11" s="20"/>
      <c r="I11" s="20">
        <f>SUM(H10:I10)/J10</f>
        <v>0</v>
      </c>
      <c r="J11" s="21">
        <f>I11+G11</f>
        <v>5.6603773584905662E-2</v>
      </c>
    </row>
    <row r="12" spans="1:19" x14ac:dyDescent="0.3">
      <c r="A12" t="s">
        <v>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H12" t="s">
        <v>30</v>
      </c>
      <c r="I12" t="s">
        <v>33</v>
      </c>
      <c r="J12" t="s">
        <v>34</v>
      </c>
      <c r="M12" t="s">
        <v>35</v>
      </c>
      <c r="N12" t="s">
        <v>36</v>
      </c>
      <c r="O12" t="s">
        <v>37</v>
      </c>
      <c r="P12" t="s">
        <v>40</v>
      </c>
      <c r="Q12" t="s">
        <v>49</v>
      </c>
      <c r="R12" t="s">
        <v>41</v>
      </c>
      <c r="S12" s="1"/>
    </row>
    <row r="13" spans="1:19" x14ac:dyDescent="0.3">
      <c r="A13" t="s">
        <v>1</v>
      </c>
      <c r="B13">
        <v>25</v>
      </c>
      <c r="C13">
        <v>0</v>
      </c>
      <c r="D13">
        <v>0</v>
      </c>
      <c r="E13">
        <v>0</v>
      </c>
      <c r="F13">
        <v>0</v>
      </c>
      <c r="H13">
        <f>SUMPRODUCT(B2:I2,config!$B$1:$I$1)</f>
        <v>28</v>
      </c>
      <c r="I13">
        <f>SUMPRODUCT(B2:I2,config!$B$2:$I$2)</f>
        <v>20</v>
      </c>
      <c r="J13">
        <f>SUMPRODUCT(B2:I2,config!$B$3:$I$3)</f>
        <v>16</v>
      </c>
      <c r="M13" t="s">
        <v>38</v>
      </c>
      <c r="N13">
        <v>54</v>
      </c>
      <c r="O13">
        <v>53</v>
      </c>
      <c r="P13">
        <f>J10</f>
        <v>53</v>
      </c>
      <c r="Q13" s="28">
        <f>(P13-N13)/(O13-N13)</f>
        <v>1</v>
      </c>
      <c r="R13">
        <v>0.1336</v>
      </c>
      <c r="S13" s="30"/>
    </row>
    <row r="14" spans="1:19" x14ac:dyDescent="0.3">
      <c r="A14" t="s">
        <v>2</v>
      </c>
      <c r="B14">
        <v>28</v>
      </c>
      <c r="C14">
        <v>0</v>
      </c>
      <c r="D14">
        <v>0</v>
      </c>
      <c r="E14">
        <v>0</v>
      </c>
      <c r="F14">
        <v>0</v>
      </c>
      <c r="H14">
        <f>SUMPRODUCT(B3:I3,config!$B$1:$I$1)</f>
        <v>28</v>
      </c>
      <c r="I14">
        <f>SUMPRODUCT(B3:I3,config!$B$2:$I$2)</f>
        <v>20</v>
      </c>
      <c r="J14">
        <f>SUMPRODUCT(B3:I3,config!$B$3:$I$3)</f>
        <v>16</v>
      </c>
      <c r="M14" t="s">
        <v>14</v>
      </c>
      <c r="N14">
        <v>87.45</v>
      </c>
      <c r="O14">
        <v>46.5</v>
      </c>
      <c r="P14">
        <f>K10</f>
        <v>85.499999999999986</v>
      </c>
      <c r="Q14" s="28">
        <f>(P14-N14)/(O14-N14)</f>
        <v>4.7619047619048033E-2</v>
      </c>
      <c r="R14">
        <v>6.1400000000000003E-2</v>
      </c>
    </row>
    <row r="15" spans="1:19" x14ac:dyDescent="0.3">
      <c r="A15" t="s">
        <v>3</v>
      </c>
      <c r="B15">
        <v>68</v>
      </c>
      <c r="C15">
        <v>0</v>
      </c>
      <c r="D15">
        <v>0</v>
      </c>
      <c r="E15">
        <v>0</v>
      </c>
      <c r="F15">
        <v>0</v>
      </c>
      <c r="H15">
        <f>SUMPRODUCT(B4:I4,config!$B$1:$I$1)</f>
        <v>68</v>
      </c>
      <c r="I15">
        <f>SUMPRODUCT(B4:I4,config!$B$2:$I$2)</f>
        <v>45</v>
      </c>
      <c r="J15">
        <f>SUMPRODUCT(B4:I4,config!$B$3:$I$3)</f>
        <v>40</v>
      </c>
      <c r="M15" t="s">
        <v>15</v>
      </c>
      <c r="N15">
        <v>0</v>
      </c>
      <c r="O15">
        <v>757</v>
      </c>
      <c r="P15">
        <f>L10</f>
        <v>748</v>
      </c>
      <c r="Q15" s="28">
        <f>(P15-N15)/(O15-N15)</f>
        <v>0.98811096433289303</v>
      </c>
      <c r="R15">
        <v>0.31019999999999998</v>
      </c>
    </row>
    <row r="16" spans="1:19" x14ac:dyDescent="0.3">
      <c r="A16" t="s">
        <v>4</v>
      </c>
      <c r="B16">
        <v>147</v>
      </c>
      <c r="C16">
        <v>25</v>
      </c>
      <c r="D16">
        <v>50</v>
      </c>
      <c r="E16">
        <v>0</v>
      </c>
      <c r="F16">
        <v>1</v>
      </c>
      <c r="H16">
        <f>SUMPRODUCT(B5:I5,config!$B$1:$I$1)</f>
        <v>154</v>
      </c>
      <c r="I16">
        <f>SUMPRODUCT(B5:I5,config!$B$2:$I$2)</f>
        <v>120</v>
      </c>
      <c r="J16">
        <f>SUMPRODUCT(B5:I5,config!$B$3:$I$3)</f>
        <v>96</v>
      </c>
      <c r="M16" t="s">
        <v>39</v>
      </c>
      <c r="N16">
        <v>2</v>
      </c>
      <c r="O16">
        <v>0.84199999999999997</v>
      </c>
      <c r="P16">
        <f>P10</f>
        <v>1.395655319594364</v>
      </c>
      <c r="Q16" s="28">
        <f>(P16-N16)/(O16-N16)</f>
        <v>0.52188659793232828</v>
      </c>
      <c r="R16">
        <v>0.49480000000000002</v>
      </c>
    </row>
    <row r="17" spans="1:17" x14ac:dyDescent="0.3">
      <c r="A17" t="s">
        <v>5</v>
      </c>
      <c r="B17">
        <v>171</v>
      </c>
      <c r="C17">
        <v>27.5</v>
      </c>
      <c r="D17">
        <v>40</v>
      </c>
      <c r="E17">
        <v>0</v>
      </c>
      <c r="F17">
        <v>1</v>
      </c>
      <c r="H17">
        <f>SUMPRODUCT(B6:I6,config!$B$1:$I$1)</f>
        <v>174</v>
      </c>
      <c r="I17">
        <f>SUMPRODUCT(B6:I6,config!$B$2:$I$2)</f>
        <v>130</v>
      </c>
      <c r="J17">
        <f>SUMPRODUCT(B6:I6,config!$B$3:$I$3)</f>
        <v>104</v>
      </c>
      <c r="P17" s="1" t="s">
        <v>50</v>
      </c>
      <c r="Q17" s="30">
        <f>SUMPRODUCT(Q13:Q16,R13:R16)</f>
        <v>0.70126531931678904</v>
      </c>
    </row>
    <row r="18" spans="1:17" x14ac:dyDescent="0.3">
      <c r="A18" t="s">
        <v>6</v>
      </c>
      <c r="B18">
        <v>137</v>
      </c>
      <c r="C18">
        <v>30.5</v>
      </c>
      <c r="D18">
        <v>43</v>
      </c>
      <c r="E18">
        <v>0</v>
      </c>
      <c r="F18">
        <v>1</v>
      </c>
      <c r="H18">
        <f>SUMPRODUCT(B7:I7,config!$B$1:$I$1)</f>
        <v>138</v>
      </c>
      <c r="I18">
        <f>SUMPRODUCT(B7:I7,config!$B$2:$I$2)</f>
        <v>80</v>
      </c>
      <c r="J18">
        <f>SUMPRODUCT(B7:I7,config!$B$3:$I$3)</f>
        <v>72</v>
      </c>
    </row>
    <row r="19" spans="1:17" x14ac:dyDescent="0.3">
      <c r="A19" t="s">
        <v>7</v>
      </c>
      <c r="B19">
        <v>34</v>
      </c>
      <c r="C19">
        <v>0</v>
      </c>
      <c r="D19">
        <v>0</v>
      </c>
      <c r="E19">
        <v>0</v>
      </c>
      <c r="F19">
        <v>0</v>
      </c>
      <c r="H19">
        <f>SUMPRODUCT(B8:I8,config!$B$1:$I$1)</f>
        <v>36</v>
      </c>
      <c r="I19">
        <f>SUMPRODUCT(B8:I8,config!$B$2:$I$2)</f>
        <v>30</v>
      </c>
      <c r="J19">
        <f>SUMPRODUCT(B8:I8,config!$B$3:$I$3)</f>
        <v>24</v>
      </c>
    </row>
    <row r="20" spans="1:17" x14ac:dyDescent="0.3">
      <c r="A20" t="s">
        <v>8</v>
      </c>
      <c r="B20">
        <v>41</v>
      </c>
      <c r="C20">
        <v>0</v>
      </c>
      <c r="D20">
        <v>0</v>
      </c>
      <c r="E20">
        <v>0</v>
      </c>
      <c r="F20">
        <v>0</v>
      </c>
      <c r="H20">
        <f>SUMPRODUCT(B9:I9,config!$B$1:$I$1)</f>
        <v>48</v>
      </c>
      <c r="I20">
        <f>SUMPRODUCT(B9:I9,config!$B$2:$I$2)</f>
        <v>40</v>
      </c>
      <c r="J20">
        <f>SUMPRODUCT(B9:I9,config!$B$3:$I$3)</f>
        <v>32</v>
      </c>
    </row>
    <row r="21" spans="1:17" x14ac:dyDescent="0.3">
      <c r="A21" s="1" t="s">
        <v>9</v>
      </c>
      <c r="B21" s="1">
        <f>SUM(B13:B20)</f>
        <v>651</v>
      </c>
    </row>
  </sheetData>
  <conditionalFormatting sqref="H13:J20">
    <cfRule type="expression" dxfId="1" priority="1">
      <formula>AND(H13&gt;=B13,H13&lt;&gt;"")</formula>
    </cfRule>
    <cfRule type="expression" dxfId="0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DA09-4581-4F7B-8309-1C0303C1E021}">
  <dimension ref="A1:H18"/>
  <sheetViews>
    <sheetView workbookViewId="0">
      <selection activeCell="B2" sqref="B2"/>
    </sheetView>
  </sheetViews>
  <sheetFormatPr defaultRowHeight="14.4" x14ac:dyDescent="0.3"/>
  <cols>
    <col min="1" max="1" width="21.88671875" customWidth="1"/>
    <col min="2" max="6" width="12.21875" customWidth="1"/>
    <col min="7" max="7" width="15.88671875" customWidth="1"/>
  </cols>
  <sheetData>
    <row r="1" spans="1:8" ht="15" thickBot="1" x14ac:dyDescent="0.35">
      <c r="A1" s="22" t="s">
        <v>61</v>
      </c>
      <c r="B1" s="23" t="s">
        <v>56</v>
      </c>
      <c r="C1" s="23" t="s">
        <v>57</v>
      </c>
      <c r="D1" s="23" t="s">
        <v>58</v>
      </c>
      <c r="E1" s="23" t="s">
        <v>59</v>
      </c>
      <c r="F1" s="23" t="s">
        <v>60</v>
      </c>
      <c r="G1" s="23"/>
    </row>
    <row r="2" spans="1:8" x14ac:dyDescent="0.3">
      <c r="A2" s="24" t="s">
        <v>51</v>
      </c>
      <c r="B2" s="26" cm="1">
        <f t="array" aca="1" ref="B2" ca="1">INDIRECT(B$8&amp;"!Q"&amp;ROW(A2)+11)</f>
        <v>1</v>
      </c>
      <c r="C2" s="26" cm="1">
        <f t="array" aca="1" ref="C2" ca="1">INDIRECT(C$8&amp;"!Q"&amp;ROW(B2)+11)</f>
        <v>0.88888888888888884</v>
      </c>
      <c r="D2" s="29" cm="1">
        <f t="array" aca="1" ref="D2" ca="1">INDIRECT(D$8&amp;"!Q"&amp;ROW(C2)+11)</f>
        <v>0</v>
      </c>
      <c r="E2" s="29" cm="1">
        <f t="array" aca="1" ref="E2" ca="1">INDIRECT(E$8&amp;"!Q"&amp;ROW(D2)+11)</f>
        <v>0.55555555555555558</v>
      </c>
      <c r="F2" s="29" cm="1">
        <f t="array" aca="1" ref="F2" ca="1">INDIRECT(F$8&amp;"!Q"&amp;ROW(E2)+11)</f>
        <v>0.55555555555555558</v>
      </c>
      <c r="G2" s="29" cm="1">
        <f t="array" aca="1" ref="G2" ca="1">INDIRECT(G$8&amp;"!Q"&amp;ROW(F2)+11)</f>
        <v>1</v>
      </c>
      <c r="H2" s="29" cm="1">
        <f t="array" aca="1" ref="H2" ca="1">INDIRECT(H$8&amp;"!Q"&amp;ROW(G2)+11)</f>
        <v>1</v>
      </c>
    </row>
    <row r="3" spans="1:8" x14ac:dyDescent="0.3">
      <c r="A3" s="24" t="s">
        <v>52</v>
      </c>
      <c r="B3" s="26" cm="1">
        <f t="array" aca="1" ref="B3" ca="1">INDIRECT(B$8&amp;"!Q"&amp;ROW(A3)+11)</f>
        <v>0.62365591397849474</v>
      </c>
      <c r="C3" s="26" cm="1">
        <f t="array" aca="1" ref="C3" ca="1">INDIRECT(C$8&amp;"!Q"&amp;ROW(B3)+11)</f>
        <v>1</v>
      </c>
      <c r="D3" s="29" cm="1">
        <f t="array" aca="1" ref="D3" ca="1">INDIRECT(D$8&amp;"!Q"&amp;ROW(C3)+11)</f>
        <v>0</v>
      </c>
      <c r="E3" s="29" cm="1">
        <f t="array" aca="1" ref="E3" ca="1">INDIRECT(E$8&amp;"!Q"&amp;ROW(D3)+11)</f>
        <v>0.48973607038123168</v>
      </c>
      <c r="F3" s="29" cm="1">
        <f t="array" aca="1" ref="F3" ca="1">INDIRECT(F$8&amp;"!Q"&amp;ROW(E3)+11)</f>
        <v>0.2629521016617789</v>
      </c>
      <c r="G3" s="29" cm="1">
        <f t="array" aca="1" ref="G3" ca="1">INDIRECT(G$8&amp;"!Q"&amp;ROW(F3)+11)</f>
        <v>0</v>
      </c>
      <c r="H3" s="29" cm="1">
        <f t="array" aca="1" ref="H3" ca="1">INDIRECT(H$8&amp;"!Q"&amp;ROW(G3)+11)</f>
        <v>3.4702941917465211E-16</v>
      </c>
    </row>
    <row r="4" spans="1:8" x14ac:dyDescent="0.3">
      <c r="A4" s="24" t="s">
        <v>53</v>
      </c>
      <c r="B4" s="26" cm="1">
        <f t="array" aca="1" ref="B4" ca="1">INDIRECT(B$8&amp;"!Q"&amp;ROW(A4)+11)</f>
        <v>0.27191867852604829</v>
      </c>
      <c r="C4" s="26" cm="1">
        <f t="array" aca="1" ref="C4" ca="1">INDIRECT(C$8&amp;"!Q"&amp;ROW(B4)+11)</f>
        <v>6.3532401524777635E-3</v>
      </c>
      <c r="D4" s="29" cm="1">
        <f t="array" aca="1" ref="D4" ca="1">INDIRECT(D$8&amp;"!Q"&amp;ROW(C4)+11)</f>
        <v>1</v>
      </c>
      <c r="E4" s="29" cm="1">
        <f t="array" aca="1" ref="E4" ca="1">INDIRECT(E$8&amp;"!Q"&amp;ROW(D4)+11)</f>
        <v>0.38246505717916135</v>
      </c>
      <c r="F4" s="29" cm="1">
        <f t="array" aca="1" ref="F4" ca="1">INDIRECT(F$8&amp;"!Q"&amp;ROW(E4)+11)</f>
        <v>0.78017789072426935</v>
      </c>
      <c r="G4" s="29" cm="1">
        <f t="array" aca="1" ref="G4" ca="1">INDIRECT(G$8&amp;"!Q"&amp;ROW(F4)+11)</f>
        <v>1</v>
      </c>
      <c r="H4" s="29" cm="1">
        <f t="array" aca="1" ref="H4" ca="1">INDIRECT(H$8&amp;"!Q"&amp;ROW(G4)+11)</f>
        <v>1</v>
      </c>
    </row>
    <row r="5" spans="1:8" x14ac:dyDescent="0.3">
      <c r="A5" s="24" t="s">
        <v>54</v>
      </c>
      <c r="B5" s="26" cm="1">
        <f t="array" aca="1" ref="B5" ca="1">INDIRECT(B$8&amp;"!Q"&amp;ROW(A5)+11)</f>
        <v>0.61053084033520066</v>
      </c>
      <c r="C5" s="26" cm="1">
        <f t="array" aca="1" ref="C5" ca="1">INDIRECT(C$8&amp;"!Q"&amp;ROW(B5)+11)</f>
        <v>0.63872259643140394</v>
      </c>
      <c r="D5" s="29" cm="1">
        <f t="array" aca="1" ref="D5" ca="1">INDIRECT(D$8&amp;"!Q"&amp;ROW(C5)+11)</f>
        <v>0.76120555975148052</v>
      </c>
      <c r="E5" s="29" cm="1">
        <f t="array" aca="1" ref="E5" ca="1">INDIRECT(E$8&amp;"!Q"&amp;ROW(D5)+11)</f>
        <v>1.0000157944029209</v>
      </c>
      <c r="F5" s="29" cm="1">
        <f t="array" aca="1" ref="F5" ca="1">INDIRECT(F$8&amp;"!Q"&amp;ROW(E5)+11)</f>
        <v>1.0000157944029209</v>
      </c>
      <c r="G5" s="29" cm="1">
        <f t="array" aca="1" ref="G5" ca="1">INDIRECT(G$8&amp;"!Q"&amp;ROW(F5)+11)</f>
        <v>1.0000110314844572</v>
      </c>
      <c r="H5" s="29" cm="1">
        <f t="array" aca="1" ref="H5" ca="1">INDIRECT(H$8&amp;"!Q"&amp;ROW(G5)+11)</f>
        <v>1.0000004341219315</v>
      </c>
    </row>
    <row r="6" spans="1:8" ht="15" thickBot="1" x14ac:dyDescent="0.35">
      <c r="A6" s="25" t="s">
        <v>55</v>
      </c>
      <c r="B6" s="27" cm="1">
        <f t="array" aca="1" ref="B6" ca="1">INDIRECT(B$8&amp;"!Q"&amp;ROW(A6)+11)</f>
        <v>0.55833230699491709</v>
      </c>
      <c r="C6" s="27" cm="1">
        <f t="array" aca="1" ref="C6" ca="1">INDIRECT(C$8&amp;"!Q"&amp;ROW(B6)+11)</f>
        <v>0.49816627136511282</v>
      </c>
      <c r="D6" s="27" cm="1">
        <f t="array" aca="1" ref="D6" ca="1">INDIRECT(D$8&amp;"!Q"&amp;ROW(C6)+11)</f>
        <v>0.68684451096503252</v>
      </c>
      <c r="E6" s="27" cm="1">
        <f t="array" aca="1" ref="E6" ca="1">INDIRECT(E$8&amp;"!Q"&amp;ROW(D6)+11)</f>
        <v>0.71774049275117091</v>
      </c>
      <c r="F6" s="27" cm="1">
        <f t="array" aca="1" ref="F6" ca="1">INDIRECT(F$8&amp;"!Q"&amp;ROW(E6)+11)</f>
        <v>0.82718647803748901</v>
      </c>
      <c r="G6" s="27" cm="1">
        <f t="array" aca="1" ref="G6" ca="1">INDIRECT(G$8&amp;"!Q"&amp;ROW(F6)+11)</f>
        <v>0.93860545837850951</v>
      </c>
      <c r="H6" s="27" cm="1">
        <f t="array" aca="1" ref="H6" ca="1">INDIRECT(H$8&amp;"!Q"&amp;ROW(G6)+11)</f>
        <v>0.93860021480353173</v>
      </c>
    </row>
    <row r="8" spans="1:8" x14ac:dyDescent="0.3">
      <c r="B8" t="s">
        <v>62</v>
      </c>
      <c r="C8" t="s">
        <v>63</v>
      </c>
      <c r="D8" t="s">
        <v>11</v>
      </c>
      <c r="E8" t="s">
        <v>64</v>
      </c>
      <c r="F8" t="s">
        <v>65</v>
      </c>
      <c r="G8" t="s">
        <v>68</v>
      </c>
      <c r="H8" t="s">
        <v>69</v>
      </c>
    </row>
    <row r="11" spans="1:8" x14ac:dyDescent="0.3">
      <c r="A11" t="s">
        <v>67</v>
      </c>
      <c r="B11" t="s">
        <v>62</v>
      </c>
      <c r="C11" t="s">
        <v>63</v>
      </c>
      <c r="D11" t="s">
        <v>11</v>
      </c>
      <c r="E11" t="s">
        <v>72</v>
      </c>
      <c r="F11" t="s">
        <v>70</v>
      </c>
      <c r="G11" t="s">
        <v>71</v>
      </c>
    </row>
    <row r="12" spans="1:8" x14ac:dyDescent="0.3">
      <c r="A12" t="s">
        <v>62</v>
      </c>
      <c r="B12" s="28" cm="1">
        <f t="array" aca="1" ref="B12" ca="1">INDIRECT($A12&amp;"!q13")</f>
        <v>1</v>
      </c>
      <c r="C12" s="28" cm="1">
        <f t="array" aca="1" ref="C12" ca="1">INDIRECT($A12&amp;"!q14")</f>
        <v>0.62365591397849474</v>
      </c>
      <c r="D12" s="28" cm="1">
        <f t="array" aca="1" ref="D12" ca="1">INDIRECT($A12&amp;"!q14")</f>
        <v>0.62365591397849474</v>
      </c>
      <c r="E12" s="28" cm="1">
        <f t="array" aca="1" ref="E12" ca="1">INDIRECT($A12&amp;"!q15")</f>
        <v>0.27191867852604829</v>
      </c>
      <c r="F12" s="32" cm="1">
        <f t="array" aca="1" ref="F12" ca="1">INDIRECT($A12&amp;"!M10")</f>
        <v>14.466666666666667</v>
      </c>
      <c r="G12" s="32" cm="1">
        <f t="array" aca="1" ref="G12" ca="1">INDIRECT($A12&amp;"!N10")</f>
        <v>1.1626262626262625</v>
      </c>
    </row>
    <row r="13" spans="1:8" x14ac:dyDescent="0.3">
      <c r="A13" t="s">
        <v>63</v>
      </c>
      <c r="B13" s="28" cm="1">
        <f t="array" aca="1" ref="B13" ca="1">INDIRECT($A13&amp;"!q13")</f>
        <v>0.88888888888888884</v>
      </c>
      <c r="C13" s="28" cm="1">
        <f t="array" aca="1" ref="C13" ca="1">INDIRECT($A13&amp;"!q14")</f>
        <v>1</v>
      </c>
      <c r="D13" s="28" cm="1">
        <f t="array" aca="1" ref="D13" ca="1">INDIRECT($A13&amp;"!q14")</f>
        <v>1</v>
      </c>
      <c r="E13" s="28" cm="1">
        <f t="array" aca="1" ref="E13" ca="1">INDIRECT($A13&amp;"!q15")</f>
        <v>6.3532401524777635E-3</v>
      </c>
      <c r="F13" s="32" cm="1">
        <f t="array" aca="1" ref="F13" ca="1">INDIRECT($A13&amp;"!M10")</f>
        <v>14.152173913043478</v>
      </c>
      <c r="G13" s="32" cm="1">
        <f t="array" aca="1" ref="G13" ca="1">INDIRECT($A13&amp;"!N10")</f>
        <v>1.1140920070267897</v>
      </c>
    </row>
    <row r="14" spans="1:8" x14ac:dyDescent="0.3">
      <c r="A14" t="s">
        <v>11</v>
      </c>
      <c r="B14" s="28" cm="1">
        <f t="array" aca="1" ref="B14" ca="1">INDIRECT($A14&amp;"!q13")</f>
        <v>0</v>
      </c>
      <c r="C14" s="28" cm="1">
        <f t="array" aca="1" ref="C14" ca="1">INDIRECT($A14&amp;"!q14")</f>
        <v>0</v>
      </c>
      <c r="D14" s="28" cm="1">
        <f t="array" aca="1" ref="D14" ca="1">INDIRECT($A14&amp;"!q14")</f>
        <v>0</v>
      </c>
      <c r="E14" s="28" cm="1">
        <f t="array" aca="1" ref="E14" ca="1">INDIRECT($A14&amp;"!q15")</f>
        <v>1</v>
      </c>
      <c r="F14" s="32" cm="1">
        <f t="array" aca="1" ref="F14" ca="1">INDIRECT($A14&amp;"!M10")</f>
        <v>12.055555555555555</v>
      </c>
      <c r="G14" s="32" cm="1">
        <f t="array" aca="1" ref="G14" ca="1">INDIRECT($A14&amp;"!N10")</f>
        <v>0.80456349206349187</v>
      </c>
    </row>
    <row r="15" spans="1:8" x14ac:dyDescent="0.3">
      <c r="A15" t="s">
        <v>64</v>
      </c>
      <c r="B15" s="28" cm="1">
        <f t="array" aca="1" ref="B15" ca="1">INDIRECT($A15&amp;"!q13")</f>
        <v>0.55555555555555558</v>
      </c>
      <c r="C15" s="28" cm="1">
        <f t="array" aca="1" ref="C15" ca="1">INDIRECT($A15&amp;"!q14")</f>
        <v>0.48973607038123168</v>
      </c>
      <c r="D15" s="28" cm="1">
        <f t="array" aca="1" ref="D15" ca="1">INDIRECT($A15&amp;"!q14")</f>
        <v>0.48973607038123168</v>
      </c>
      <c r="E15" s="28" cm="1">
        <f t="array" aca="1" ref="E15" ca="1">INDIRECT($A15&amp;"!q15")</f>
        <v>0.38246505717916135</v>
      </c>
      <c r="F15" s="32" cm="1">
        <f t="array" aca="1" ref="F15" ca="1">INDIRECT($A15&amp;"!M10")</f>
        <v>13.285714285714286</v>
      </c>
      <c r="G15" s="32" cm="1">
        <f t="array" aca="1" ref="G15" ca="1">INDIRECT($A15&amp;"!N10")</f>
        <v>0.59646187146187102</v>
      </c>
    </row>
    <row r="16" spans="1:8" x14ac:dyDescent="0.3">
      <c r="A16" t="s">
        <v>65</v>
      </c>
      <c r="B16" s="28" cm="1">
        <f t="array" aca="1" ref="B16" ca="1">INDIRECT($A16&amp;"!q13")</f>
        <v>0.55555555555555558</v>
      </c>
      <c r="C16" s="28" cm="1">
        <f t="array" aca="1" ref="C16" ca="1">INDIRECT($A16&amp;"!q14")</f>
        <v>0.2629521016617789</v>
      </c>
      <c r="D16" s="28" cm="1">
        <f t="array" aca="1" ref="D16" ca="1">INDIRECT($A16&amp;"!q14")</f>
        <v>0.2629521016617789</v>
      </c>
      <c r="E16" s="28" cm="1">
        <f t="array" aca="1" ref="E16" ca="1">INDIRECT($A16&amp;"!q15")</f>
        <v>0.78017789072426935</v>
      </c>
      <c r="F16" s="32" cm="1">
        <f t="array" aca="1" ref="F16" ca="1">INDIRECT($A16&amp;"!M10")</f>
        <v>13.285714285714286</v>
      </c>
      <c r="G16" s="32" cm="1">
        <f t="array" aca="1" ref="G16" ca="1">INDIRECT($A16&amp;"!N10")</f>
        <v>0.59646187146187102</v>
      </c>
    </row>
    <row r="17" spans="1:7" x14ac:dyDescent="0.3">
      <c r="A17" t="s">
        <v>68</v>
      </c>
      <c r="B17" s="28" cm="1">
        <f t="array" aca="1" ref="B17" ca="1">INDIRECT($A17&amp;"!q13")</f>
        <v>1</v>
      </c>
      <c r="C17" s="28" cm="1">
        <f t="array" aca="1" ref="C17" ca="1">INDIRECT($A17&amp;"!q14")</f>
        <v>0</v>
      </c>
      <c r="D17" s="28" cm="1">
        <f t="array" aca="1" ref="D17" ca="1">INDIRECT($A17&amp;"!q14")</f>
        <v>0</v>
      </c>
      <c r="E17" s="28" cm="1">
        <f t="array" aca="1" ref="E17" ca="1">INDIRECT($A17&amp;"!q15")</f>
        <v>1</v>
      </c>
      <c r="F17" s="32" cm="1">
        <f t="array" aca="1" ref="F17" ca="1">INDIRECT($A17&amp;"!M10")</f>
        <v>12.764705882352942</v>
      </c>
      <c r="G17" s="32" cm="1">
        <f t="array" aca="1" ref="G17" ca="1">INDIRECT($A17&amp;"!N10")</f>
        <v>0.73532925407925376</v>
      </c>
    </row>
    <row r="18" spans="1:7" x14ac:dyDescent="0.3">
      <c r="A18" t="s">
        <v>69</v>
      </c>
      <c r="B18" s="28" cm="1">
        <f t="array" aca="1" ref="B18" ca="1">INDIRECT($A18&amp;"!q13")</f>
        <v>1</v>
      </c>
      <c r="C18" s="28" cm="1">
        <f t="array" aca="1" ref="C18" ca="1">INDIRECT($A18&amp;"!q14")</f>
        <v>3.4702941917465211E-16</v>
      </c>
      <c r="D18" s="28" cm="1">
        <f t="array" aca="1" ref="D18" ca="1">INDIRECT($A18&amp;"!q14")</f>
        <v>3.4702941917465211E-16</v>
      </c>
      <c r="E18" s="28" cm="1">
        <f t="array" aca="1" ref="E18" ca="1">INDIRECT($A18&amp;"!q15")</f>
        <v>1</v>
      </c>
      <c r="F18" s="32" cm="1">
        <f t="array" aca="1" ref="F18" ca="1">INDIRECT($A18&amp;"!M10")</f>
        <v>12.283018867924529</v>
      </c>
      <c r="G18" s="32" cm="1">
        <f t="array" aca="1" ref="G18" ca="1">INDIRECT($A18&amp;"!N10")</f>
        <v>0.68628246753246747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5D21-36DC-435B-B1F8-21D79261803B}">
  <dimension ref="A1:L5"/>
  <sheetViews>
    <sheetView workbookViewId="0">
      <selection activeCell="A4" sqref="A4:I4"/>
    </sheetView>
  </sheetViews>
  <sheetFormatPr defaultRowHeight="14.4" x14ac:dyDescent="0.3"/>
  <sheetData>
    <row r="1" spans="1:12" x14ac:dyDescent="0.3">
      <c r="A1" t="s">
        <v>29</v>
      </c>
      <c r="B1">
        <v>0</v>
      </c>
      <c r="C1">
        <v>10</v>
      </c>
      <c r="D1">
        <v>12</v>
      </c>
      <c r="E1">
        <v>16</v>
      </c>
      <c r="F1">
        <v>20</v>
      </c>
      <c r="G1">
        <v>24</v>
      </c>
      <c r="H1">
        <v>10</v>
      </c>
      <c r="I1">
        <v>12</v>
      </c>
      <c r="K1" t="s">
        <v>46</v>
      </c>
      <c r="L1" t="s">
        <v>47</v>
      </c>
    </row>
    <row r="2" spans="1:12" x14ac:dyDescent="0.3">
      <c r="A2" t="s">
        <v>32</v>
      </c>
      <c r="B2">
        <v>0</v>
      </c>
      <c r="C2">
        <v>0</v>
      </c>
      <c r="D2">
        <v>10</v>
      </c>
      <c r="E2">
        <v>10</v>
      </c>
      <c r="F2">
        <v>5</v>
      </c>
      <c r="G2">
        <v>0</v>
      </c>
      <c r="H2">
        <v>3</v>
      </c>
      <c r="I2">
        <v>0</v>
      </c>
      <c r="K2">
        <v>12</v>
      </c>
      <c r="L2">
        <v>16</v>
      </c>
    </row>
    <row r="3" spans="1:12" x14ac:dyDescent="0.3">
      <c r="A3" t="s">
        <v>31</v>
      </c>
      <c r="B3">
        <v>0</v>
      </c>
      <c r="C3">
        <v>0</v>
      </c>
      <c r="D3">
        <v>8</v>
      </c>
      <c r="E3">
        <v>8</v>
      </c>
      <c r="F3">
        <v>8</v>
      </c>
      <c r="G3">
        <v>0</v>
      </c>
      <c r="H3">
        <v>6</v>
      </c>
      <c r="I3">
        <v>0</v>
      </c>
    </row>
    <row r="4" spans="1:12" x14ac:dyDescent="0.3">
      <c r="A4" t="s">
        <v>14</v>
      </c>
      <c r="B4">
        <v>1.65</v>
      </c>
      <c r="C4">
        <v>1.65</v>
      </c>
      <c r="D4">
        <v>1.65</v>
      </c>
      <c r="E4">
        <v>1.65</v>
      </c>
      <c r="F4">
        <v>1</v>
      </c>
      <c r="G4">
        <v>1</v>
      </c>
      <c r="H4">
        <v>0.6</v>
      </c>
      <c r="I4">
        <v>0.6</v>
      </c>
    </row>
    <row r="5" spans="1:12" x14ac:dyDescent="0.3">
      <c r="A5" t="s">
        <v>15</v>
      </c>
      <c r="B5">
        <v>0</v>
      </c>
      <c r="C5">
        <v>0</v>
      </c>
      <c r="D5">
        <v>18</v>
      </c>
      <c r="E5">
        <v>12</v>
      </c>
      <c r="F5">
        <v>5</v>
      </c>
      <c r="G5">
        <v>0</v>
      </c>
      <c r="H5">
        <v>3</v>
      </c>
      <c r="I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Num</vt:lpstr>
      <vt:lpstr>PEq</vt:lpstr>
      <vt:lpstr>PEqDE</vt:lpstr>
      <vt:lpstr>Tempo</vt:lpstr>
      <vt:lpstr>CH</vt:lpstr>
      <vt:lpstr>Geral</vt:lpstr>
      <vt:lpstr>GeralDE</vt:lpstr>
      <vt:lpstr>Geral51</vt:lpstr>
      <vt:lpstr>Geral53</vt:lpstr>
      <vt:lpstr>Ajustado53</vt:lpstr>
      <vt:lpstr>Pontuações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2023-06-29T19:50:32Z</dcterms:created>
  <dcterms:modified xsi:type="dcterms:W3CDTF">2023-07-01T17:52:43Z</dcterms:modified>
</cp:coreProperties>
</file>