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381" documentId="8_{DAE8B9E6-7CCD-4F8B-BF80-984490CB1294}" xr6:coauthVersionLast="47" xr6:coauthVersionMax="47" xr10:uidLastSave="{CE331004-F19E-40E2-825D-A6E022CAD707}"/>
  <bookViews>
    <workbookView xWindow="-108" yWindow="-108" windowWidth="23256" windowHeight="12576" activeTab="2" xr2:uid="{D33BA194-2E5A-46CB-BF13-D006A9E4191B}"/>
  </bookViews>
  <sheets>
    <sheet name="unidades" sheetId="5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6" i="5"/>
  <c r="D8" i="5"/>
  <c r="D10" i="5"/>
  <c r="D11" i="5"/>
  <c r="D13" i="5"/>
  <c r="D18" i="5"/>
  <c r="D20" i="5"/>
  <c r="D3" i="5"/>
  <c r="D5" i="5"/>
  <c r="D7" i="5"/>
  <c r="D9" i="5"/>
  <c r="D12" i="5"/>
  <c r="D14" i="5"/>
  <c r="D15" i="5"/>
  <c r="D16" i="5"/>
  <c r="D17" i="5"/>
  <c r="D19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2" i="5"/>
  <c r="C16" i="5"/>
  <c r="C17" i="5"/>
  <c r="C19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4" i="5"/>
  <c r="C6" i="5"/>
  <c r="C8" i="5"/>
  <c r="C10" i="5"/>
  <c r="C11" i="5"/>
  <c r="C13" i="5"/>
  <c r="C18" i="5"/>
  <c r="C20" i="5"/>
  <c r="C3" i="5"/>
  <c r="C5" i="5"/>
  <c r="C7" i="5"/>
  <c r="C9" i="5"/>
  <c r="C12" i="5"/>
  <c r="C14" i="5"/>
  <c r="C15" i="5"/>
  <c r="C2" i="5"/>
  <c r="J18" i="3"/>
  <c r="D18" i="3"/>
  <c r="I18" i="3" s="1"/>
  <c r="I17" i="3"/>
  <c r="D17" i="3"/>
  <c r="H17" i="3" s="1"/>
  <c r="I16" i="3"/>
  <c r="D16" i="3"/>
  <c r="H16" i="3" s="1"/>
  <c r="J15" i="3"/>
  <c r="D15" i="3"/>
  <c r="I15" i="3" s="1"/>
  <c r="J14" i="3"/>
  <c r="D14" i="3"/>
  <c r="I14" i="3" s="1"/>
  <c r="J13" i="3"/>
  <c r="D13" i="3"/>
  <c r="I13" i="3" s="1"/>
  <c r="N12" i="3"/>
  <c r="N15" i="3" s="1" a="1"/>
  <c r="N15" i="3" s="1"/>
  <c r="J12" i="3"/>
  <c r="J10" i="3"/>
  <c r="H10" i="3"/>
  <c r="J7" i="3"/>
  <c r="S7" i="3" s="1"/>
  <c r="B7" i="3"/>
  <c r="J20" i="3" s="1"/>
  <c r="I6" i="3"/>
  <c r="R6" i="3" s="1"/>
  <c r="B6" i="3"/>
  <c r="I20" i="3" s="1"/>
  <c r="A6" i="3"/>
  <c r="H5" i="3"/>
  <c r="Q5" i="3" s="1"/>
  <c r="A5" i="3"/>
  <c r="G4" i="3"/>
  <c r="P4" i="3" s="1"/>
  <c r="F3" i="3"/>
  <c r="O3" i="3" s="1"/>
  <c r="E2" i="3"/>
  <c r="N2" i="3" s="1"/>
  <c r="A2" i="3"/>
  <c r="J1" i="3"/>
  <c r="I1" i="3"/>
  <c r="I12" i="3" s="1"/>
  <c r="H1" i="3"/>
  <c r="H12" i="3" s="1"/>
  <c r="G1" i="3"/>
  <c r="G10" i="3" s="1"/>
  <c r="F1" i="3"/>
  <c r="F10" i="3" s="1"/>
  <c r="E1" i="3"/>
  <c r="E10" i="3" s="1"/>
  <c r="P3" i="3" a="1"/>
  <c r="Q4" i="3" a="1"/>
  <c r="Q2" i="3" a="1"/>
  <c r="Q6" i="3" a="1"/>
  <c r="P2" i="3" a="1"/>
  <c r="N3" i="3" a="1"/>
  <c r="S2" i="3" a="1"/>
  <c r="R2" i="3" a="1"/>
  <c r="R3" i="3" a="1"/>
  <c r="N7" i="3" a="1"/>
  <c r="P7" i="3" a="1"/>
  <c r="O6" i="3" a="1"/>
  <c r="N5" i="3" a="1"/>
  <c r="O2" i="3" a="1"/>
  <c r="N6" i="3" a="1"/>
  <c r="N4" i="3" a="1"/>
  <c r="Q3" i="3" a="1"/>
  <c r="R7" i="3" a="1"/>
  <c r="P6" i="3" a="1"/>
  <c r="S4" i="3" a="1"/>
  <c r="S6" i="3" a="1"/>
  <c r="R5" i="3" a="1"/>
  <c r="R4" i="3" a="1"/>
  <c r="O4" i="3" a="1"/>
  <c r="Q7" i="3" a="1"/>
  <c r="O7" i="3" a="1"/>
  <c r="O5" i="3" a="1"/>
  <c r="S5" i="3" a="1"/>
  <c r="P5" i="3" a="1"/>
  <c r="S3" i="3" a="1"/>
  <c r="R3" i="3" l="1"/>
  <c r="S4" i="3"/>
  <c r="Q2" i="3"/>
  <c r="O5" i="3"/>
  <c r="N3" i="3"/>
  <c r="Q6" i="3"/>
  <c r="S3" i="3"/>
  <c r="P6" i="3"/>
  <c r="O2" i="3"/>
  <c r="S2" i="3"/>
  <c r="N6" i="3"/>
  <c r="O7" i="3"/>
  <c r="O4" i="3"/>
  <c r="R7" i="3"/>
  <c r="P3" i="3"/>
  <c r="Q4" i="3"/>
  <c r="R5" i="3"/>
  <c r="S6" i="3"/>
  <c r="N5" i="3"/>
  <c r="O6" i="3"/>
  <c r="P7" i="3"/>
  <c r="N4" i="3"/>
  <c r="Q7" i="3"/>
  <c r="R2" i="3"/>
  <c r="P5" i="3"/>
  <c r="N7" i="3"/>
  <c r="P2" i="3"/>
  <c r="Q3" i="3"/>
  <c r="R4" i="3"/>
  <c r="S5" i="3"/>
  <c r="I10" i="3"/>
  <c r="J16" i="3"/>
  <c r="J17" i="3"/>
  <c r="K18" i="3"/>
  <c r="E12" i="3"/>
  <c r="E13" i="3"/>
  <c r="B2" i="3" s="1"/>
  <c r="E20" i="3" s="1"/>
  <c r="E14" i="3"/>
  <c r="B3" i="3" s="1"/>
  <c r="F20" i="3" s="1"/>
  <c r="E15" i="3"/>
  <c r="B4" i="3" s="1"/>
  <c r="G20" i="3" s="1"/>
  <c r="E18" i="3"/>
  <c r="F12" i="3"/>
  <c r="F13" i="3"/>
  <c r="F14" i="3"/>
  <c r="F15" i="3"/>
  <c r="E16" i="3"/>
  <c r="B5" i="3" s="1"/>
  <c r="H20" i="3" s="1"/>
  <c r="E17" i="3"/>
  <c r="F18" i="3"/>
  <c r="A4" i="3"/>
  <c r="G12" i="3"/>
  <c r="G13" i="3"/>
  <c r="G14" i="3"/>
  <c r="G15" i="3"/>
  <c r="F16" i="3"/>
  <c r="F17" i="3"/>
  <c r="G18" i="3"/>
  <c r="H13" i="3"/>
  <c r="H14" i="3"/>
  <c r="H15" i="3"/>
  <c r="G16" i="3"/>
  <c r="G17" i="3"/>
  <c r="H18" i="3"/>
  <c r="A3" i="3"/>
  <c r="A7" i="3"/>
  <c r="T2" i="3" l="1"/>
  <c r="N13" i="3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<sst xmlns="http://schemas.openxmlformats.org/spreadsheetml/2006/main" count="126" uniqueCount="101">
  <si>
    <t>Unidade</t>
  </si>
  <si>
    <t>Aulas</t>
  </si>
  <si>
    <t>Diretor</t>
  </si>
  <si>
    <t>Coord</t>
  </si>
  <si>
    <t>FACOM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</si>
  <si>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</si>
  <si>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</si>
  <si>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</si>
  <si>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</si>
  <si>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</si>
  <si>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</si>
  <si>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</si>
  <si>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</si>
  <si>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</si>
  <si>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</si>
  <si>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</si>
  <si>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</si>
  <si>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Estagio</t>
  </si>
  <si>
    <t>TCC</t>
  </si>
  <si>
    <t>Dissertacao</t>
  </si>
  <si>
    <t>EstagioDoc</t>
  </si>
  <si>
    <t>n_orient</t>
  </si>
  <si>
    <t>h_orient</t>
  </si>
  <si>
    <t>Tese</t>
  </si>
  <si>
    <t>outras</t>
  </si>
  <si>
    <t>peq</t>
  </si>
  <si>
    <t>Critério</t>
  </si>
  <si>
    <t>Peso</t>
  </si>
  <si>
    <t>Menor número</t>
  </si>
  <si>
    <t>Menor P-Eq</t>
  </si>
  <si>
    <t>Mais tempo</t>
  </si>
  <si>
    <t>Equilíbrio CH</t>
  </si>
  <si>
    <t>Total</t>
  </si>
  <si>
    <t>critérios</t>
  </si>
  <si>
    <t>lambdamax</t>
  </si>
  <si>
    <t>Consistency Index</t>
  </si>
  <si>
    <t>Random Index</t>
  </si>
  <si>
    <t>Consistency Ratio</t>
  </si>
  <si>
    <t>Critérios</t>
  </si>
  <si>
    <t>saaty2003, 2004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</si>
  <si>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</si>
  <si>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</si>
  <si>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</si>
  <si>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</si>
  <si>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t>Informe em cada linha a característica de cada perfil:</t>
  </si>
  <si>
    <t>- número de aulas semanais</t>
  </si>
  <si>
    <t>-  horas disponíveis para orientações</t>
  </si>
  <si>
    <t>- número máximo de orientandos</t>
  </si>
  <si>
    <t>diretor/coord</t>
  </si>
  <si>
    <t>- valor 1 indica que aquele perfil é diretor ou coordenador</t>
  </si>
  <si>
    <t>- tempo disponível para outras atividades</t>
  </si>
  <si>
    <t>- fator de professor-equivalente</t>
  </si>
  <si>
    <t>É possível acrescentar novos perfis ou novas variáveis/restrições</t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</si>
  <si>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</si>
  <si>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</si>
  <si>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</si>
  <si>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</si>
  <si>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Exemplo certo</t>
  </si>
  <si>
    <t>Exemplo de erro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</si>
  <si>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</si>
  <si>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</si>
  <si>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</si>
  <si>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</si>
  <si>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</si>
  <si>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1/3</t>
  </si>
  <si>
    <t>e um valor menor que 1 indica que o critério da coluna é mais importante</t>
  </si>
  <si>
    <t>1/2</t>
  </si>
  <si>
    <t>A matriz deve ser preenchida de forma recíproca, isto é, o valor de comparação</t>
  </si>
  <si>
    <t>1/4</t>
  </si>
  <si>
    <t>do critério A com o critério B é igual a 1 dividido pela comparação de B com A.</t>
  </si>
  <si>
    <t>O valor 3 não é recíproco de 1/2</t>
  </si>
  <si>
    <t>Caso os valores estejam incorretos a célula ficará vermelha.</t>
  </si>
  <si>
    <t>Se houver um critério informado na coluna D mas as células correspondentes não estiverem preenchidas,</t>
  </si>
  <si>
    <t>elas ficarão marcadas em vermelho claro.</t>
  </si>
  <si>
    <t>Se houver valores preenchidos em uma linha ou coluna mas não houver critério preenchido, as células</t>
  </si>
  <si>
    <t>ficarão marcadas em amarelo.</t>
  </si>
  <si>
    <t>Após preencher a matriz, o peso de cada critério será calculao e mostrado na coluna "B"</t>
  </si>
  <si>
    <t>Esses serão os pesos usados no cálculo da pontuação para otimização.</t>
  </si>
  <si>
    <t>H_orient</t>
  </si>
  <si>
    <t>N_orient</t>
  </si>
  <si>
    <t>FEELT</t>
  </si>
  <si>
    <t>FEQUI</t>
  </si>
  <si>
    <t>FACOMp</t>
  </si>
  <si>
    <t>FAGENp</t>
  </si>
  <si>
    <t>FAMATp</t>
  </si>
  <si>
    <t>IBTECp</t>
  </si>
  <si>
    <t>INFISp</t>
  </si>
  <si>
    <t>IQUFUp</t>
  </si>
  <si>
    <t>FECIV</t>
  </si>
  <si>
    <t>ICIAG</t>
  </si>
  <si>
    <t>IERI</t>
  </si>
  <si>
    <t>IGUFU</t>
  </si>
  <si>
    <t>FACOMm</t>
  </si>
  <si>
    <t>FAGENm</t>
  </si>
  <si>
    <t>FAMATm</t>
  </si>
  <si>
    <t>IBTECm</t>
  </si>
  <si>
    <t>INFISm</t>
  </si>
  <si>
    <t>IQUFUm</t>
  </si>
  <si>
    <t>conector</t>
  </si>
  <si>
    <t>&gt;=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</si>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</sst>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89E-BDC5-4D60-BE22-67A89020B028}">
  <sheetPr>
    <tabColor theme="7" tint="0.59999389629810485"/>
  </sheetPr>
  <dimension ref="A1:K33"/>
  <sheetViews>
    <sheetView workbookViewId="0">
      <selection activeCell="L2" sqref="L2"/>
    </sheetView>
  </sheetViews>
  <sheetFormatPr defaultRowHeight="14.4" x14ac:dyDescent="0.3"/>
  <cols>
    <col min="2" max="6" width="8.88671875" style="43"/>
    <col min="7" max="11" width="10.33203125" style="43" customWidth="1"/>
  </cols>
  <sheetData>
    <row r="1" spans="1:11" x14ac:dyDescent="0.3">
      <c r="A1" s="36" t="s">
        <v>0</v>
      </c>
      <c r="B1" s="37" t="s">
        <v>1</v>
      </c>
      <c r="C1" s="37" t="s">
        <v>78</v>
      </c>
      <c r="D1" s="37" t="s">
        <v>79</v>
      </c>
      <c r="E1" s="37" t="s">
        <v>2</v>
      </c>
      <c r="F1" s="37" t="s">
        <v>3</v>
      </c>
      <c r="G1" s="38" t="s">
        <v>17</v>
      </c>
      <c r="H1" s="37" t="s">
        <v>18</v>
      </c>
      <c r="I1" s="37" t="s">
        <v>19</v>
      </c>
      <c r="J1" s="37" t="s">
        <v>23</v>
      </c>
      <c r="K1" s="37" t="s">
        <v>20</v>
      </c>
    </row>
    <row r="2" spans="1:11" x14ac:dyDescent="0.3">
      <c r="A2" s="39" t="s">
        <v>4</v>
      </c>
      <c r="B2" s="40">
        <v>439</v>
      </c>
      <c r="C2" s="41">
        <f t="shared" ref="C2:C20" si="0">IF(A2="","",G2/2+H2/2+K2/2+I2*1.25+J2*2)</f>
        <v>212.75</v>
      </c>
      <c r="D2" s="41">
        <f t="shared" ref="D2:D20" si="1">IF(A2="","",SUM(G2:K2))</f>
        <v>292</v>
      </c>
      <c r="E2" s="40">
        <v>1</v>
      </c>
      <c r="F2" s="40">
        <v>3</v>
      </c>
      <c r="G2" s="42">
        <v>52</v>
      </c>
      <c r="H2" s="40">
        <v>137</v>
      </c>
      <c r="I2" s="40">
        <v>25</v>
      </c>
      <c r="J2" s="40">
        <v>32</v>
      </c>
      <c r="K2" s="40">
        <v>46</v>
      </c>
    </row>
    <row r="3" spans="1:11" x14ac:dyDescent="0.3">
      <c r="A3" s="39" t="s">
        <v>92</v>
      </c>
      <c r="B3" s="40">
        <v>144</v>
      </c>
      <c r="C3" s="41">
        <f t="shared" si="0"/>
        <v>17</v>
      </c>
      <c r="D3" s="41">
        <f t="shared" si="1"/>
        <v>34</v>
      </c>
      <c r="E3" s="40">
        <v>0</v>
      </c>
      <c r="F3" s="40">
        <v>1</v>
      </c>
      <c r="G3" s="42">
        <v>12</v>
      </c>
      <c r="H3" s="40">
        <v>22</v>
      </c>
      <c r="I3" s="40"/>
      <c r="J3" s="40"/>
      <c r="K3" s="40"/>
    </row>
    <row r="4" spans="1:11" x14ac:dyDescent="0.3">
      <c r="A4" s="39" t="s">
        <v>82</v>
      </c>
      <c r="B4" s="40">
        <v>25</v>
      </c>
      <c r="C4" s="41">
        <f t="shared" si="0"/>
        <v>0</v>
      </c>
      <c r="D4" s="41">
        <f t="shared" si="1"/>
        <v>0</v>
      </c>
      <c r="E4" s="40">
        <v>0</v>
      </c>
      <c r="F4" s="40">
        <v>0</v>
      </c>
      <c r="G4" s="42"/>
      <c r="H4" s="40"/>
      <c r="I4" s="40"/>
      <c r="J4" s="40"/>
      <c r="K4" s="40"/>
    </row>
    <row r="5" spans="1:11" x14ac:dyDescent="0.3">
      <c r="A5" s="39" t="s">
        <v>93</v>
      </c>
      <c r="B5" s="40">
        <v>24</v>
      </c>
      <c r="C5" s="41">
        <f t="shared" si="0"/>
        <v>0</v>
      </c>
      <c r="D5" s="41">
        <f t="shared" si="1"/>
        <v>0</v>
      </c>
      <c r="E5" s="40">
        <v>0</v>
      </c>
      <c r="F5" s="40">
        <v>0</v>
      </c>
      <c r="G5" s="42"/>
      <c r="H5" s="40"/>
      <c r="I5" s="40"/>
      <c r="J5" s="40"/>
      <c r="K5" s="40"/>
    </row>
    <row r="6" spans="1:11" x14ac:dyDescent="0.3">
      <c r="A6" s="39" t="s">
        <v>83</v>
      </c>
      <c r="B6" s="40">
        <v>28</v>
      </c>
      <c r="C6" s="41">
        <f t="shared" si="0"/>
        <v>0</v>
      </c>
      <c r="D6" s="41">
        <f t="shared" si="1"/>
        <v>0</v>
      </c>
      <c r="E6" s="40">
        <v>0</v>
      </c>
      <c r="F6" s="40">
        <v>0</v>
      </c>
      <c r="G6" s="42"/>
      <c r="H6" s="40"/>
      <c r="I6" s="40"/>
      <c r="J6" s="40"/>
      <c r="K6" s="40"/>
    </row>
    <row r="7" spans="1:11" x14ac:dyDescent="0.3">
      <c r="A7" s="39" t="s">
        <v>94</v>
      </c>
      <c r="B7" s="40">
        <v>84</v>
      </c>
      <c r="C7" s="41">
        <f t="shared" si="0"/>
        <v>0</v>
      </c>
      <c r="D7" s="41">
        <f t="shared" si="1"/>
        <v>0</v>
      </c>
      <c r="E7" s="40">
        <v>0</v>
      </c>
      <c r="F7" s="40">
        <v>0</v>
      </c>
      <c r="G7" s="42"/>
      <c r="H7" s="40"/>
      <c r="I7" s="40"/>
      <c r="J7" s="40"/>
      <c r="K7" s="40"/>
    </row>
    <row r="8" spans="1:11" x14ac:dyDescent="0.3">
      <c r="A8" s="39" t="s">
        <v>84</v>
      </c>
      <c r="B8" s="40">
        <v>68</v>
      </c>
      <c r="C8" s="41">
        <f t="shared" si="0"/>
        <v>0</v>
      </c>
      <c r="D8" s="41">
        <f t="shared" si="1"/>
        <v>0</v>
      </c>
      <c r="E8" s="40">
        <v>0</v>
      </c>
      <c r="F8" s="40">
        <v>0</v>
      </c>
      <c r="G8" s="42"/>
      <c r="H8" s="40"/>
      <c r="I8" s="40"/>
      <c r="J8" s="40"/>
      <c r="K8" s="40"/>
    </row>
    <row r="9" spans="1:11" x14ac:dyDescent="0.3">
      <c r="A9" s="39" t="s">
        <v>88</v>
      </c>
      <c r="B9" s="40">
        <v>89</v>
      </c>
      <c r="C9" s="41">
        <f t="shared" si="0"/>
        <v>0</v>
      </c>
      <c r="D9" s="41">
        <f t="shared" si="1"/>
        <v>0</v>
      </c>
      <c r="E9" s="40">
        <v>0</v>
      </c>
      <c r="F9" s="40">
        <v>0</v>
      </c>
      <c r="G9" s="42"/>
      <c r="H9" s="40"/>
      <c r="I9" s="40"/>
      <c r="J9" s="40"/>
      <c r="K9" s="40"/>
    </row>
    <row r="10" spans="1:11" x14ac:dyDescent="0.3">
      <c r="A10" s="39" t="s">
        <v>80</v>
      </c>
      <c r="B10" s="40">
        <v>147</v>
      </c>
      <c r="C10" s="41">
        <f t="shared" si="0"/>
        <v>25</v>
      </c>
      <c r="D10" s="41">
        <f t="shared" si="1"/>
        <v>50</v>
      </c>
      <c r="E10" s="40">
        <v>0</v>
      </c>
      <c r="F10" s="40">
        <v>1</v>
      </c>
      <c r="G10" s="42">
        <v>25</v>
      </c>
      <c r="H10" s="40">
        <v>25</v>
      </c>
      <c r="I10" s="40"/>
      <c r="J10" s="40"/>
      <c r="K10" s="40"/>
    </row>
    <row r="11" spans="1:11" x14ac:dyDescent="0.3">
      <c r="A11" s="39" t="s">
        <v>81</v>
      </c>
      <c r="B11" s="40">
        <v>171</v>
      </c>
      <c r="C11" s="41">
        <f t="shared" si="0"/>
        <v>27.5</v>
      </c>
      <c r="D11" s="41">
        <f t="shared" si="1"/>
        <v>40</v>
      </c>
      <c r="E11" s="40">
        <v>0</v>
      </c>
      <c r="F11" s="40">
        <v>2</v>
      </c>
      <c r="G11" s="42">
        <v>11</v>
      </c>
      <c r="H11" s="40">
        <v>16</v>
      </c>
      <c r="I11" s="40">
        <v>10</v>
      </c>
      <c r="J11" s="40"/>
      <c r="K11" s="40">
        <v>3</v>
      </c>
    </row>
    <row r="12" spans="1:11" x14ac:dyDescent="0.3">
      <c r="A12" s="39" t="s">
        <v>95</v>
      </c>
      <c r="B12" s="40">
        <v>19</v>
      </c>
      <c r="C12" s="41">
        <f t="shared" si="0"/>
        <v>0</v>
      </c>
      <c r="D12" s="41">
        <f t="shared" si="1"/>
        <v>0</v>
      </c>
      <c r="E12" s="40">
        <v>0</v>
      </c>
      <c r="F12" s="40">
        <v>0</v>
      </c>
      <c r="G12" s="42"/>
      <c r="H12" s="40"/>
      <c r="I12" s="40"/>
      <c r="J12" s="40"/>
      <c r="K12" s="40"/>
    </row>
    <row r="13" spans="1:11" x14ac:dyDescent="0.3">
      <c r="A13" s="39" t="s">
        <v>85</v>
      </c>
      <c r="B13" s="40">
        <v>137</v>
      </c>
      <c r="C13" s="41">
        <f t="shared" si="0"/>
        <v>30.5</v>
      </c>
      <c r="D13" s="41">
        <f t="shared" si="1"/>
        <v>43</v>
      </c>
      <c r="E13" s="40">
        <v>0</v>
      </c>
      <c r="F13" s="40">
        <v>2</v>
      </c>
      <c r="G13" s="42">
        <v>8</v>
      </c>
      <c r="H13" s="40">
        <v>14</v>
      </c>
      <c r="I13" s="40">
        <v>12</v>
      </c>
      <c r="J13" s="40"/>
      <c r="K13" s="40">
        <v>9</v>
      </c>
    </row>
    <row r="14" spans="1:11" x14ac:dyDescent="0.3">
      <c r="A14" s="39" t="s">
        <v>89</v>
      </c>
      <c r="B14" s="40">
        <v>378</v>
      </c>
      <c r="C14" s="41">
        <f t="shared" si="0"/>
        <v>74.5</v>
      </c>
      <c r="D14" s="41">
        <f t="shared" si="1"/>
        <v>125</v>
      </c>
      <c r="E14" s="40">
        <v>0</v>
      </c>
      <c r="F14" s="40">
        <v>3</v>
      </c>
      <c r="G14" s="42">
        <v>32</v>
      </c>
      <c r="H14" s="40">
        <v>73</v>
      </c>
      <c r="I14" s="40">
        <v>16</v>
      </c>
      <c r="J14" s="40"/>
      <c r="K14" s="40">
        <v>4</v>
      </c>
    </row>
    <row r="15" spans="1:11" x14ac:dyDescent="0.3">
      <c r="A15" s="39" t="s">
        <v>90</v>
      </c>
      <c r="B15" s="40">
        <v>12</v>
      </c>
      <c r="C15" s="41">
        <f t="shared" si="0"/>
        <v>0</v>
      </c>
      <c r="D15" s="41">
        <f t="shared" si="1"/>
        <v>0</v>
      </c>
      <c r="E15" s="40">
        <v>0</v>
      </c>
      <c r="F15" s="40">
        <v>0</v>
      </c>
      <c r="G15" s="42"/>
      <c r="H15" s="40"/>
      <c r="I15" s="40"/>
      <c r="J15" s="40"/>
      <c r="K15" s="40"/>
    </row>
    <row r="16" spans="1:11" x14ac:dyDescent="0.3">
      <c r="A16" s="39" t="s">
        <v>91</v>
      </c>
      <c r="B16" s="40">
        <v>299</v>
      </c>
      <c r="C16" s="41">
        <f t="shared" si="0"/>
        <v>30</v>
      </c>
      <c r="D16" s="41">
        <f t="shared" si="1"/>
        <v>60</v>
      </c>
      <c r="E16" s="40">
        <v>0</v>
      </c>
      <c r="F16" s="40">
        <v>2</v>
      </c>
      <c r="G16" s="42">
        <v>20</v>
      </c>
      <c r="H16" s="40">
        <v>40</v>
      </c>
      <c r="I16" s="40"/>
      <c r="J16" s="40"/>
      <c r="K16" s="40"/>
    </row>
    <row r="17" spans="1:11" x14ac:dyDescent="0.3">
      <c r="A17" s="39" t="s">
        <v>96</v>
      </c>
      <c r="B17" s="40">
        <v>31</v>
      </c>
      <c r="C17" s="41">
        <f t="shared" si="0"/>
        <v>0</v>
      </c>
      <c r="D17" s="41">
        <f t="shared" si="1"/>
        <v>0</v>
      </c>
      <c r="E17" s="40">
        <v>0</v>
      </c>
      <c r="F17" s="40">
        <v>0</v>
      </c>
      <c r="G17" s="42"/>
      <c r="H17" s="40"/>
      <c r="I17" s="40"/>
      <c r="J17" s="40"/>
      <c r="K17" s="40"/>
    </row>
    <row r="18" spans="1:11" x14ac:dyDescent="0.3">
      <c r="A18" s="39" t="s">
        <v>86</v>
      </c>
      <c r="B18" s="40">
        <v>34</v>
      </c>
      <c r="C18" s="41">
        <f t="shared" si="0"/>
        <v>0</v>
      </c>
      <c r="D18" s="41">
        <f t="shared" si="1"/>
        <v>0</v>
      </c>
      <c r="E18" s="40">
        <v>0</v>
      </c>
      <c r="F18" s="40">
        <v>0</v>
      </c>
      <c r="G18" s="42"/>
      <c r="H18" s="40"/>
      <c r="I18" s="40"/>
      <c r="J18" s="40"/>
      <c r="K18" s="40"/>
    </row>
    <row r="19" spans="1:11" x14ac:dyDescent="0.3">
      <c r="A19" s="39" t="s">
        <v>97</v>
      </c>
      <c r="B19" s="40">
        <v>34</v>
      </c>
      <c r="C19" s="41">
        <f t="shared" si="0"/>
        <v>0</v>
      </c>
      <c r="D19" s="41">
        <f t="shared" si="1"/>
        <v>0</v>
      </c>
      <c r="E19" s="40">
        <v>0</v>
      </c>
      <c r="F19" s="40">
        <v>0</v>
      </c>
      <c r="G19" s="42"/>
      <c r="H19" s="40"/>
      <c r="I19" s="40"/>
      <c r="J19" s="40"/>
      <c r="K19" s="40"/>
    </row>
    <row r="20" spans="1:11" x14ac:dyDescent="0.3">
      <c r="A20" s="39" t="s">
        <v>87</v>
      </c>
      <c r="B20" s="40">
        <v>41</v>
      </c>
      <c r="C20" s="41">
        <f t="shared" si="0"/>
        <v>0</v>
      </c>
      <c r="D20" s="41">
        <f t="shared" si="1"/>
        <v>0</v>
      </c>
      <c r="E20" s="40">
        <v>0</v>
      </c>
      <c r="F20" s="40">
        <v>0</v>
      </c>
      <c r="G20" s="42"/>
      <c r="H20" s="40"/>
      <c r="I20" s="40"/>
      <c r="J20" s="40"/>
      <c r="K20" s="40"/>
    </row>
    <row r="21" spans="1:11" x14ac:dyDescent="0.3">
      <c r="A21" s="39"/>
      <c r="B21" s="40"/>
      <c r="C21" s="41" t="str">
        <f t="shared" ref="C21:C33" si="2">IF(A21="","",G21/2+H21/2+K21/2+I21*1.25+J21*2)</f>
        <v/>
      </c>
      <c r="D21" s="41" t="str">
        <f t="shared" ref="D21:D33" si="3">IF(A21="","",SUM(G21:K21))</f>
        <v/>
      </c>
      <c r="E21" s="40"/>
      <c r="F21" s="40"/>
      <c r="G21" s="42"/>
      <c r="H21" s="40"/>
      <c r="I21" s="40"/>
      <c r="J21" s="40"/>
      <c r="K21" s="40"/>
    </row>
    <row r="22" spans="1:11" x14ac:dyDescent="0.3">
      <c r="A22" s="39"/>
      <c r="B22" s="40"/>
      <c r="C22" s="41" t="str">
        <f t="shared" si="2"/>
        <v/>
      </c>
      <c r="D22" s="41" t="str">
        <f t="shared" si="3"/>
        <v/>
      </c>
      <c r="E22" s="40"/>
      <c r="F22" s="40"/>
      <c r="G22" s="42"/>
      <c r="H22" s="40"/>
      <c r="I22" s="40"/>
      <c r="J22" s="40"/>
      <c r="K22" s="40"/>
    </row>
    <row r="23" spans="1:11" x14ac:dyDescent="0.3">
      <c r="A23" s="39"/>
      <c r="B23" s="40"/>
      <c r="C23" s="41" t="str">
        <f t="shared" si="2"/>
        <v/>
      </c>
      <c r="D23" s="41" t="str">
        <f t="shared" si="3"/>
        <v/>
      </c>
      <c r="E23" s="40"/>
      <c r="F23" s="40"/>
      <c r="G23" s="42"/>
      <c r="H23" s="40"/>
      <c r="I23" s="40"/>
      <c r="J23" s="40"/>
      <c r="K23" s="40"/>
    </row>
    <row r="24" spans="1:11" x14ac:dyDescent="0.3">
      <c r="A24" s="39"/>
      <c r="B24" s="40"/>
      <c r="C24" s="41" t="str">
        <f t="shared" si="2"/>
        <v/>
      </c>
      <c r="D24" s="41" t="str">
        <f t="shared" si="3"/>
        <v/>
      </c>
      <c r="E24" s="40"/>
      <c r="F24" s="40"/>
      <c r="G24" s="42"/>
      <c r="H24" s="40"/>
      <c r="I24" s="40"/>
      <c r="J24" s="40"/>
      <c r="K24" s="40"/>
    </row>
    <row r="25" spans="1:11" x14ac:dyDescent="0.3">
      <c r="A25" s="39"/>
      <c r="B25" s="40"/>
      <c r="C25" s="41" t="str">
        <f t="shared" si="2"/>
        <v/>
      </c>
      <c r="D25" s="41" t="str">
        <f t="shared" si="3"/>
        <v/>
      </c>
      <c r="E25" s="40"/>
      <c r="F25" s="40"/>
      <c r="G25" s="42"/>
      <c r="H25" s="40"/>
      <c r="I25" s="40"/>
      <c r="J25" s="40"/>
      <c r="K25" s="40"/>
    </row>
    <row r="26" spans="1:11" x14ac:dyDescent="0.3">
      <c r="A26" s="39"/>
      <c r="B26" s="40"/>
      <c r="C26" s="41" t="str">
        <f t="shared" si="2"/>
        <v/>
      </c>
      <c r="D26" s="41" t="str">
        <f t="shared" si="3"/>
        <v/>
      </c>
      <c r="E26" s="40"/>
      <c r="F26" s="40"/>
      <c r="G26" s="42"/>
      <c r="H26" s="40"/>
      <c r="I26" s="40"/>
      <c r="J26" s="40"/>
      <c r="K26" s="40"/>
    </row>
    <row r="27" spans="1:11" x14ac:dyDescent="0.3">
      <c r="A27" s="39"/>
      <c r="B27" s="40"/>
      <c r="C27" s="41" t="str">
        <f t="shared" si="2"/>
        <v/>
      </c>
      <c r="D27" s="41" t="str">
        <f t="shared" si="3"/>
        <v/>
      </c>
      <c r="E27" s="40"/>
      <c r="F27" s="40"/>
      <c r="G27" s="42"/>
      <c r="H27" s="40"/>
      <c r="I27" s="40"/>
      <c r="J27" s="40"/>
      <c r="K27" s="40"/>
    </row>
    <row r="28" spans="1:11" x14ac:dyDescent="0.3">
      <c r="A28" s="39"/>
      <c r="B28" s="40"/>
      <c r="C28" s="41" t="str">
        <f t="shared" si="2"/>
        <v/>
      </c>
      <c r="D28" s="41" t="str">
        <f t="shared" si="3"/>
        <v/>
      </c>
      <c r="E28" s="40"/>
      <c r="F28" s="40"/>
      <c r="G28" s="42"/>
      <c r="H28" s="40"/>
      <c r="I28" s="40"/>
      <c r="J28" s="40"/>
      <c r="K28" s="40"/>
    </row>
    <row r="29" spans="1:11" x14ac:dyDescent="0.3">
      <c r="A29" s="39"/>
      <c r="B29" s="40"/>
      <c r="C29" s="41" t="str">
        <f t="shared" si="2"/>
        <v/>
      </c>
      <c r="D29" s="41" t="str">
        <f t="shared" si="3"/>
        <v/>
      </c>
      <c r="E29" s="40"/>
      <c r="F29" s="40"/>
      <c r="G29" s="42"/>
      <c r="H29" s="40"/>
      <c r="I29" s="40"/>
      <c r="J29" s="40"/>
      <c r="K29" s="40"/>
    </row>
    <row r="30" spans="1:11" x14ac:dyDescent="0.3">
      <c r="A30" s="39"/>
      <c r="B30" s="40"/>
      <c r="C30" s="41" t="str">
        <f t="shared" si="2"/>
        <v/>
      </c>
      <c r="D30" s="41" t="str">
        <f t="shared" si="3"/>
        <v/>
      </c>
      <c r="E30" s="40"/>
      <c r="F30" s="40"/>
      <c r="G30" s="42"/>
      <c r="H30" s="40"/>
      <c r="I30" s="40"/>
      <c r="J30" s="40"/>
      <c r="K30" s="40"/>
    </row>
    <row r="31" spans="1:11" x14ac:dyDescent="0.3">
      <c r="A31" s="39"/>
      <c r="B31" s="40"/>
      <c r="C31" s="41" t="str">
        <f t="shared" si="2"/>
        <v/>
      </c>
      <c r="D31" s="41" t="str">
        <f t="shared" si="3"/>
        <v/>
      </c>
      <c r="E31" s="40"/>
      <c r="F31" s="40"/>
      <c r="G31" s="42"/>
      <c r="H31" s="40"/>
      <c r="I31" s="40"/>
      <c r="J31" s="40"/>
      <c r="K31" s="40"/>
    </row>
    <row r="32" spans="1:11" x14ac:dyDescent="0.3">
      <c r="A32" s="39"/>
      <c r="B32" s="40"/>
      <c r="C32" s="41" t="str">
        <f t="shared" si="2"/>
        <v/>
      </c>
      <c r="D32" s="41" t="str">
        <f t="shared" si="3"/>
        <v/>
      </c>
      <c r="E32" s="40"/>
      <c r="F32" s="40"/>
      <c r="G32" s="42"/>
      <c r="H32" s="40"/>
      <c r="I32" s="40"/>
      <c r="J32" s="40"/>
      <c r="K32" s="40"/>
    </row>
    <row r="33" spans="1:11" x14ac:dyDescent="0.3">
      <c r="A33" s="39"/>
      <c r="B33" s="40"/>
      <c r="C33" s="41" t="str">
        <f t="shared" si="2"/>
        <v/>
      </c>
      <c r="D33" s="41" t="str">
        <f t="shared" si="3"/>
        <v/>
      </c>
      <c r="E33" s="40"/>
      <c r="F33" s="40"/>
      <c r="G33" s="42"/>
      <c r="H33" s="40"/>
      <c r="I33" s="40"/>
      <c r="J33" s="40"/>
      <c r="K33" s="40"/>
    </row>
  </sheetData>
  <sheetProtection selectLockedCells="1"/>
  <sortState xmlns:xlrd2="http://schemas.microsoft.com/office/spreadsheetml/2017/richdata2" ref="A2:K20">
    <sortCondition ref="A2:A2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J8"/>
  <sheetViews>
    <sheetView workbookViewId="0"/>
  </sheetViews>
  <sheetFormatPr defaultRowHeight="14.4" x14ac:dyDescent="0.3"/>
  <sheetData>
    <row r="1" spans="1:10" x14ac:dyDescent="0.3">
      <c r="A1" s="22" t="s">
        <v>5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  <c r="I1" s="22" t="s">
        <v>16</v>
      </c>
      <c r="J1" s="22" t="s">
        <v>98</v>
      </c>
    </row>
    <row r="2" spans="1:10" x14ac:dyDescent="0.3">
      <c r="A2" t="s">
        <v>6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  <c r="J2" t="s">
        <v>99</v>
      </c>
    </row>
    <row r="3" spans="1:10" x14ac:dyDescent="0.3">
      <c r="A3" t="s">
        <v>22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  <c r="J3" t="s">
        <v>99</v>
      </c>
    </row>
    <row r="4" spans="1:10" x14ac:dyDescent="0.3">
      <c r="A4" t="s">
        <v>21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  <c r="J4" t="s">
        <v>99</v>
      </c>
    </row>
    <row r="5" spans="1:10" x14ac:dyDescent="0.3">
      <c r="A5" t="s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4" t="s">
        <v>100</v>
      </c>
    </row>
    <row r="6" spans="1:10" x14ac:dyDescent="0.3">
      <c r="A6" t="s">
        <v>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44" t="s">
        <v>100</v>
      </c>
    </row>
    <row r="7" spans="1:10" x14ac:dyDescent="0.3">
      <c r="A7" t="s">
        <v>24</v>
      </c>
      <c r="B7">
        <v>0</v>
      </c>
      <c r="C7">
        <v>0</v>
      </c>
      <c r="D7">
        <v>18</v>
      </c>
      <c r="E7">
        <v>12</v>
      </c>
      <c r="F7">
        <v>5</v>
      </c>
      <c r="G7">
        <v>0</v>
      </c>
      <c r="H7">
        <v>3</v>
      </c>
      <c r="I7">
        <v>0</v>
      </c>
    </row>
    <row r="8" spans="1:10" x14ac:dyDescent="0.3">
      <c r="A8" t="s">
        <v>25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0.6</v>
      </c>
      <c r="I8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C9D-7218-4623-9AA3-BBA76825F0FC}">
  <sheetPr>
    <tabColor theme="9" tint="0.59999389629810485"/>
  </sheetPr>
  <dimension ref="A1:Y24"/>
  <sheetViews>
    <sheetView tabSelected="1" workbookViewId="0">
      <selection activeCell="A19" sqref="A19"/>
    </sheetView>
  </sheetViews>
  <sheetFormatPr defaultColWidth="8.88671875" defaultRowHeight="14.4" x14ac:dyDescent="0.3"/>
  <cols>
    <col min="1" max="1" width="17.33203125" style="6" bestFit="1" customWidth="1"/>
    <col min="2" max="3" width="8.88671875" style="6"/>
    <col min="4" max="4" width="15.5546875" style="6" customWidth="1"/>
    <col min="5" max="7" width="10.33203125" style="6" customWidth="1"/>
    <col min="8" max="9" width="8.88671875" style="6"/>
    <col min="10" max="10" width="8.88671875" style="6" customWidth="1"/>
    <col min="11" max="11" width="8.88671875" style="6"/>
    <col min="12" max="12" width="13.88671875" style="6" bestFit="1" customWidth="1"/>
    <col min="13" max="13" width="16.6640625" style="6" customWidth="1"/>
    <col min="14" max="16384" width="8.88671875" style="6"/>
  </cols>
  <sheetData>
    <row r="1" spans="1:25" x14ac:dyDescent="0.3">
      <c r="A1" s="1" t="s">
        <v>26</v>
      </c>
      <c r="B1" s="2" t="s">
        <v>27</v>
      </c>
      <c r="C1" s="3"/>
      <c r="D1" s="2" t="s">
        <v>26</v>
      </c>
      <c r="E1" s="3" t="str">
        <f>IF(D2&lt;&gt;"",D2,"")</f>
        <v>Menor número</v>
      </c>
      <c r="F1" s="3" t="str">
        <f>IF(D3&lt;&gt;"",D3,"")</f>
        <v>Menor P-Eq</v>
      </c>
      <c r="G1" s="3" t="str">
        <f>IF(D4&lt;&gt;"",D4,"")</f>
        <v>Mais tempo</v>
      </c>
      <c r="H1" s="3" t="str">
        <f>IF(D5&lt;&gt;"",D5,"")</f>
        <v>Equilíbrio CH</v>
      </c>
      <c r="I1" s="3" t="str">
        <f>IF(D6&lt;&gt;"",D6,"")</f>
        <v/>
      </c>
      <c r="J1" s="3" t="str">
        <f>IF(D7&lt;&gt;"",D7,"")</f>
        <v/>
      </c>
      <c r="K1" s="3"/>
      <c r="L1" s="3"/>
      <c r="M1" s="4"/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1E-3</v>
      </c>
      <c r="U1" s="5"/>
      <c r="V1" s="3"/>
      <c r="W1" s="3"/>
      <c r="X1" s="3"/>
      <c r="Y1" s="3"/>
    </row>
    <row r="2" spans="1:25" x14ac:dyDescent="0.3">
      <c r="A2" s="7" t="str">
        <f t="shared" ref="A2:A7" si="0">IF(D13&lt;&gt;"",D13,"")</f>
        <v>Menor número</v>
      </c>
      <c r="B2" s="8">
        <f t="shared" ref="B2:B7" si="1">IF(D13&lt;&gt;"",AVERAGE(E13:J13),"")</f>
        <v>0.13619152859074776</v>
      </c>
      <c r="C2" s="3"/>
      <c r="D2" s="9" t="s">
        <v>28</v>
      </c>
      <c r="E2" s="10">
        <f>IF($D2="","",1)</f>
        <v>1</v>
      </c>
      <c r="F2" s="11">
        <v>3</v>
      </c>
      <c r="G2" s="11">
        <v>0.33329999999999999</v>
      </c>
      <c r="H2" s="11">
        <v>0.25</v>
      </c>
      <c r="I2" s="11"/>
      <c r="J2" s="11"/>
      <c r="K2" s="3"/>
      <c r="L2" s="3"/>
      <c r="M2" s="4">
        <v>1</v>
      </c>
      <c r="N2" s="4" t="str">
        <f>IF(AND(E2&lt;&gt;1,E2&lt;&gt;""),"errado","")</f>
        <v/>
      </c>
      <c r="O2" s="4" t="str" cm="1">
        <f t="array" aca="1" ref="O2" ca="1">IFERROR(IF(AND(INDIRECT(ADDRESS(1+$M2,4+O$1))&lt;&gt;"",ABS(INDIRECT(ADDRESS(1+$M2,4+O$1))-(1/INDIRECT(ADDRESS(1+O$1,4+$M2))))&gt;$T$1),"errado",""),"")</f>
        <v/>
      </c>
      <c r="P2" s="4" t="str" cm="1">
        <f t="array" aca="1" ref="P2" ca="1">IFERROR(IF(AND(INDIRECT(ADDRESS(1+$M2,4+P$1))&lt;&gt;"",ABS(INDIRECT(ADDRESS(1+$M2,4+P$1))-(1/INDIRECT(ADDRESS(1+P$1,4+$M2))))&gt;$T$1),"errado",""),"")</f>
        <v/>
      </c>
      <c r="Q2" s="4" t="str" cm="1">
        <f t="array" aca="1" ref="Q2" ca="1">IFERROR(IF(AND(INDIRECT(ADDRESS(1+$M2,4+Q$1))&lt;&gt;"",ABS(INDIRECT(ADDRESS(1+$M2,4+Q$1))-(1/INDIRECT(ADDRESS(1+Q$1,4+$M2))))&gt;$T$1),"errado",""),"")</f>
        <v/>
      </c>
      <c r="R2" s="4" t="str" cm="1">
        <f t="array" aca="1" ref="R2" ca="1">IFERROR(IF(AND(INDIRECT(ADDRESS(1+$M2,4+R$1))&lt;&gt;"",ABS(INDIRECT(ADDRESS(1+$M2,4+R$1))-(1/INDIRECT(ADDRESS(1+R$1,4+$M2))))&gt;$T$1),"errado",""),"")</f>
        <v/>
      </c>
      <c r="S2" s="4" t="str" cm="1">
        <f t="array" aca="1" ref="S2" ca="1">IFERROR(IF(AND(INDIRECT(ADDRESS(1+$M2,4+S$1))&lt;&gt;"",ABS(INDIRECT(ADDRESS(1+$M2,4+S$1))-(1/INDIRECT(ADDRESS(1+S$1,4+$M2))))&gt;$T$1),"errado",""),"")</f>
        <v/>
      </c>
      <c r="T2" s="4">
        <f ca="1">COUNTIF(N2:S7,"errado")</f>
        <v>0</v>
      </c>
      <c r="U2" s="5"/>
      <c r="V2" s="3"/>
      <c r="W2" s="3"/>
      <c r="X2" s="3"/>
      <c r="Y2" s="3"/>
    </row>
    <row r="3" spans="1:25" x14ac:dyDescent="0.3">
      <c r="A3" s="7" t="str">
        <f t="shared" si="0"/>
        <v>Menor P-Eq</v>
      </c>
      <c r="B3" s="8">
        <f t="shared" si="1"/>
        <v>6.2556310969296064E-2</v>
      </c>
      <c r="C3" s="3"/>
      <c r="D3" s="9" t="s">
        <v>29</v>
      </c>
      <c r="E3" s="11">
        <v>0.33329999999999999</v>
      </c>
      <c r="F3" s="10">
        <f>IF($D3="","",1)</f>
        <v>1</v>
      </c>
      <c r="G3" s="11">
        <v>0.2</v>
      </c>
      <c r="H3" s="11">
        <v>0.16667000000000001</v>
      </c>
      <c r="I3" s="11"/>
      <c r="J3" s="11"/>
      <c r="K3" s="3"/>
      <c r="L3" s="3"/>
      <c r="M3" s="4">
        <v>2</v>
      </c>
      <c r="N3" s="4" t="str" cm="1">
        <f t="array" aca="1" ref="N3" ca="1">IFERROR(IF(AND(INDIRECT(ADDRESS(1+$M3,4+N$1))&lt;&gt;"",ABS(INDIRECT(ADDRESS(1+$M3,4+N$1))-(1/INDIRECT(ADDRESS(1+N$1,4+$M3))))&gt;$T$1),"errado",""),"")</f>
        <v/>
      </c>
      <c r="O3" s="4" t="str">
        <f>IF(AND(F3&lt;&gt;1,F3&lt;&gt;""),"errado","")</f>
        <v/>
      </c>
      <c r="P3" s="4" t="str" cm="1">
        <f t="array" aca="1" ref="P3" ca="1">IFERROR(IF(AND(INDIRECT(ADDRESS(1+$M3,4+P$1))&lt;&gt;"",ABS(INDIRECT(ADDRESS(1+$M3,4+P$1))-(1/INDIRECT(ADDRESS(1+P$1,4+$M3))))&gt;$T$1),"errado",""),"")</f>
        <v/>
      </c>
      <c r="Q3" s="4" t="str" cm="1">
        <f t="array" aca="1" ref="Q3" ca="1">IFERROR(IF(AND(INDIRECT(ADDRESS(1+$M3,4+Q$1))&lt;&gt;"",ABS(INDIRECT(ADDRESS(1+$M3,4+Q$1))-(1/INDIRECT(ADDRESS(1+Q$1,4+$M3))))&gt;$T$1),"errado",""),"")</f>
        <v/>
      </c>
      <c r="R3" s="4" t="str" cm="1">
        <f t="array" aca="1" ref="R3" ca="1">IFERROR(IF(AND(INDIRECT(ADDRESS(1+$M3,4+R$1))&lt;&gt;"",ABS(INDIRECT(ADDRESS(1+$M3,4+R$1))-(1/INDIRECT(ADDRESS(1+R$1,4+$M3))))&gt;$T$1),"errado",""),"")</f>
        <v/>
      </c>
      <c r="S3" s="4" t="str" cm="1">
        <f t="array" aca="1" ref="S3" ca="1">IFERROR(IF(AND(INDIRECT(ADDRESS(1+$M3,4+S$1))&lt;&gt;"",ABS(INDIRECT(ADDRESS(1+$M3,4+S$1))-(1/INDIRECT(ADDRESS(1+S$1,4+$M3))))&gt;$T$1),"errado",""),"")</f>
        <v/>
      </c>
      <c r="T3" s="4"/>
      <c r="U3" s="5"/>
      <c r="V3" s="3"/>
      <c r="W3" s="3"/>
      <c r="X3" s="3"/>
      <c r="Y3" s="3"/>
    </row>
    <row r="4" spans="1:25" x14ac:dyDescent="0.3">
      <c r="A4" s="7" t="str">
        <f t="shared" si="0"/>
        <v>Mais tempo</v>
      </c>
      <c r="B4" s="8">
        <f t="shared" si="1"/>
        <v>0.30930635570252762</v>
      </c>
      <c r="C4" s="3"/>
      <c r="D4" s="9" t="s">
        <v>30</v>
      </c>
      <c r="E4" s="11">
        <v>3</v>
      </c>
      <c r="F4" s="11">
        <v>5</v>
      </c>
      <c r="G4" s="10">
        <f>IF($D4="","",1)</f>
        <v>1</v>
      </c>
      <c r="H4" s="11">
        <v>0.5</v>
      </c>
      <c r="I4" s="11"/>
      <c r="J4" s="11"/>
      <c r="K4" s="3"/>
      <c r="L4" s="3"/>
      <c r="M4" s="4">
        <v>3</v>
      </c>
      <c r="N4" s="4" t="str" cm="1">
        <f t="array" aca="1" ref="N4" ca="1">IFERROR(IF(AND(INDIRECT(ADDRESS(1+$M4,4+N$1))&lt;&gt;"",ABS(INDIRECT(ADDRESS(1+$M4,4+N$1))-(1/INDIRECT(ADDRESS(1+N$1,4+$M4))))&gt;$T$1),"errado",""),"")</f>
        <v/>
      </c>
      <c r="O4" s="4" t="str" cm="1">
        <f t="array" aca="1" ref="O4" ca="1">IFERROR(IF(AND(INDIRECT(ADDRESS(1+$M4,4+O$1))&lt;&gt;"",ABS(INDIRECT(ADDRESS(1+$M4,4+O$1))-(1/INDIRECT(ADDRESS(1+O$1,4+$M4))))&gt;$T$1),"errado",""),"")</f>
        <v/>
      </c>
      <c r="P4" s="4" t="str">
        <f>IF(AND(G4&lt;&gt;1,G4&lt;&gt;""),"errado","")</f>
        <v/>
      </c>
      <c r="Q4" s="4" t="str" cm="1">
        <f t="array" aca="1" ref="Q4" ca="1">IFERROR(IF(AND(INDIRECT(ADDRESS(1+$M4,4+Q$1))&lt;&gt;"",ABS(INDIRECT(ADDRESS(1+$M4,4+Q$1))-(1/INDIRECT(ADDRESS(1+Q$1,4+$M4))))&gt;$T$1),"errado",""),"")</f>
        <v/>
      </c>
      <c r="R4" s="4" t="str" cm="1">
        <f t="array" aca="1" ref="R4" ca="1">IFERROR(IF(AND(INDIRECT(ADDRESS(1+$M4,4+R$1))&lt;&gt;"",ABS(INDIRECT(ADDRESS(1+$M4,4+R$1))-(1/INDIRECT(ADDRESS(1+R$1,4+$M4))))&gt;$T$1),"errado",""),"")</f>
        <v/>
      </c>
      <c r="S4" s="4" t="str" cm="1">
        <f t="array" aca="1" ref="S4" ca="1">IFERROR(IF(AND(INDIRECT(ADDRESS(1+$M4,4+S$1))&lt;&gt;"",ABS(INDIRECT(ADDRESS(1+$M4,4+S$1))-(1/INDIRECT(ADDRESS(1+S$1,4+$M4))))&gt;$T$1),"errado",""),"")</f>
        <v/>
      </c>
      <c r="T4" s="4"/>
      <c r="U4" s="5"/>
      <c r="V4" s="3"/>
      <c r="W4" s="3"/>
      <c r="X4" s="3"/>
      <c r="Y4" s="3"/>
    </row>
    <row r="5" spans="1:25" x14ac:dyDescent="0.3">
      <c r="A5" s="7" t="str">
        <f t="shared" si="0"/>
        <v>Equilíbrio CH</v>
      </c>
      <c r="B5" s="8">
        <f t="shared" si="1"/>
        <v>0.49194580473742855</v>
      </c>
      <c r="C5" s="3"/>
      <c r="D5" s="9" t="s">
        <v>31</v>
      </c>
      <c r="E5" s="11">
        <v>4</v>
      </c>
      <c r="F5" s="11">
        <v>6</v>
      </c>
      <c r="G5" s="11">
        <v>2</v>
      </c>
      <c r="H5" s="10">
        <f>IF($D5="","",1)</f>
        <v>1</v>
      </c>
      <c r="I5" s="11"/>
      <c r="J5" s="11"/>
      <c r="K5" s="3"/>
      <c r="L5" s="3"/>
      <c r="M5" s="4">
        <v>4</v>
      </c>
      <c r="N5" s="4" t="str" cm="1">
        <f t="array" aca="1" ref="N5" ca="1">IFERROR(IF(AND(INDIRECT(ADDRESS(1+$M5,4+N$1))&lt;&gt;"",ABS(INDIRECT(ADDRESS(1+$M5,4+N$1))-(1/INDIRECT(ADDRESS(1+N$1,4+$M5))))&gt;$T$1),"errado",""),"")</f>
        <v/>
      </c>
      <c r="O5" s="4" t="str" cm="1">
        <f t="array" aca="1" ref="O5" ca="1">IFERROR(IF(AND(INDIRECT(ADDRESS(1+$M5,4+O$1))&lt;&gt;"",ABS(INDIRECT(ADDRESS(1+$M5,4+O$1))-(1/INDIRECT(ADDRESS(1+O$1,4+$M5))))&gt;$T$1),"errado",""),"")</f>
        <v/>
      </c>
      <c r="P5" s="4" t="str" cm="1">
        <f t="array" aca="1" ref="P5" ca="1">IFERROR(IF(AND(INDIRECT(ADDRESS(1+$M5,4+P$1))&lt;&gt;"",ABS(INDIRECT(ADDRESS(1+$M5,4+P$1))-(1/INDIRECT(ADDRESS(1+P$1,4+$M5))))&gt;$T$1),"errado",""),"")</f>
        <v/>
      </c>
      <c r="Q5" s="4" t="str">
        <f>IF(AND(H5&lt;&gt;1,H5&lt;&gt;""),"errado","")</f>
        <v/>
      </c>
      <c r="R5" s="4" t="str" cm="1">
        <f t="array" aca="1" ref="R5" ca="1">IFERROR(IF(AND(INDIRECT(ADDRESS(1+$M5,4+R$1))&lt;&gt;"",ABS(INDIRECT(ADDRESS(1+$M5,4+R$1))-(1/INDIRECT(ADDRESS(1+R$1,4+$M5))))&gt;$T$1),"errado",""),"")</f>
        <v/>
      </c>
      <c r="S5" s="4" t="str" cm="1">
        <f t="array" aca="1" ref="S5" ca="1">IFERROR(IF(AND(INDIRECT(ADDRESS(1+$M5,4+S$1))&lt;&gt;"",ABS(INDIRECT(ADDRESS(1+$M5,4+S$1))-(1/INDIRECT(ADDRESS(1+S$1,4+$M5))))&gt;$T$1),"errado",""),"")</f>
        <v/>
      </c>
      <c r="T5" s="4"/>
      <c r="U5" s="5"/>
      <c r="V5" s="3"/>
      <c r="W5" s="3"/>
      <c r="X5" s="3"/>
      <c r="Y5" s="3"/>
    </row>
    <row r="6" spans="1:25" x14ac:dyDescent="0.3">
      <c r="A6" s="7" t="str">
        <f t="shared" si="0"/>
        <v/>
      </c>
      <c r="B6" s="8" t="str">
        <f t="shared" si="1"/>
        <v/>
      </c>
      <c r="C6" s="3"/>
      <c r="D6" s="9"/>
      <c r="E6" s="11"/>
      <c r="F6" s="11"/>
      <c r="G6" s="11"/>
      <c r="H6" s="11"/>
      <c r="I6" s="10" t="str">
        <f>IF($D6="","",1)</f>
        <v/>
      </c>
      <c r="J6" s="11"/>
      <c r="K6" s="3"/>
      <c r="L6" s="3"/>
      <c r="M6" s="4">
        <v>5</v>
      </c>
      <c r="N6" s="4" t="str" cm="1">
        <f t="array" aca="1" ref="N6" ca="1">IFERROR(IF(AND(INDIRECT(ADDRESS(1+$M6,4+N$1))&lt;&gt;"",ABS(INDIRECT(ADDRESS(1+$M6,4+N$1))-(1/INDIRECT(ADDRESS(1+N$1,4+$M6))))&gt;$T$1),"errado",""),"")</f>
        <v/>
      </c>
      <c r="O6" s="4" t="str" cm="1">
        <f t="array" aca="1" ref="O6" ca="1">IFERROR(IF(AND(INDIRECT(ADDRESS(1+$M6,4+O$1))&lt;&gt;"",ABS(INDIRECT(ADDRESS(1+$M6,4+O$1))-(1/INDIRECT(ADDRESS(1+O$1,4+$M6))))&gt;$T$1),"errado",""),"")</f>
        <v/>
      </c>
      <c r="P6" s="4" t="str" cm="1">
        <f t="array" aca="1" ref="P6" ca="1">IFERROR(IF(AND(INDIRECT(ADDRESS(1+$M6,4+P$1))&lt;&gt;"",ABS(INDIRECT(ADDRESS(1+$M6,4+P$1))-(1/INDIRECT(ADDRESS(1+P$1,4+$M6))))&gt;$T$1),"errado",""),"")</f>
        <v/>
      </c>
      <c r="Q6" s="4" t="str" cm="1">
        <f t="array" aca="1" ref="Q6" ca="1">IFERROR(IF(AND(INDIRECT(ADDRESS(1+$M6,4+Q$1))&lt;&gt;"",ABS(INDIRECT(ADDRESS(1+$M6,4+Q$1))-(1/INDIRECT(ADDRESS(1+Q$1,4+$M6))))&gt;$T$1),"errado",""),"")</f>
        <v/>
      </c>
      <c r="R6" s="4" t="str">
        <f>IF(AND(I6&lt;&gt;1,I6&lt;&gt;""),"errado","")</f>
        <v/>
      </c>
      <c r="S6" s="4" t="str" cm="1">
        <f t="array" aca="1" ref="S6" ca="1">IFERROR(IF(AND(INDIRECT(ADDRESS(1+$M6,4+S$1))&lt;&gt;"",ABS(INDIRECT(ADDRESS(1+$M6,4+S$1))-(1/INDIRECT(ADDRESS(1+S$1,4+$M6))))&gt;$T$1),"errado",""),"")</f>
        <v/>
      </c>
      <c r="T6" s="4"/>
      <c r="U6" s="5"/>
      <c r="V6" s="3"/>
      <c r="W6" s="3"/>
      <c r="X6" s="3"/>
      <c r="Y6" s="3"/>
    </row>
    <row r="7" spans="1:25" x14ac:dyDescent="0.3">
      <c r="A7" s="7" t="str">
        <f t="shared" si="0"/>
        <v/>
      </c>
      <c r="B7" s="8" t="str">
        <f t="shared" si="1"/>
        <v/>
      </c>
      <c r="C7" s="3"/>
      <c r="D7" s="9"/>
      <c r="E7" s="11"/>
      <c r="F7" s="11"/>
      <c r="G7" s="11"/>
      <c r="H7" s="11"/>
      <c r="I7" s="11"/>
      <c r="J7" s="10" t="str">
        <f>IF($D7="","",1)</f>
        <v/>
      </c>
      <c r="K7" s="3"/>
      <c r="L7" s="3"/>
      <c r="M7" s="4">
        <v>6</v>
      </c>
      <c r="N7" s="4" t="str" cm="1">
        <f t="array" aca="1" ref="N7" ca="1">IFERROR(IF(AND(INDIRECT(ADDRESS(1+$M7,4+N$1))&lt;&gt;"",ABS(INDIRECT(ADDRESS(1+$M7,4+N$1))-(1/INDIRECT(ADDRESS(1+N$1,4+$M7))))&gt;$T$1),"errado",""),"")</f>
        <v/>
      </c>
      <c r="O7" s="4" t="str" cm="1">
        <f t="array" aca="1" ref="O7" ca="1">IFERROR(IF(AND(INDIRECT(ADDRESS(1+$M7,4+O$1))&lt;&gt;"",ABS(INDIRECT(ADDRESS(1+$M7,4+O$1))-(1/INDIRECT(ADDRESS(1+O$1,4+$M7))))&gt;$T$1),"errado",""),"")</f>
        <v/>
      </c>
      <c r="P7" s="4" t="str" cm="1">
        <f t="array" aca="1" ref="P7" ca="1">IFERROR(IF(AND(INDIRECT(ADDRESS(1+$M7,4+P$1))&lt;&gt;"",ABS(INDIRECT(ADDRESS(1+$M7,4+P$1))-(1/INDIRECT(ADDRESS(1+P$1,4+$M7))))&gt;$T$1),"errado",""),"")</f>
        <v/>
      </c>
      <c r="Q7" s="4" t="str" cm="1">
        <f t="array" aca="1" ref="Q7" ca="1">IFERROR(IF(AND(INDIRECT(ADDRESS(1+$M7,4+Q$1))&lt;&gt;"",ABS(INDIRECT(ADDRESS(1+$M7,4+Q$1))-(1/INDIRECT(ADDRESS(1+Q$1,4+$M7))))&gt;$T$1),"errado",""),"")</f>
        <v/>
      </c>
      <c r="R7" s="4" t="str" cm="1">
        <f t="array" aca="1" ref="R7" ca="1">IFERROR(IF(AND(INDIRECT(ADDRESS(1+$M7,4+R$1))&lt;&gt;"",ABS(INDIRECT(ADDRESS(1+$M7,4+R$1))-(1/INDIRECT(ADDRESS(1+R$1,4+$M7))))&gt;$T$1),"errado",""),"")</f>
        <v/>
      </c>
      <c r="S7" s="4" t="str">
        <f>IF(AND(J7&lt;&gt;1,J7&lt;&gt;""),"errado","")</f>
        <v/>
      </c>
      <c r="T7" s="4"/>
      <c r="U7" s="5"/>
      <c r="V7" s="3"/>
      <c r="W7" s="3"/>
      <c r="X7" s="3"/>
      <c r="Y7" s="3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2"/>
      <c r="O8" s="12"/>
      <c r="P8" s="12"/>
      <c r="Q8" s="12"/>
      <c r="R8" s="12"/>
      <c r="S8" s="12"/>
      <c r="T8" s="12"/>
      <c r="U8" s="5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2"/>
      <c r="O9" s="12"/>
      <c r="P9" s="12"/>
      <c r="Q9" s="12"/>
      <c r="R9" s="12"/>
      <c r="S9" s="12"/>
      <c r="T9" s="12"/>
      <c r="U9" s="5"/>
      <c r="V9" s="3"/>
      <c r="W9" s="3"/>
      <c r="X9" s="3"/>
      <c r="Y9" s="3"/>
    </row>
    <row r="10" spans="1:25" x14ac:dyDescent="0.3">
      <c r="A10" s="3"/>
      <c r="B10" s="3"/>
      <c r="C10" s="3"/>
      <c r="D10" s="2" t="s">
        <v>32</v>
      </c>
      <c r="E10" s="13">
        <f t="shared" ref="E10:J10" si="2">IF(E1&lt;&gt;"",SUM(E2:E7),"")</f>
        <v>8.3332999999999995</v>
      </c>
      <c r="F10" s="13">
        <f t="shared" si="2"/>
        <v>15</v>
      </c>
      <c r="G10" s="13">
        <f t="shared" si="2"/>
        <v>3.5333000000000001</v>
      </c>
      <c r="H10" s="13">
        <f t="shared" si="2"/>
        <v>1.9166699999999999</v>
      </c>
      <c r="I10" s="13" t="str">
        <f t="shared" si="2"/>
        <v/>
      </c>
      <c r="J10" s="13" t="str">
        <f t="shared" si="2"/>
        <v/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2" t="s">
        <v>26</v>
      </c>
      <c r="E12" s="3" t="str">
        <f t="shared" ref="E12:J12" si="3">E1</f>
        <v>Menor número</v>
      </c>
      <c r="F12" s="3" t="str">
        <f t="shared" si="3"/>
        <v>Menor P-Eq</v>
      </c>
      <c r="G12" s="3" t="str">
        <f t="shared" si="3"/>
        <v>Mais tempo</v>
      </c>
      <c r="H12" s="3" t="str">
        <f t="shared" si="3"/>
        <v>Equilíbrio CH</v>
      </c>
      <c r="I12" s="3" t="str">
        <f t="shared" si="3"/>
        <v/>
      </c>
      <c r="J12" s="3" t="str">
        <f t="shared" si="3"/>
        <v/>
      </c>
      <c r="K12" s="3"/>
      <c r="L12" s="3"/>
      <c r="M12" s="3" t="s">
        <v>33</v>
      </c>
      <c r="N12" s="14">
        <f>COUNTA(D2:D7)</f>
        <v>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 t="str">
        <f>IF(D2&lt;&gt;"",D2,"")</f>
        <v>Menor número</v>
      </c>
      <c r="E13" s="8">
        <f>IF(AND($D13&lt;&gt;"",E$1&lt;&gt;""),E2/E$10,"")</f>
        <v>0.12000048000192001</v>
      </c>
      <c r="F13" s="8">
        <f t="shared" ref="F13:J13" si="4">IF(AND($D13&lt;&gt;"",F$1&lt;&gt;""),F2/F$10,"")</f>
        <v>0.2</v>
      </c>
      <c r="G13" s="8">
        <f t="shared" si="4"/>
        <v>9.433107859508108E-2</v>
      </c>
      <c r="H13" s="8">
        <f t="shared" si="4"/>
        <v>0.13043455576598997</v>
      </c>
      <c r="I13" s="10" t="str">
        <f t="shared" si="4"/>
        <v/>
      </c>
      <c r="J13" s="10" t="str">
        <f t="shared" si="4"/>
        <v/>
      </c>
      <c r="K13" s="3"/>
      <c r="L13" s="3"/>
      <c r="M13" s="3" t="s">
        <v>34</v>
      </c>
      <c r="N13" s="15">
        <f>SUMPRODUCT(E10:J10,E20:J20)</f>
        <v>4.1090394419145477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/>
      <c r="B14" s="3"/>
      <c r="C14" s="3"/>
      <c r="D14" s="3" t="str">
        <f t="shared" ref="D14:D18" si="5">IF(D3&lt;&gt;"",D3,"")</f>
        <v>Menor P-Eq</v>
      </c>
      <c r="E14" s="8">
        <f t="shared" ref="E14:J18" si="6">IF(AND($D14&lt;&gt;"",E$1&lt;&gt;""),E3/E$10,"")</f>
        <v>3.9996159984639942E-2</v>
      </c>
      <c r="F14" s="8">
        <f t="shared" si="6"/>
        <v>6.6666666666666666E-2</v>
      </c>
      <c r="G14" s="8">
        <f t="shared" si="6"/>
        <v>5.6604307587807434E-2</v>
      </c>
      <c r="H14" s="8">
        <f t="shared" si="6"/>
        <v>8.6958109638070213E-2</v>
      </c>
      <c r="I14" s="10" t="str">
        <f t="shared" si="6"/>
        <v/>
      </c>
      <c r="J14" s="10" t="str">
        <f t="shared" si="6"/>
        <v/>
      </c>
      <c r="K14" s="3"/>
      <c r="L14" s="3"/>
      <c r="M14" s="3" t="s">
        <v>35</v>
      </c>
      <c r="N14" s="15">
        <f>(N13-N12)/(N12-1)</f>
        <v>3.6346480638182577E-2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 t="str">
        <f t="shared" si="5"/>
        <v>Mais tempo</v>
      </c>
      <c r="E15" s="8">
        <f t="shared" si="6"/>
        <v>0.36000144000576006</v>
      </c>
      <c r="F15" s="8">
        <f t="shared" si="6"/>
        <v>0.33333333333333331</v>
      </c>
      <c r="G15" s="8">
        <f t="shared" si="6"/>
        <v>0.28302153793903717</v>
      </c>
      <c r="H15" s="8">
        <f t="shared" si="6"/>
        <v>0.26086911153197995</v>
      </c>
      <c r="I15" s="10" t="str">
        <f t="shared" si="6"/>
        <v/>
      </c>
      <c r="J15" s="10" t="str">
        <f t="shared" si="6"/>
        <v/>
      </c>
      <c r="K15" s="3"/>
      <c r="L15" s="3"/>
      <c r="M15" s="3" t="s">
        <v>36</v>
      </c>
      <c r="N15" s="3" cm="1">
        <f t="array" ref="N15">INDEX(O22:W22,1,N12)</f>
        <v>1.1100000000000001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 t="str">
        <f t="shared" si="5"/>
        <v>Equilíbrio CH</v>
      </c>
      <c r="E16" s="8">
        <f t="shared" si="6"/>
        <v>0.48000192000768005</v>
      </c>
      <c r="F16" s="8">
        <f t="shared" si="6"/>
        <v>0.4</v>
      </c>
      <c r="G16" s="8">
        <f t="shared" si="6"/>
        <v>0.56604307587807434</v>
      </c>
      <c r="H16" s="8">
        <f t="shared" si="6"/>
        <v>0.52173822306395989</v>
      </c>
      <c r="I16" s="10" t="str">
        <f t="shared" si="6"/>
        <v/>
      </c>
      <c r="J16" s="10" t="str">
        <f t="shared" si="6"/>
        <v/>
      </c>
      <c r="K16" s="3"/>
      <c r="L16" s="3"/>
      <c r="M16" s="3" t="s">
        <v>37</v>
      </c>
      <c r="N16" s="15">
        <f>N14/N15</f>
        <v>3.2744577151515832E-2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 t="str">
        <f t="shared" si="5"/>
        <v/>
      </c>
      <c r="E17" s="8" t="str">
        <f t="shared" si="6"/>
        <v/>
      </c>
      <c r="F17" s="8" t="str">
        <f t="shared" si="6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10" t="str">
        <f t="shared" si="6"/>
        <v/>
      </c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 t="str">
        <f t="shared" si="5"/>
        <v/>
      </c>
      <c r="E18" s="8" t="str">
        <f t="shared" si="6"/>
        <v/>
      </c>
      <c r="F18" s="8" t="str">
        <f t="shared" si="6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10" t="str">
        <f t="shared" si="6"/>
        <v/>
      </c>
      <c r="K18" s="16" t="str">
        <f>IF(D18&lt;&gt;"",AVERAGE(E18:J18),"")</f>
        <v/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/>
      <c r="B20" s="3"/>
      <c r="C20" s="3"/>
      <c r="D20" s="3"/>
      <c r="E20" s="8">
        <f>B2</f>
        <v>0.13619152859074776</v>
      </c>
      <c r="F20" s="8">
        <f>B3</f>
        <v>6.2556310969296064E-2</v>
      </c>
      <c r="G20" s="8">
        <f>B4</f>
        <v>0.30930635570252762</v>
      </c>
      <c r="H20" s="8">
        <f>B5</f>
        <v>0.49194580473742855</v>
      </c>
      <c r="I20" s="8" t="str">
        <f>B6</f>
        <v/>
      </c>
      <c r="J20" s="8" t="str">
        <f>B7</f>
        <v/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38</v>
      </c>
      <c r="N21" s="3">
        <v>1</v>
      </c>
      <c r="O21" s="3">
        <v>2</v>
      </c>
      <c r="P21" s="3">
        <v>3</v>
      </c>
      <c r="Q21" s="3">
        <v>4</v>
      </c>
      <c r="R21" s="3">
        <v>5</v>
      </c>
      <c r="S21" s="3">
        <v>6</v>
      </c>
      <c r="T21" s="3">
        <v>7</v>
      </c>
      <c r="U21" s="3">
        <v>8</v>
      </c>
      <c r="V21" s="3">
        <v>9</v>
      </c>
      <c r="W21" s="3">
        <v>10</v>
      </c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36</v>
      </c>
      <c r="N22" s="3">
        <v>0</v>
      </c>
      <c r="O22" s="3">
        <v>0</v>
      </c>
      <c r="P22" s="3">
        <v>0.52</v>
      </c>
      <c r="Q22" s="3">
        <v>0.89</v>
      </c>
      <c r="R22" s="3">
        <v>1.1100000000000001</v>
      </c>
      <c r="S22" s="3">
        <v>1.25</v>
      </c>
      <c r="T22" s="3">
        <v>1.35</v>
      </c>
      <c r="U22" s="3">
        <v>1.4</v>
      </c>
      <c r="V22" s="3">
        <v>1.45</v>
      </c>
      <c r="W22" s="3">
        <v>1.49</v>
      </c>
      <c r="X22" s="3" t="s">
        <v>39</v>
      </c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sheetProtection selectLockedCells="1"/>
  <conditionalFormatting sqref="D1:J7">
    <cfRule type="cellIs" dxfId="20" priority="19" operator="notEqual">
      <formula>""</formula>
    </cfRule>
    <cfRule type="cellIs" dxfId="19" priority="21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0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8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16E6-DBEF-4019-BD00-E8FCD2429A34}">
  <dimension ref="A1:Q32"/>
  <sheetViews>
    <sheetView topLeftCell="A4" workbookViewId="0">
      <selection activeCell="H5" sqref="H5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17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17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7" t="s">
        <v>42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x14ac:dyDescent="0.3">
      <c r="A5" s="18" t="s">
        <v>43</v>
      </c>
      <c r="B5" s="18"/>
      <c r="C5" s="18"/>
      <c r="D5" s="18"/>
      <c r="E5" s="18"/>
      <c r="F5" s="18"/>
      <c r="G5" s="18"/>
    </row>
    <row r="6" spans="1:13" x14ac:dyDescent="0.3">
      <c r="A6" s="18" t="s">
        <v>44</v>
      </c>
      <c r="B6" s="18"/>
      <c r="C6" s="18"/>
      <c r="D6" s="18"/>
      <c r="E6" s="18"/>
      <c r="F6" s="18"/>
      <c r="G6" s="18"/>
    </row>
    <row r="7" spans="1:13" x14ac:dyDescent="0.3">
      <c r="A7" s="19" t="s">
        <v>6</v>
      </c>
      <c r="B7" s="19" t="s">
        <v>45</v>
      </c>
      <c r="C7" s="18"/>
      <c r="D7" s="18"/>
      <c r="E7" s="18"/>
      <c r="F7" s="18"/>
      <c r="G7" s="18"/>
    </row>
    <row r="8" spans="1:13" x14ac:dyDescent="0.3">
      <c r="A8" s="19" t="s">
        <v>22</v>
      </c>
      <c r="B8" s="19" t="s">
        <v>46</v>
      </c>
      <c r="C8" s="18"/>
      <c r="D8" s="18"/>
      <c r="E8" s="18"/>
      <c r="F8" s="18"/>
      <c r="G8" s="18"/>
    </row>
    <row r="9" spans="1:13" x14ac:dyDescent="0.3">
      <c r="A9" s="19" t="s">
        <v>21</v>
      </c>
      <c r="B9" s="19" t="s">
        <v>47</v>
      </c>
      <c r="C9" s="18"/>
      <c r="D9" s="18"/>
      <c r="E9" s="18"/>
      <c r="F9" s="18"/>
      <c r="G9" s="18"/>
    </row>
    <row r="10" spans="1:13" x14ac:dyDescent="0.3">
      <c r="A10" s="19" t="s">
        <v>48</v>
      </c>
      <c r="B10" s="19" t="s">
        <v>49</v>
      </c>
      <c r="C10" s="18"/>
      <c r="D10" s="18"/>
      <c r="E10" s="18"/>
      <c r="F10" s="18"/>
      <c r="G10" s="18"/>
    </row>
    <row r="11" spans="1:13" x14ac:dyDescent="0.3">
      <c r="A11" s="19" t="s">
        <v>24</v>
      </c>
      <c r="B11" s="19" t="s">
        <v>50</v>
      </c>
      <c r="C11" s="18"/>
      <c r="D11" s="18"/>
      <c r="E11" s="18"/>
      <c r="F11" s="18"/>
      <c r="G11" s="18"/>
    </row>
    <row r="12" spans="1:13" x14ac:dyDescent="0.3">
      <c r="A12" s="18" t="s">
        <v>25</v>
      </c>
      <c r="B12" s="19" t="s">
        <v>51</v>
      </c>
      <c r="C12" s="18"/>
      <c r="D12" s="18"/>
      <c r="E12" s="18"/>
      <c r="F12" s="18"/>
      <c r="G12" s="18"/>
    </row>
    <row r="13" spans="1:13" x14ac:dyDescent="0.3">
      <c r="A13" s="18"/>
      <c r="B13" s="19"/>
      <c r="C13" s="18"/>
      <c r="D13" s="18"/>
      <c r="E13" s="18"/>
      <c r="F13" s="18"/>
      <c r="G13" s="18"/>
    </row>
    <row r="14" spans="1:13" x14ac:dyDescent="0.3">
      <c r="A14" s="18" t="s">
        <v>52</v>
      </c>
      <c r="B14" s="19"/>
      <c r="C14" s="18"/>
      <c r="D14" s="18"/>
      <c r="E14" s="18"/>
      <c r="F14" s="18"/>
      <c r="G14" s="18"/>
    </row>
    <row r="16" spans="1:13" x14ac:dyDescent="0.3">
      <c r="A16" s="20" t="s">
        <v>53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7" x14ac:dyDescent="0.3">
      <c r="A17" s="20" t="s">
        <v>54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7" x14ac:dyDescent="0.3">
      <c r="A18" s="20" t="s">
        <v>55</v>
      </c>
      <c r="B18" s="20"/>
      <c r="C18" s="20"/>
      <c r="D18" s="20"/>
      <c r="E18" s="20"/>
      <c r="F18" s="20"/>
      <c r="G18" s="20"/>
    </row>
    <row r="19" spans="1:17" x14ac:dyDescent="0.3">
      <c r="A19" s="21" t="s">
        <v>56</v>
      </c>
      <c r="B19" s="20"/>
      <c r="C19" s="20"/>
      <c r="D19" s="20"/>
      <c r="E19" s="20"/>
      <c r="F19" s="20"/>
      <c r="G19" s="20"/>
      <c r="I19" s="22" t="s">
        <v>57</v>
      </c>
      <c r="N19" s="22" t="s">
        <v>58</v>
      </c>
    </row>
    <row r="20" spans="1:17" x14ac:dyDescent="0.3">
      <c r="A20" s="21" t="s">
        <v>59</v>
      </c>
      <c r="B20" s="20"/>
      <c r="C20" s="20"/>
      <c r="D20" s="20"/>
      <c r="E20" s="20"/>
      <c r="F20" s="20"/>
      <c r="G20" s="20"/>
      <c r="I20" s="23" t="s">
        <v>26</v>
      </c>
      <c r="J20" s="24" t="s">
        <v>60</v>
      </c>
      <c r="K20" s="24" t="s">
        <v>61</v>
      </c>
      <c r="L20" s="24" t="s">
        <v>62</v>
      </c>
      <c r="N20" s="23" t="s">
        <v>26</v>
      </c>
      <c r="O20" s="24" t="s">
        <v>60</v>
      </c>
      <c r="P20" s="24" t="s">
        <v>61</v>
      </c>
      <c r="Q20" s="24" t="s">
        <v>62</v>
      </c>
    </row>
    <row r="21" spans="1:17" x14ac:dyDescent="0.3">
      <c r="A21" s="20" t="s">
        <v>63</v>
      </c>
      <c r="B21" s="20"/>
      <c r="C21" s="20"/>
      <c r="D21" s="20"/>
      <c r="E21" s="20"/>
      <c r="F21" s="20"/>
      <c r="G21" s="20"/>
      <c r="I21" s="24" t="s">
        <v>60</v>
      </c>
      <c r="J21" s="25">
        <v>1</v>
      </c>
      <c r="K21" s="26">
        <v>2</v>
      </c>
      <c r="L21" s="27" t="s">
        <v>64</v>
      </c>
      <c r="N21" s="24" t="s">
        <v>60</v>
      </c>
      <c r="O21" s="25">
        <v>1</v>
      </c>
      <c r="P21" s="28">
        <v>3</v>
      </c>
      <c r="Q21" s="29" t="s">
        <v>64</v>
      </c>
    </row>
    <row r="22" spans="1:17" x14ac:dyDescent="0.3">
      <c r="A22" s="20" t="s">
        <v>65</v>
      </c>
      <c r="B22" s="20"/>
      <c r="C22" s="20"/>
      <c r="D22" s="20"/>
      <c r="E22" s="20"/>
      <c r="F22" s="20"/>
      <c r="G22" s="20"/>
      <c r="I22" s="24" t="s">
        <v>61</v>
      </c>
      <c r="J22" s="30" t="s">
        <v>66</v>
      </c>
      <c r="K22" s="25">
        <v>1</v>
      </c>
      <c r="L22" s="31">
        <v>4</v>
      </c>
      <c r="N22" s="24" t="s">
        <v>61</v>
      </c>
      <c r="O22" s="32" t="s">
        <v>66</v>
      </c>
      <c r="P22" s="25">
        <v>1</v>
      </c>
      <c r="Q22" s="24">
        <v>4</v>
      </c>
    </row>
    <row r="23" spans="1:17" x14ac:dyDescent="0.3">
      <c r="A23" s="20" t="s">
        <v>67</v>
      </c>
      <c r="B23" s="20"/>
      <c r="C23" s="20"/>
      <c r="D23" s="20"/>
      <c r="E23" s="20"/>
      <c r="F23" s="20"/>
      <c r="G23" s="20"/>
      <c r="I23" s="24" t="s">
        <v>62</v>
      </c>
      <c r="J23" s="33">
        <v>3</v>
      </c>
      <c r="K23" s="34" t="s">
        <v>68</v>
      </c>
      <c r="L23" s="25">
        <v>1</v>
      </c>
      <c r="N23" s="24" t="s">
        <v>62</v>
      </c>
      <c r="O23" s="24">
        <v>3</v>
      </c>
      <c r="P23" s="29" t="s">
        <v>68</v>
      </c>
      <c r="Q23" s="25">
        <v>1</v>
      </c>
    </row>
    <row r="24" spans="1:17" x14ac:dyDescent="0.3">
      <c r="A24" s="20" t="s">
        <v>69</v>
      </c>
      <c r="B24" s="20"/>
      <c r="C24" s="20"/>
      <c r="D24" s="20"/>
      <c r="E24" s="20"/>
      <c r="F24" s="20"/>
      <c r="G24" s="20"/>
      <c r="N24" s="35" t="s">
        <v>70</v>
      </c>
    </row>
    <row r="25" spans="1:17" x14ac:dyDescent="0.3">
      <c r="A25" s="20" t="s">
        <v>71</v>
      </c>
      <c r="B25" s="20"/>
      <c r="C25" s="20"/>
      <c r="D25" s="20"/>
      <c r="E25" s="20"/>
      <c r="F25" s="20"/>
      <c r="G25" s="20"/>
    </row>
    <row r="26" spans="1:17" x14ac:dyDescent="0.3">
      <c r="A26" s="20" t="s">
        <v>72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7" x14ac:dyDescent="0.3">
      <c r="A27" s="20" t="s">
        <v>73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7" x14ac:dyDescent="0.3">
      <c r="A28" s="20" t="s">
        <v>74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7" x14ac:dyDescent="0.3">
      <c r="A29" s="20" t="s">
        <v>75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7" x14ac:dyDescent="0.3">
      <c r="A31" s="20" t="s">
        <v>76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7" x14ac:dyDescent="0.3">
      <c r="A32" s="20" t="s">
        <v>77</v>
      </c>
      <c r="B32" s="20"/>
      <c r="C32" s="20"/>
      <c r="D32" s="20"/>
      <c r="E32" s="20"/>
      <c r="F32" s="20"/>
      <c r="G32" s="20"/>
      <c r="H32" s="20"/>
      <c r="I32" s="20"/>
      <c r="J32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2023-07-21T16:27:44Z</dcterms:modified>
</cp:coreProperties>
</file>