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stick\Documents\GitKraken\ai_excel_modifier\assets\docs_input\"/>
    </mc:Choice>
  </mc:AlternateContent>
  <xr:revisionPtr revIDLastSave="0" documentId="13_ncr:1_{B78401CC-8EF8-484B-96AF-D4AA0D0DDF06}" xr6:coauthVersionLast="47" xr6:coauthVersionMax="47" xr10:uidLastSave="{00000000-0000-0000-0000-000000000000}"/>
  <bookViews>
    <workbookView xWindow="756" yWindow="0" windowWidth="21624" windowHeight="12960" firstSheet="1" activeTab="3" xr2:uid="{4A7A3180-FE53-4816-A475-4D18340BAE0F}"/>
  </bookViews>
  <sheets>
    <sheet name="Princing&amp;Limits Fine-tuning(vs)" sheetId="19" r:id="rId1"/>
    <sheet name="Estimate_Fine-tuning (OpenAI)" sheetId="20" r:id="rId2"/>
    <sheet name="Estimate_Fine-tuning (Azure)" sheetId="21" r:id="rId3"/>
    <sheet name="Estimates F-T (OpenAI vs Azure)" sheetId="22" r:id="rId4"/>
  </sheets>
  <definedNames>
    <definedName name="_xlnm.Print_Area" localSheetId="2">'Estimate_Fine-tuning (Azure)'!$B$2:$I$52</definedName>
    <definedName name="_xlnm.Print_Area" localSheetId="1">'Estimate_Fine-tuning (OpenAI)'!$B$2:$I$51</definedName>
    <definedName name="_xlnm.Print_Area" localSheetId="3">'Estimates F-T (OpenAI vs Azure)'!$B$2:$H$24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2" l="1"/>
  <c r="D23" i="22"/>
  <c r="E23" i="22"/>
  <c r="F23" i="22"/>
  <c r="G23" i="22"/>
  <c r="H23" i="22"/>
  <c r="C15" i="22"/>
  <c r="D15" i="22" s="1"/>
  <c r="G28" i="22"/>
  <c r="G27" i="22"/>
  <c r="G26" i="22"/>
  <c r="F15" i="22" l="1"/>
  <c r="H15" i="22" s="1"/>
  <c r="E15" i="22"/>
  <c r="G24" i="22"/>
  <c r="G22" i="22"/>
  <c r="G21" i="22"/>
  <c r="H21" i="22" s="1"/>
  <c r="C24" i="22"/>
  <c r="E24" i="22" s="1"/>
  <c r="G25" i="22"/>
  <c r="H14" i="22"/>
  <c r="C16" i="22"/>
  <c r="C17" i="22" s="1"/>
  <c r="E17" i="22" s="1"/>
  <c r="E16" i="22"/>
  <c r="H13" i="22"/>
  <c r="D22" i="22"/>
  <c r="F22" i="22"/>
  <c r="E22" i="22"/>
  <c r="D14" i="22"/>
  <c r="E14" i="22"/>
  <c r="F14" i="22"/>
  <c r="F44" i="21"/>
  <c r="D44" i="21"/>
  <c r="H43" i="21"/>
  <c r="G43" i="21"/>
  <c r="E43" i="21"/>
  <c r="H42" i="21"/>
  <c r="G42" i="21"/>
  <c r="E42" i="21"/>
  <c r="I42" i="21" s="1"/>
  <c r="H41" i="21"/>
  <c r="G41" i="21"/>
  <c r="E41" i="21"/>
  <c r="H40" i="21"/>
  <c r="G40" i="21"/>
  <c r="E40" i="21"/>
  <c r="H39" i="21"/>
  <c r="G39" i="21"/>
  <c r="E39" i="21"/>
  <c r="F38" i="21"/>
  <c r="D38" i="21"/>
  <c r="H37" i="21"/>
  <c r="G37" i="21"/>
  <c r="E37" i="21"/>
  <c r="I37" i="21" s="1"/>
  <c r="H36" i="21"/>
  <c r="G36" i="21"/>
  <c r="E36" i="21"/>
  <c r="I36" i="21" s="1"/>
  <c r="H35" i="21"/>
  <c r="G35" i="21"/>
  <c r="E35" i="21"/>
  <c r="I35" i="21" s="1"/>
  <c r="H34" i="21"/>
  <c r="G34" i="21"/>
  <c r="E34" i="21"/>
  <c r="I34" i="21" s="1"/>
  <c r="D19" i="21"/>
  <c r="E18" i="21"/>
  <c r="E17" i="21"/>
  <c r="E16" i="21"/>
  <c r="E15" i="21"/>
  <c r="E14" i="21"/>
  <c r="E13" i="21"/>
  <c r="F43" i="20"/>
  <c r="D43" i="20"/>
  <c r="H42" i="20"/>
  <c r="G42" i="20"/>
  <c r="E42" i="20"/>
  <c r="I42" i="20" s="1"/>
  <c r="H41" i="20"/>
  <c r="G41" i="20"/>
  <c r="E41" i="20"/>
  <c r="I41" i="20" s="1"/>
  <c r="H40" i="20"/>
  <c r="G40" i="20"/>
  <c r="E40" i="20"/>
  <c r="H39" i="20"/>
  <c r="H43" i="20" s="1"/>
  <c r="G39" i="20"/>
  <c r="G43" i="20" s="1"/>
  <c r="E39" i="20"/>
  <c r="I39" i="20" s="1"/>
  <c r="H38" i="20"/>
  <c r="G38" i="20"/>
  <c r="E38" i="20"/>
  <c r="F37" i="20"/>
  <c r="D37" i="20"/>
  <c r="H36" i="20"/>
  <c r="G36" i="20"/>
  <c r="E36" i="20"/>
  <c r="H35" i="20"/>
  <c r="G35" i="20"/>
  <c r="E35" i="20"/>
  <c r="I35" i="20" s="1"/>
  <c r="H34" i="20"/>
  <c r="G34" i="20"/>
  <c r="E34" i="20"/>
  <c r="I34" i="20" s="1"/>
  <c r="H33" i="20"/>
  <c r="G33" i="20"/>
  <c r="E33" i="20"/>
  <c r="D18" i="20"/>
  <c r="E17" i="20"/>
  <c r="E16" i="20"/>
  <c r="E15" i="20"/>
  <c r="E14" i="20"/>
  <c r="E13" i="20"/>
  <c r="E12" i="20"/>
  <c r="G38" i="21" l="1"/>
  <c r="E44" i="21"/>
  <c r="H38" i="21"/>
  <c r="G44" i="21"/>
  <c r="H44" i="21"/>
  <c r="I41" i="21"/>
  <c r="I38" i="20"/>
  <c r="D16" i="22"/>
  <c r="C18" i="22"/>
  <c r="C19" i="22" s="1"/>
  <c r="C25" i="22"/>
  <c r="F25" i="22"/>
  <c r="H25" i="22" s="1"/>
  <c r="E25" i="22"/>
  <c r="D24" i="22"/>
  <c r="H22" i="22"/>
  <c r="F24" i="22"/>
  <c r="H24" i="22" s="1"/>
  <c r="D17" i="22"/>
  <c r="F17" i="22"/>
  <c r="H17" i="22" s="1"/>
  <c r="F16" i="22"/>
  <c r="H16" i="22" s="1"/>
  <c r="H37" i="20"/>
  <c r="I36" i="20"/>
  <c r="E37" i="20"/>
  <c r="I33" i="20"/>
  <c r="I37" i="20" s="1"/>
  <c r="I40" i="20"/>
  <c r="I43" i="20" s="1"/>
  <c r="E43" i="20"/>
  <c r="G37" i="20"/>
  <c r="H45" i="21"/>
  <c r="C50" i="21" s="1"/>
  <c r="I39" i="21"/>
  <c r="I43" i="21"/>
  <c r="I40" i="21"/>
  <c r="I44" i="21" s="1"/>
  <c r="C49" i="21"/>
  <c r="I38" i="21"/>
  <c r="I45" i="21" s="1"/>
  <c r="E38" i="21"/>
  <c r="E19" i="21"/>
  <c r="H44" i="20"/>
  <c r="C49" i="20" s="1"/>
  <c r="E18" i="20"/>
  <c r="C47" i="20"/>
  <c r="C48" i="20"/>
  <c r="E19" i="22" l="1"/>
  <c r="C20" i="22"/>
  <c r="C50" i="20"/>
  <c r="D19" i="22"/>
  <c r="F19" i="22"/>
  <c r="H19" i="22" s="1"/>
  <c r="D25" i="22"/>
  <c r="C26" i="22"/>
  <c r="C27" i="22" s="1"/>
  <c r="E18" i="22"/>
  <c r="F18" i="22"/>
  <c r="H18" i="22" s="1"/>
  <c r="D18" i="22"/>
  <c r="C52" i="21"/>
  <c r="C48" i="21"/>
  <c r="C51" i="21"/>
  <c r="I44" i="20"/>
  <c r="D47" i="20" s="1"/>
  <c r="C51" i="20"/>
  <c r="D52" i="21"/>
  <c r="D51" i="21"/>
  <c r="D49" i="21"/>
  <c r="D50" i="21"/>
  <c r="D48" i="21"/>
  <c r="C28" i="22" l="1"/>
  <c r="F20" i="22"/>
  <c r="H20" i="22" s="1"/>
  <c r="D20" i="22"/>
  <c r="E20" i="22"/>
  <c r="D48" i="20"/>
  <c r="D49" i="20"/>
  <c r="D50" i="20"/>
  <c r="D51" i="20"/>
  <c r="E27" i="22"/>
  <c r="D27" i="22"/>
  <c r="F27" i="22"/>
  <c r="H27" i="22" s="1"/>
  <c r="E26" i="22"/>
  <c r="D26" i="22"/>
  <c r="F26" i="22"/>
  <c r="H26" i="22" s="1"/>
  <c r="E28" i="22" l="1"/>
  <c r="D28" i="22"/>
  <c r="F28" i="22"/>
  <c r="H28" i="22" s="1"/>
</calcChain>
</file>

<file path=xl/sharedStrings.xml><?xml version="1.0" encoding="utf-8"?>
<sst xmlns="http://schemas.openxmlformats.org/spreadsheetml/2006/main" count="236" uniqueCount="106">
  <si>
    <t>Total</t>
  </si>
  <si>
    <t>File</t>
  </si>
  <si>
    <t>completion_tokens</t>
  </si>
  <si>
    <t>prompt_tokens</t>
  </si>
  <si>
    <t>total_tokens</t>
  </si>
  <si>
    <t>gpt-4o-mini</t>
  </si>
  <si>
    <t>Input</t>
  </si>
  <si>
    <t>Output</t>
  </si>
  <si>
    <t>Agent</t>
  </si>
  <si>
    <t>ExcelCategorizerAgent</t>
  </si>
  <si>
    <t>Used</t>
  </si>
  <si>
    <t>1M</t>
  </si>
  <si>
    <t>Cost [$]</t>
  </si>
  <si>
    <t>-</t>
  </si>
  <si>
    <t>Execution_data Template.xlsx
(495 linhas por 9 colunas)</t>
  </si>
  <si>
    <t>Test_Execution_data Template.xlsx
(497 linhas por 9 colunas)</t>
  </si>
  <si>
    <t>ParameterizationFile_testes_13112024.xlsx
(41 linhas por 15 colunas)</t>
  </si>
  <si>
    <t>ExcelHeaderFinderAgent</t>
  </si>
  <si>
    <t>ExcelPreHeaderModifierAgent</t>
  </si>
  <si>
    <t>Limitações de fluxo</t>
  </si>
  <si>
    <t>TPM</t>
  </si>
  <si>
    <t>RPM</t>
  </si>
  <si>
    <t>Tokens Per Minute</t>
  </si>
  <si>
    <t>Requests Per Minute</t>
  </si>
  <si>
    <t>Legenda</t>
  </si>
  <si>
    <t>30k</t>
  </si>
  <si>
    <t>10k</t>
  </si>
  <si>
    <t>200k</t>
  </si>
  <si>
    <t>5k</t>
  </si>
  <si>
    <t>450k</t>
  </si>
  <si>
    <t>N/A</t>
  </si>
  <si>
    <t>2M</t>
  </si>
  <si>
    <t>4M</t>
  </si>
  <si>
    <t>10M</t>
  </si>
  <si>
    <t>150M</t>
  </si>
  <si>
    <t>https://openai.com/chatgpt/pricing/</t>
  </si>
  <si>
    <t>https://platform.openai.com/docs/guides/rate-limits?context=tier-five#usage-tiers</t>
  </si>
  <si>
    <t>https://openai.com/api/pricing/</t>
  </si>
  <si>
    <t>Links:</t>
  </si>
  <si>
    <t>12k</t>
  </si>
  <si>
    <t>ExcelContentModifierAgent</t>
  </si>
  <si>
    <t>Training</t>
  </si>
  <si>
    <t>Test</t>
  </si>
  <si>
    <t>excel_fine_tuning_data.jsonl</t>
  </si>
  <si>
    <t>ExcelPreHeaderModifierAgent (Categoria: Execução)</t>
  </si>
  <si>
    <t>ExcelPreHeaderModifierAgent (Categoria: Teste Execução)</t>
  </si>
  <si>
    <t>ExcelContentModifierAgent (Categoria: Execução)</t>
  </si>
  <si>
    <t>ExcelContentModifierAgent (Categoria: Teste Execução)</t>
  </si>
  <si>
    <t>[{'role': 'user', 'content': "\nCategorize the following file:\nFilename = 'Execution_data Template.xlsx'\n```csv\n,,,,,,,,\r\nExecutionId,ExecutionStartDate,ExecutionEndDate,TaskWorkload,CaseStartDate,CaseEndDate,IsSuccessful,RunTimeSeconds,AverageRunTimeSeconds\r\n153,2024-10-30 12:15:38.947,2024-10-30 12:19:15.973,2.00000,2024-10-30 12:15:41.433,2024-10-30 12:16:01.763,1,20,20\r\n153,2024-10-30 12:15:38.947,2024-10-30 12:19:15.973,1.00000,2024-10-30 12:16:14.750,2024-10-30 12:18:40.463,1,146,146\r\n153,2024-10-30 12:15:38.947,2024-10-30 12:19:15.973,1.00000,2024-10-30 12:18:41.737,2024-10-30 12:19:14.870,1,33,33\r\n\n```\n"}]</t>
  </si>
  <si>
    <t>[{'role': 'user', 'content': '\nFind the header of the following file:\n,,,,,,,,\r\nExecutionId,ExecutionStartDate,ExecutionEndDate,TaskWorkload,CaseStartDate,CaseEndDate,IsSuccessful,RunTimeSeconds,AverageRunTimeSeconds\r\n153,2024-10-30 12:15:38.947,2024-10-30 12:19:15.973,2.00000,2024-10-30 12:15:41.433,2024-10-30 12:16:01.763,1,20,20\r\n153,2024-10-30 12:15:38.947,2024-10-30 12:19:15.973,1.00000,2024-10-30 12:16:14.750,2024-10-30 12:18:40.463,1,146,146\r\n153,2024-10-30 12:15:38.947,2024-10-30 12:19:15.973,1.00000,2024-10-30 12:18:41.737,2024-10-30 12:19:14.870,1,33,33\r\n'}]</t>
  </si>
  <si>
    <t>Tokenizer</t>
  </si>
  <si>
    <t>[{'role': 'user', 'content': '\nModify the pre-header of the following file that belongs to the 'Execução' category:\n,,,,,,,,\r\nExecutionId,ExecutionStartDate,ExecutionEndDate,TaskWorkload,CaseStartDate,CaseEndDate,IsSuccessful,RunTimeSeconds,AverageRunTimeSeconds\r\n'}]</t>
  </si>
  <si>
    <t>[{'role': 'user', 'content': "Return the python code to modify the content of the following file that belongs to the 'Execução' category:\ninput_excel_file_path = './assets/docs_output/Execução - 18_12_2024 - Execution_data Template.xlsx'\noutput_excel_file_path = './assets/docs_output/Execução - 18_12_2024 - Execution_data Template.xlsx'\nexcel_header_row_index = 0"}]</t>
  </si>
  <si>
    <t>[{'role': 'user', 'content': "\nCategorize the following file:\nFilename = \'ParameterizationFile_testes_13112024.xlsx\'\n```csv\nTemplate,Nome,Quota,Pivot,Sheet,NIF,Nsocio,SeparadorMilhar,SeparadorDecimal,Moeda,Remover linhas com,RemoverLinhaFinal,IgnorarLinhasSemValorDesconto,Taxa,MesReferencia\r\nAqueleGrande,Nome,Quota SAMS sócio,A1,Sheet1,Nº identif.fiscal,Número de sócio,",",.,,,,,,\r\nCA Coimbra,Nome ,Valor do Desconto,A3,Folha1,NIF,,,.,,,,,,\r\nCA Generico,NOME,QUOTA,A8,Mapa,,Nº SÓCIO SINDICATO,",",.,€,Total,Sim,,,\r\nComplicado,NOME,DESCONTO,A1,Folha1,NIF,Nº PARTIC.,,.,€,Total;TOTAL;Factura,,Sim,,\r\n\n```\n'}]</t>
  </si>
  <si>
    <t>[{'role': 'user', 'content': "\nCategorize the following file:\nFilename = 'Test_Execution_data Template.xlsx'\n```csv\nTest execution date,2024-10-30 12:15:38.947,,,,,,,\r\nTotal run time,3910,,,,,,,\r\n,,,,,,,,\r\nExecutionId,IsSuccessful,RunTimeSeconds,ExecutionStartDate,ExecutionEndDate,TaskWorkload,CaseStartDate,CaseEndDate,AverageRunTimeSeconds\r\n153,1,20,2024-10-30 12:15:38.947,2024-10-30 12:19:15.973,2.00000,2024-10-30 12:15:41.433,2024-10-30 12:16:01.763,20\r\n\n```\n"}]</t>
  </si>
  <si>
    <t>[{'role': 'user', 'content': '\nFind the header of the following file:\nTest execution date,2024-10-30 12:15:38.947,,,,,,,\r\nTotal run time,3910,,,,,,,\r\n,,,,,,,,\r\nExecutionId,IsSuccessful,RunTimeSeconds,ExecutionStartDate,ExecutionEndDate,TaskWorkload,CaseStartDate,CaseEndDate,AverageRunTimeSeconds\r\n153,1,20,2024-10-30 12:15:38.947,2024-10-30 12:19:15.973,2.00000,2024-10-30 12:15:41.433,2024-10-30 12:16:01.763,20\r\n'}]</t>
  </si>
  <si>
    <t>[{'role': 'user', 'content': '\nModify the pre-header of the following file that belongs to the 'Teste Execução' category:\nTest execution date,2024-10-30 12:15:38.947,,,,,,,\r\nTotal run time,3910,,,,,,,\r\n,,,,,,,,\r\nExecutionId,IsSuccessful,RunTimeSeconds,ExecutionStartDate,ExecutionEndDate,TaskWorkload,CaseStartDate,CaseEndDate,AverageRunTimeSeconds\r\n153,1,20,2024-10-30 12:15:38.947,2024-10-30 12:19:15.973,2.00000,2024-10-30 12:15:41.433,2024-10-30 12:16:01.763,20\r\n'}]</t>
  </si>
  <si>
    <t>[{'role': 'user', 'content': "Return the python code to modify the content of the following file that belongs to the 'Teste Execução' category:\ninput_excel_file_path = './assets/docs_output/Teste Execução - 18_12_2024 - Test_Execution_data Template.xlsx'\noutput_excel_file_path = './assets/docs_output/Teste Execução - 18_12_2024 - Test_Execution_data Template.xlsx'\nexcel_header_row_index = 3"}]</t>
  </si>
  <si>
    <t>Tokens</t>
  </si>
  <si>
    <t>Estimates to N tries (with training)</t>
  </si>
  <si>
    <t>Fine-tuning Estimates</t>
  </si>
  <si>
    <t>Total [$]</t>
  </si>
  <si>
    <t>Pricing fine-tuning with gpt-4o-mini - OpenAI vs Azure OpenAI</t>
  </si>
  <si>
    <t>OpenAI</t>
  </si>
  <si>
    <t>Azure OpenAI</t>
  </si>
  <si>
    <t>https://azure.microsoft.com/en-us/pricing/details/cognitive-services/openai-service/</t>
  </si>
  <si>
    <t>https://azure.microsoft.com/en-us/pricing/calculator/</t>
  </si>
  <si>
    <t>Hosting
[$/h]</t>
  </si>
  <si>
    <t>AI Provider</t>
  </si>
  <si>
    <t>Cost per 1M Tokens [$]</t>
  </si>
  <si>
    <t>https://platform.openai.com/settings/organization/limits</t>
  </si>
  <si>
    <t>Limits fine-tuning with gpt-4o-mini - OpenAI vs Azure OpenAI</t>
  </si>
  <si>
    <t>Account Tiers</t>
  </si>
  <si>
    <t>Default</t>
  </si>
  <si>
    <t>Enterprise agreement</t>
  </si>
  <si>
    <t>https://learn.microsoft.com/en-us/azure/ai-services/openai/quotas-limits#gpt-4o-standard</t>
  </si>
  <si>
    <t>2.7k</t>
  </si>
  <si>
    <t>https://community.openai.com/t/usage-tier-free-to-tier-1/919150/17</t>
  </si>
  <si>
    <t>PoC3 Estimates for fine-tuning with gpt-4o-mini (OpenAI vs Azure)</t>
  </si>
  <si>
    <t>Estimates to N tries
(with training but without Hosting)</t>
  </si>
  <si>
    <t>[$] Training pricing per 1M Tokens</t>
  </si>
  <si>
    <t>[$] Hosting pricing per hour</t>
  </si>
  <si>
    <t>[$] Output pricing per 1M Tokens</t>
  </si>
  <si>
    <t>[$] Input pricing per 1M Tokens</t>
  </si>
  <si>
    <t>Model</t>
  </si>
  <si>
    <t>Limits</t>
  </si>
  <si>
    <t>Azure OpenAI - Tier Default</t>
  </si>
  <si>
    <t>OpenAI - Tier 1 (spend $5 to reach this Tier)</t>
  </si>
  <si>
    <t>Pricing &amp; Limits for fine-tuning with gpt-4o-mini - OpenAI vs Azure OpenAI</t>
  </si>
  <si>
    <t>Tier 1 ($5)</t>
  </si>
  <si>
    <t>Tier 2 ($50)</t>
  </si>
  <si>
    <t>Tier 3 ($100)</t>
  </si>
  <si>
    <t>Tier 4 ($250)</t>
  </si>
  <si>
    <t>Tier 5 ($1000)</t>
  </si>
  <si>
    <t>https://community.openai.com/t/once-the-tier-is-upgraded-does-it-not-downgrade-even-if-the-usage-decreases/923143</t>
  </si>
  <si>
    <t>N of Requests</t>
  </si>
  <si>
    <t>N of tries
(with training tokens &amp; princing)</t>
  </si>
  <si>
    <t>possible tries per month</t>
  </si>
  <si>
    <t>possible tries per day</t>
  </si>
  <si>
    <t>possible tries per minute</t>
  </si>
  <si>
    <t>possible tries per semester</t>
  </si>
  <si>
    <t>possible tries per year</t>
  </si>
  <si>
    <t>possible tries in 3 years</t>
  </si>
  <si>
    <t>[$] Monthly Cost of fine-tuning intensive usage (6 possible tries per minute since it takes an average of 10s for each try)</t>
  </si>
  <si>
    <t>[$] Hosting Cost</t>
  </si>
  <si>
    <t>possible tries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</si>
</sst>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000\ _€_-;\-* #,##0.000000\ _€_-;_-* &quot;-&quot;??\ _€_-;_-@_-"/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Up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43" fontId="1" fillId="0" borderId="6" xfId="1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43" fontId="1" fillId="0" borderId="0" xfId="1" applyFont="1" applyBorder="1" applyAlignment="1">
      <alignment horizontal="right" vertical="center"/>
    </xf>
    <xf numFmtId="0" fontId="1" fillId="0" borderId="2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2" fontId="0" fillId="0" borderId="9" xfId="2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3" fontId="1" fillId="0" borderId="19" xfId="1" applyFont="1" applyBorder="1" applyAlignment="1">
      <alignment horizontal="right" vertical="center"/>
    </xf>
    <xf numFmtId="0" fontId="0" fillId="0" borderId="20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3" fillId="0" borderId="0" xfId="3" applyFill="1" applyBorder="1" applyAlignment="1">
      <alignment horizontal="center" vertical="center"/>
    </xf>
    <xf numFmtId="0" fontId="1" fillId="0" borderId="2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0" fillId="0" borderId="8" xfId="2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2" fontId="0" fillId="0" borderId="54" xfId="0" applyNumberForma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165" fontId="0" fillId="0" borderId="64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65" fontId="0" fillId="0" borderId="5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8" xfId="3" applyBorder="1" applyAlignment="1">
      <alignment horizontal="center"/>
    </xf>
    <xf numFmtId="0" fontId="3" fillId="0" borderId="9" xfId="3" applyBorder="1" applyAlignment="1">
      <alignment horizontal="center"/>
    </xf>
    <xf numFmtId="0" fontId="3" fillId="0" borderId="10" xfId="3" applyBorder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37" xfId="3" applyFont="1" applyBorder="1" applyAlignment="1">
      <alignment horizontal="center" vertical="center"/>
    </xf>
    <xf numFmtId="0" fontId="4" fillId="0" borderId="38" xfId="3" applyFont="1" applyBorder="1" applyAlignment="1">
      <alignment horizontal="center" vertical="center"/>
    </xf>
    <xf numFmtId="0" fontId="4" fillId="0" borderId="39" xfId="3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/>
    </xf>
    <xf numFmtId="0" fontId="3" fillId="0" borderId="6" xfId="3" applyBorder="1" applyAlignment="1">
      <alignment horizontal="center"/>
    </xf>
    <xf numFmtId="0" fontId="3" fillId="0" borderId="1" xfId="3" applyBorder="1" applyAlignment="1">
      <alignment horizontal="center"/>
    </xf>
    <xf numFmtId="0" fontId="3" fillId="0" borderId="7" xfId="3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11" xfId="3" applyBorder="1" applyAlignment="1">
      <alignment horizontal="center"/>
    </xf>
    <xf numFmtId="0" fontId="3" fillId="0" borderId="12" xfId="3" applyBorder="1" applyAlignment="1">
      <alignment horizontal="center"/>
    </xf>
    <xf numFmtId="0" fontId="3" fillId="0" borderId="13" xfId="3" applyBorder="1" applyAlignment="1">
      <alignment horizontal="center"/>
    </xf>
    <xf numFmtId="0" fontId="0" fillId="2" borderId="40" xfId="0" applyFill="1" applyBorder="1" applyAlignment="1">
      <alignment horizontal="center" vertical="top" wrapText="1"/>
    </xf>
    <xf numFmtId="0" fontId="0" fillId="2" borderId="46" xfId="0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43" fontId="1" fillId="0" borderId="37" xfId="1" applyFont="1" applyBorder="1" applyAlignment="1">
      <alignment horizontal="center" vertical="center"/>
    </xf>
    <xf numFmtId="43" fontId="1" fillId="0" borderId="38" xfId="1" applyFont="1" applyBorder="1" applyAlignment="1">
      <alignment horizontal="center" vertical="center"/>
    </xf>
    <xf numFmtId="43" fontId="1" fillId="0" borderId="39" xfId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" fillId="0" borderId="37" xfId="1" applyNumberFormat="1" applyFont="1" applyBorder="1" applyAlignment="1">
      <alignment horizontal="center" vertical="center"/>
    </xf>
    <xf numFmtId="0" fontId="1" fillId="0" borderId="38" xfId="1" applyNumberFormat="1" applyFont="1" applyBorder="1" applyAlignment="1">
      <alignment horizontal="center" vertical="center"/>
    </xf>
    <xf numFmtId="0" fontId="1" fillId="0" borderId="39" xfId="1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Hiperligação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y.openai.com/t/usage-tier-free-to-tier-1/919150/17" TargetMode="External"/><Relationship Id="rId3" Type="http://schemas.openxmlformats.org/officeDocument/2006/relationships/hyperlink" Target="https://azure.microsoft.com/en-us/pricing/details/cognitive-services/openai-service/" TargetMode="External"/><Relationship Id="rId7" Type="http://schemas.openxmlformats.org/officeDocument/2006/relationships/hyperlink" Target="https://platform.openai.com/settings/organization/limits" TargetMode="External"/><Relationship Id="rId2" Type="http://schemas.openxmlformats.org/officeDocument/2006/relationships/hyperlink" Target="https://azure.microsoft.com/en-us/pricing/calculator/" TargetMode="External"/><Relationship Id="rId1" Type="http://schemas.openxmlformats.org/officeDocument/2006/relationships/hyperlink" Target="https://learn.microsoft.com/en-us/azure/ai-services/openai/quotas-limits" TargetMode="External"/><Relationship Id="rId6" Type="http://schemas.openxmlformats.org/officeDocument/2006/relationships/hyperlink" Target="https://openai.com/api/pricing/" TargetMode="External"/><Relationship Id="rId5" Type="http://schemas.openxmlformats.org/officeDocument/2006/relationships/hyperlink" Target="https://openai.com/chatgpt/pricing/" TargetMode="External"/><Relationship Id="rId4" Type="http://schemas.openxmlformats.org/officeDocument/2006/relationships/hyperlink" Target="https://platform.openai.com/docs/guides/rate-limits?context=tier-five" TargetMode="External"/><Relationship Id="rId9" Type="http://schemas.openxmlformats.org/officeDocument/2006/relationships/hyperlink" Target="https://community.openai.com/t/once-the-tier-is-upgraded-does-it-not-downgrade-even-if-the-usage-decreases/9231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tform.openai.com/tokeniz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latform.openai.com/tokeniz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1B72-9F50-478B-928B-7C57DDCE2965}">
  <dimension ref="B1:J100"/>
  <sheetViews>
    <sheetView zoomScaleNormal="100" workbookViewId="0">
      <selection activeCell="L18" sqref="L18"/>
    </sheetView>
  </sheetViews>
  <sheetFormatPr defaultRowHeight="14.4" x14ac:dyDescent="0.3"/>
  <cols>
    <col min="2" max="2" width="22.77734375" customWidth="1"/>
    <col min="3" max="3" width="17.21875" bestFit="1" customWidth="1"/>
    <col min="4" max="8" width="12.33203125" customWidth="1"/>
    <col min="9" max="9" width="17.5546875" bestFit="1" customWidth="1"/>
    <col min="10" max="10" width="12.5546875" bestFit="1" customWidth="1"/>
    <col min="11" max="11" width="10.77734375" customWidth="1"/>
    <col min="12" max="12" width="17.5546875" bestFit="1" customWidth="1"/>
  </cols>
  <sheetData>
    <row r="1" spans="2:9" ht="15" thickBot="1" x14ac:dyDescent="0.35"/>
    <row r="2" spans="2:9" ht="15" thickBot="1" x14ac:dyDescent="0.35">
      <c r="B2" s="173" t="s">
        <v>62</v>
      </c>
      <c r="C2" s="174"/>
      <c r="D2" s="174"/>
      <c r="E2" s="174"/>
      <c r="F2" s="175"/>
      <c r="G2" s="1"/>
    </row>
    <row r="3" spans="2:9" ht="15" thickBot="1" x14ac:dyDescent="0.35">
      <c r="B3" s="164" t="s">
        <v>68</v>
      </c>
      <c r="C3" s="167" t="s">
        <v>69</v>
      </c>
      <c r="D3" s="168"/>
      <c r="E3" s="169"/>
      <c r="F3" s="179" t="s">
        <v>67</v>
      </c>
      <c r="H3" s="176" t="s">
        <v>24</v>
      </c>
      <c r="I3" s="177"/>
    </row>
    <row r="4" spans="2:9" x14ac:dyDescent="0.3">
      <c r="B4" s="165"/>
      <c r="C4" s="170"/>
      <c r="D4" s="171"/>
      <c r="E4" s="172"/>
      <c r="F4" s="180"/>
      <c r="H4" s="8" t="s">
        <v>21</v>
      </c>
      <c r="I4" s="25" t="s">
        <v>23</v>
      </c>
    </row>
    <row r="5" spans="2:9" ht="15" thickBot="1" x14ac:dyDescent="0.35">
      <c r="B5" s="166"/>
      <c r="C5" s="9" t="s">
        <v>6</v>
      </c>
      <c r="D5" s="15" t="s">
        <v>7</v>
      </c>
      <c r="E5" s="10" t="s">
        <v>41</v>
      </c>
      <c r="F5" s="180"/>
      <c r="H5" s="13" t="s">
        <v>20</v>
      </c>
      <c r="I5" s="3" t="s">
        <v>22</v>
      </c>
    </row>
    <row r="6" spans="2:9" ht="15" thickBot="1" x14ac:dyDescent="0.35">
      <c r="B6" s="123" t="s">
        <v>63</v>
      </c>
      <c r="C6" s="125">
        <v>0.3</v>
      </c>
      <c r="D6" s="74">
        <v>1.2</v>
      </c>
      <c r="E6" s="76">
        <v>3</v>
      </c>
      <c r="F6" s="99" t="s">
        <v>13</v>
      </c>
      <c r="H6" s="9" t="s">
        <v>13</v>
      </c>
      <c r="I6" s="7" t="s">
        <v>30</v>
      </c>
    </row>
    <row r="7" spans="2:9" ht="15" thickBot="1" x14ac:dyDescent="0.35">
      <c r="B7" s="124" t="s">
        <v>64</v>
      </c>
      <c r="C7" s="126">
        <v>0.14399999999999999</v>
      </c>
      <c r="D7" s="75">
        <v>0.57999999999999996</v>
      </c>
      <c r="E7" s="77">
        <v>3.2</v>
      </c>
      <c r="F7" s="111">
        <v>1.7</v>
      </c>
    </row>
    <row r="8" spans="2:9" x14ac:dyDescent="0.3">
      <c r="B8" s="1"/>
      <c r="C8" s="84"/>
      <c r="D8" s="84"/>
      <c r="E8" s="78"/>
      <c r="F8" s="78"/>
    </row>
    <row r="9" spans="2:9" ht="15" thickBot="1" x14ac:dyDescent="0.35">
      <c r="B9" s="1"/>
      <c r="C9" s="84"/>
      <c r="D9" s="84"/>
      <c r="E9" s="78"/>
      <c r="F9" s="78"/>
    </row>
    <row r="10" spans="2:9" ht="15" thickBot="1" x14ac:dyDescent="0.35">
      <c r="B10" s="184" t="s">
        <v>71</v>
      </c>
      <c r="C10" s="185"/>
      <c r="D10" s="185"/>
      <c r="E10" s="185"/>
      <c r="F10" s="185"/>
      <c r="G10" s="185"/>
      <c r="H10" s="186"/>
      <c r="I10" s="49"/>
    </row>
    <row r="11" spans="2:9" ht="15" thickBot="1" x14ac:dyDescent="0.35">
      <c r="B11" s="109" t="s">
        <v>68</v>
      </c>
      <c r="C11" s="79" t="s">
        <v>19</v>
      </c>
      <c r="D11" s="148" t="s">
        <v>72</v>
      </c>
      <c r="E11" s="149"/>
      <c r="F11" s="149"/>
      <c r="G11" s="149"/>
      <c r="H11" s="150"/>
      <c r="I11" s="128"/>
    </row>
    <row r="12" spans="2:9" ht="15" thickBot="1" x14ac:dyDescent="0.35">
      <c r="B12" s="154" t="s">
        <v>63</v>
      </c>
      <c r="C12" s="120"/>
      <c r="D12" s="114" t="s">
        <v>89</v>
      </c>
      <c r="E12" s="114" t="s">
        <v>90</v>
      </c>
      <c r="F12" s="114" t="s">
        <v>91</v>
      </c>
      <c r="G12" s="114" t="s">
        <v>92</v>
      </c>
      <c r="H12" s="113" t="s">
        <v>93</v>
      </c>
    </row>
    <row r="13" spans="2:9" x14ac:dyDescent="0.3">
      <c r="B13" s="155"/>
      <c r="C13" s="119" t="s">
        <v>21</v>
      </c>
      <c r="D13" s="26">
        <v>500</v>
      </c>
      <c r="E13" s="33" t="s">
        <v>28</v>
      </c>
      <c r="F13" s="33" t="s">
        <v>28</v>
      </c>
      <c r="G13" s="33" t="s">
        <v>26</v>
      </c>
      <c r="H13" s="25" t="s">
        <v>25</v>
      </c>
    </row>
    <row r="14" spans="2:9" ht="15" thickBot="1" x14ac:dyDescent="0.35">
      <c r="B14" s="156"/>
      <c r="C14" s="117" t="s">
        <v>20</v>
      </c>
      <c r="D14" s="6" t="s">
        <v>27</v>
      </c>
      <c r="E14" s="43" t="s">
        <v>31</v>
      </c>
      <c r="F14" s="43" t="s">
        <v>32</v>
      </c>
      <c r="G14" s="43" t="s">
        <v>33</v>
      </c>
      <c r="H14" s="7" t="s">
        <v>34</v>
      </c>
    </row>
    <row r="15" spans="2:9" ht="15" thickBot="1" x14ac:dyDescent="0.35">
      <c r="B15" s="178" t="s">
        <v>64</v>
      </c>
      <c r="C15" s="122"/>
      <c r="D15" s="21" t="s">
        <v>73</v>
      </c>
      <c r="E15" s="152" t="s">
        <v>74</v>
      </c>
      <c r="F15" s="153"/>
      <c r="G15" s="1"/>
      <c r="H15" s="1"/>
      <c r="I15" s="1"/>
    </row>
    <row r="16" spans="2:9" x14ac:dyDescent="0.3">
      <c r="B16" s="155"/>
      <c r="C16" s="121" t="s">
        <v>21</v>
      </c>
      <c r="D16" s="5" t="s">
        <v>76</v>
      </c>
      <c r="E16" s="157" t="s">
        <v>39</v>
      </c>
      <c r="F16" s="158"/>
      <c r="G16" s="1"/>
      <c r="H16" s="1"/>
      <c r="I16" s="1"/>
    </row>
    <row r="17" spans="2:9" ht="15" thickBot="1" x14ac:dyDescent="0.35">
      <c r="B17" s="156"/>
      <c r="C17" s="118" t="s">
        <v>20</v>
      </c>
      <c r="D17" s="45" t="s">
        <v>29</v>
      </c>
      <c r="E17" s="159" t="s">
        <v>31</v>
      </c>
      <c r="F17" s="160"/>
      <c r="G17" s="1"/>
      <c r="H17" s="1"/>
      <c r="I17" s="1"/>
    </row>
    <row r="18" spans="2:9" x14ac:dyDescent="0.3">
      <c r="C18" s="115"/>
      <c r="D18" s="115"/>
      <c r="E18" s="1"/>
      <c r="F18" s="1"/>
      <c r="G18" s="1"/>
      <c r="H18" s="1"/>
      <c r="I18" s="1"/>
    </row>
    <row r="19" spans="2:9" ht="15" thickBot="1" x14ac:dyDescent="0.35"/>
    <row r="20" spans="2:9" ht="15" thickBot="1" x14ac:dyDescent="0.35">
      <c r="B20" s="151" t="s">
        <v>38</v>
      </c>
      <c r="C20" s="152"/>
      <c r="D20" s="152"/>
      <c r="E20" s="152"/>
      <c r="F20" s="152"/>
      <c r="G20" s="152"/>
      <c r="H20" s="153"/>
    </row>
    <row r="21" spans="2:9" x14ac:dyDescent="0.3">
      <c r="B21" s="187" t="s">
        <v>37</v>
      </c>
      <c r="C21" s="188"/>
      <c r="D21" s="188"/>
      <c r="E21" s="188"/>
      <c r="F21" s="188"/>
      <c r="G21" s="188"/>
      <c r="H21" s="189"/>
    </row>
    <row r="22" spans="2:9" x14ac:dyDescent="0.3">
      <c r="B22" s="181" t="s">
        <v>35</v>
      </c>
      <c r="C22" s="182"/>
      <c r="D22" s="182"/>
      <c r="E22" s="182"/>
      <c r="F22" s="182"/>
      <c r="G22" s="182"/>
      <c r="H22" s="183"/>
    </row>
    <row r="23" spans="2:9" x14ac:dyDescent="0.3">
      <c r="B23" s="181" t="s">
        <v>36</v>
      </c>
      <c r="C23" s="182"/>
      <c r="D23" s="182"/>
      <c r="E23" s="182"/>
      <c r="F23" s="182"/>
      <c r="G23" s="182"/>
      <c r="H23" s="183"/>
    </row>
    <row r="24" spans="2:9" x14ac:dyDescent="0.3">
      <c r="B24" s="181" t="s">
        <v>70</v>
      </c>
      <c r="C24" s="182"/>
      <c r="D24" s="182"/>
      <c r="E24" s="182"/>
      <c r="F24" s="182"/>
      <c r="G24" s="182"/>
      <c r="H24" s="183"/>
    </row>
    <row r="25" spans="2:9" x14ac:dyDescent="0.3">
      <c r="B25" s="181" t="s">
        <v>77</v>
      </c>
      <c r="C25" s="182"/>
      <c r="D25" s="182"/>
      <c r="E25" s="182"/>
      <c r="F25" s="182"/>
      <c r="G25" s="182"/>
      <c r="H25" s="183"/>
    </row>
    <row r="26" spans="2:9" x14ac:dyDescent="0.3">
      <c r="B26" s="181" t="s">
        <v>94</v>
      </c>
      <c r="C26" s="182"/>
      <c r="D26" s="182"/>
      <c r="E26" s="182"/>
      <c r="F26" s="182"/>
      <c r="G26" s="182"/>
      <c r="H26" s="183"/>
    </row>
    <row r="27" spans="2:9" x14ac:dyDescent="0.3">
      <c r="B27" s="181" t="s">
        <v>65</v>
      </c>
      <c r="C27" s="182"/>
      <c r="D27" s="182"/>
      <c r="E27" s="182"/>
      <c r="F27" s="182"/>
      <c r="G27" s="182"/>
      <c r="H27" s="183"/>
    </row>
    <row r="28" spans="2:9" x14ac:dyDescent="0.3">
      <c r="B28" s="181" t="s">
        <v>66</v>
      </c>
      <c r="C28" s="182"/>
      <c r="D28" s="182"/>
      <c r="E28" s="182"/>
      <c r="F28" s="182"/>
      <c r="G28" s="182"/>
      <c r="H28" s="183"/>
    </row>
    <row r="29" spans="2:9" ht="15" thickBot="1" x14ac:dyDescent="0.35">
      <c r="B29" s="161" t="s">
        <v>75</v>
      </c>
      <c r="C29" s="162"/>
      <c r="D29" s="162"/>
      <c r="E29" s="162"/>
      <c r="F29" s="162"/>
      <c r="G29" s="162"/>
      <c r="H29" s="163"/>
    </row>
    <row r="87" spans="4:10" x14ac:dyDescent="0.3">
      <c r="D87" s="1"/>
      <c r="E87" s="1"/>
      <c r="F87" s="1"/>
      <c r="G87" s="1"/>
      <c r="H87" s="1"/>
      <c r="I87" s="1"/>
      <c r="J87" s="1"/>
    </row>
    <row r="88" spans="4:10" x14ac:dyDescent="0.3">
      <c r="D88" s="1"/>
      <c r="E88" s="1"/>
      <c r="F88" s="1"/>
      <c r="G88" s="1"/>
      <c r="H88" s="1"/>
      <c r="I88" s="1"/>
      <c r="J88" s="1"/>
    </row>
    <row r="89" spans="4:10" x14ac:dyDescent="0.3">
      <c r="D89" s="1"/>
      <c r="E89" s="1"/>
      <c r="F89" s="1"/>
      <c r="G89" s="1"/>
      <c r="H89" s="1"/>
      <c r="I89" s="1"/>
      <c r="J89" s="1"/>
    </row>
    <row r="90" spans="4:10" x14ac:dyDescent="0.3">
      <c r="D90" s="1"/>
      <c r="E90" s="1"/>
      <c r="F90" s="1"/>
      <c r="G90" s="1"/>
      <c r="H90" s="1"/>
      <c r="I90" s="1"/>
      <c r="J90" s="1"/>
    </row>
    <row r="91" spans="4:10" x14ac:dyDescent="0.3">
      <c r="D91" s="1"/>
      <c r="E91" s="1"/>
      <c r="F91" s="1"/>
      <c r="G91" s="1"/>
      <c r="H91" s="1"/>
      <c r="I91" s="1"/>
      <c r="J91" s="1"/>
    </row>
    <row r="92" spans="4:10" x14ac:dyDescent="0.3">
      <c r="D92" s="1"/>
      <c r="E92" s="1"/>
      <c r="F92" s="1"/>
      <c r="G92" s="1"/>
      <c r="H92" s="1"/>
      <c r="I92" s="1"/>
      <c r="J92" s="1"/>
    </row>
    <row r="93" spans="4:10" x14ac:dyDescent="0.3">
      <c r="D93" s="1"/>
      <c r="E93" s="1"/>
      <c r="F93" s="1"/>
      <c r="G93" s="1"/>
      <c r="H93" s="1"/>
      <c r="I93" s="1"/>
      <c r="J93" s="1"/>
    </row>
    <row r="94" spans="4:10" x14ac:dyDescent="0.3">
      <c r="D94" s="1"/>
      <c r="E94" s="1"/>
      <c r="F94" s="1"/>
      <c r="G94" s="1"/>
      <c r="H94" s="1"/>
      <c r="I94" s="1"/>
      <c r="J94" s="1"/>
    </row>
    <row r="95" spans="4:10" x14ac:dyDescent="0.3">
      <c r="D95" s="1"/>
      <c r="E95" s="1"/>
      <c r="F95" s="1"/>
      <c r="G95" s="1"/>
      <c r="H95" s="1"/>
      <c r="I95" s="1"/>
      <c r="J95" s="1"/>
    </row>
    <row r="96" spans="4:10" x14ac:dyDescent="0.3">
      <c r="D96" s="1"/>
      <c r="E96" s="1"/>
      <c r="F96" s="1"/>
      <c r="G96" s="1"/>
      <c r="H96" s="1"/>
      <c r="I96" s="1"/>
      <c r="J96" s="1"/>
    </row>
    <row r="97" spans="4:10" x14ac:dyDescent="0.3">
      <c r="D97" s="1"/>
      <c r="E97" s="1"/>
      <c r="F97" s="1"/>
      <c r="G97" s="1"/>
      <c r="H97" s="1"/>
      <c r="I97" s="1"/>
      <c r="J97" s="1"/>
    </row>
    <row r="98" spans="4:10" x14ac:dyDescent="0.3">
      <c r="D98" s="1"/>
      <c r="E98" s="1"/>
      <c r="F98" s="1"/>
      <c r="G98" s="1"/>
      <c r="H98" s="1"/>
      <c r="I98" s="1"/>
      <c r="J98" s="1"/>
    </row>
    <row r="99" spans="4:10" x14ac:dyDescent="0.3">
      <c r="D99" s="1"/>
      <c r="E99" s="1"/>
      <c r="F99" s="1"/>
      <c r="G99" s="1"/>
      <c r="H99" s="1"/>
      <c r="I99" s="1"/>
      <c r="J99" s="1"/>
    </row>
    <row r="100" spans="4:10" x14ac:dyDescent="0.3">
      <c r="D100" s="1"/>
      <c r="E100" s="1"/>
      <c r="F100" s="1"/>
      <c r="G100" s="1"/>
      <c r="H100" s="1"/>
      <c r="I100" s="1"/>
      <c r="J100" s="1"/>
    </row>
  </sheetData>
  <mergeCells count="22">
    <mergeCell ref="B29:H29"/>
    <mergeCell ref="B3:B5"/>
    <mergeCell ref="C3:E4"/>
    <mergeCell ref="B2:F2"/>
    <mergeCell ref="H3:I3"/>
    <mergeCell ref="B15:B17"/>
    <mergeCell ref="F3:F5"/>
    <mergeCell ref="B27:H27"/>
    <mergeCell ref="B28:H28"/>
    <mergeCell ref="B10:H10"/>
    <mergeCell ref="B26:H26"/>
    <mergeCell ref="B25:H25"/>
    <mergeCell ref="B24:H24"/>
    <mergeCell ref="B23:H23"/>
    <mergeCell ref="B22:H22"/>
    <mergeCell ref="B21:H21"/>
    <mergeCell ref="D11:H11"/>
    <mergeCell ref="B20:H20"/>
    <mergeCell ref="B12:B14"/>
    <mergeCell ref="E15:F15"/>
    <mergeCell ref="E16:F16"/>
    <mergeCell ref="E17:F17"/>
  </mergeCells>
  <hyperlinks>
    <hyperlink ref="B29" r:id="rId1" location="gpt-4o-standard" xr:uid="{C25D778B-B752-4790-A50B-D7F3950C8330}"/>
    <hyperlink ref="B28" r:id="rId2" xr:uid="{EACFE8DD-1131-4809-829A-4E5E8722A88D}"/>
    <hyperlink ref="B27" r:id="rId3" xr:uid="{6CADB3F1-F547-4B48-8E7B-CF54EC64C366}"/>
    <hyperlink ref="B23" r:id="rId4" location="usage-tiers" xr:uid="{A100BB35-5145-44B1-AEF8-1AD44D4E9ADD}"/>
    <hyperlink ref="B22" r:id="rId5" xr:uid="{145C9E88-C546-461F-AE13-753F34A7EE36}"/>
    <hyperlink ref="B21" r:id="rId6" xr:uid="{230B6CCC-1717-4C56-B8C6-F8AD11E1A81E}"/>
    <hyperlink ref="B24" r:id="rId7" xr:uid="{960561CC-9FFC-4C53-99AB-599B1EA88183}"/>
    <hyperlink ref="B25" r:id="rId8" xr:uid="{5BD6B24E-7A3F-4437-839D-81EFC60A438E}"/>
    <hyperlink ref="B26" r:id="rId9" xr:uid="{A2AE569C-CA08-4068-9A70-A4A6EAF7B9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79F4-3960-4210-85AA-B788CE3C4FC9}">
  <dimension ref="B1:P51"/>
  <sheetViews>
    <sheetView topLeftCell="A29" workbookViewId="0">
      <selection activeCell="H51" sqref="H51"/>
    </sheetView>
  </sheetViews>
  <sheetFormatPr defaultRowHeight="14.4" x14ac:dyDescent="0.3"/>
  <cols>
    <col min="2" max="2" width="36.77734375" customWidth="1"/>
    <col min="3" max="3" width="26.5546875" bestFit="1" customWidth="1"/>
    <col min="4" max="4" width="11.44140625" customWidth="1"/>
    <col min="5" max="5" width="12.5546875" bestFit="1" customWidth="1"/>
    <col min="6" max="10" width="11.44140625" customWidth="1"/>
  </cols>
  <sheetData>
    <row r="1" spans="2:10" ht="15" thickBot="1" x14ac:dyDescent="0.35"/>
    <row r="2" spans="2:10" ht="18.600000000000001" thickBot="1" x14ac:dyDescent="0.4">
      <c r="C2" s="204" t="s">
        <v>60</v>
      </c>
      <c r="D2" s="205"/>
      <c r="E2" s="205"/>
      <c r="F2" s="206"/>
    </row>
    <row r="3" spans="2:10" ht="15" thickBot="1" x14ac:dyDescent="0.35"/>
    <row r="4" spans="2:10" x14ac:dyDescent="0.3">
      <c r="B4" s="50" t="s">
        <v>84</v>
      </c>
      <c r="C4" s="25" t="s">
        <v>5</v>
      </c>
      <c r="E4" s="11" t="s">
        <v>11</v>
      </c>
    </row>
    <row r="5" spans="2:10" ht="15" thickBot="1" x14ac:dyDescent="0.35">
      <c r="B5" s="51" t="s">
        <v>83</v>
      </c>
      <c r="C5" s="3">
        <v>0.3</v>
      </c>
      <c r="E5" s="12">
        <v>1000000</v>
      </c>
    </row>
    <row r="6" spans="2:10" x14ac:dyDescent="0.3">
      <c r="B6" s="51" t="s">
        <v>82</v>
      </c>
      <c r="C6" s="83">
        <v>1.2</v>
      </c>
    </row>
    <row r="7" spans="2:10" ht="15" thickBot="1" x14ac:dyDescent="0.35">
      <c r="B7" s="81" t="s">
        <v>80</v>
      </c>
      <c r="C7" s="82">
        <v>3</v>
      </c>
    </row>
    <row r="8" spans="2:10" ht="15" thickBot="1" x14ac:dyDescent="0.35">
      <c r="B8" s="70"/>
      <c r="C8" s="69"/>
    </row>
    <row r="9" spans="2:10" ht="15" thickBot="1" x14ac:dyDescent="0.35">
      <c r="B9" s="195" t="s">
        <v>41</v>
      </c>
      <c r="C9" s="196"/>
      <c r="D9" s="196"/>
      <c r="E9" s="197"/>
      <c r="F9" s="91"/>
      <c r="G9" s="91"/>
      <c r="H9" s="91"/>
      <c r="I9" s="91"/>
    </row>
    <row r="10" spans="2:10" x14ac:dyDescent="0.3">
      <c r="B10" s="167" t="s">
        <v>1</v>
      </c>
      <c r="C10" s="169" t="s">
        <v>8</v>
      </c>
      <c r="D10" s="202" t="s">
        <v>4</v>
      </c>
      <c r="E10" s="203"/>
      <c r="F10" s="49"/>
      <c r="G10" s="49"/>
      <c r="J10" s="49"/>
    </row>
    <row r="11" spans="2:10" ht="15" thickBot="1" x14ac:dyDescent="0.35">
      <c r="B11" s="198"/>
      <c r="C11" s="199"/>
      <c r="D11" s="44" t="s">
        <v>10</v>
      </c>
      <c r="E11" s="73" t="s">
        <v>12</v>
      </c>
      <c r="F11" s="41"/>
      <c r="G11" s="41"/>
      <c r="J11" s="49"/>
    </row>
    <row r="12" spans="2:10" ht="14.4" customHeight="1" x14ac:dyDescent="0.3">
      <c r="B12" s="190" t="s">
        <v>43</v>
      </c>
      <c r="C12" s="33" t="s">
        <v>9</v>
      </c>
      <c r="D12" s="34">
        <v>564</v>
      </c>
      <c r="E12" s="25">
        <f>D12*$C$7/$E$5</f>
        <v>1.6919999999999999E-3</v>
      </c>
      <c r="F12" s="85"/>
      <c r="G12" s="92"/>
      <c r="J12" s="85"/>
    </row>
    <row r="13" spans="2:10" x14ac:dyDescent="0.3">
      <c r="B13" s="191"/>
      <c r="C13" s="16" t="s">
        <v>17</v>
      </c>
      <c r="D13" s="4">
        <v>343</v>
      </c>
      <c r="E13" s="3">
        <f t="shared" ref="E13:E18" si="0">D13*$C$7/$E$5</f>
        <v>1.029E-3</v>
      </c>
      <c r="F13" s="85"/>
      <c r="G13" s="92"/>
      <c r="J13" s="85"/>
    </row>
    <row r="14" spans="2:10" ht="28.8" x14ac:dyDescent="0.3">
      <c r="B14" s="191"/>
      <c r="C14" s="86" t="s">
        <v>44</v>
      </c>
      <c r="D14" s="4">
        <v>211</v>
      </c>
      <c r="E14" s="3">
        <f t="shared" si="0"/>
        <v>6.3299999999999999E-4</v>
      </c>
      <c r="F14" s="85"/>
      <c r="G14" s="92"/>
      <c r="J14" s="85"/>
    </row>
    <row r="15" spans="2:10" ht="28.8" x14ac:dyDescent="0.3">
      <c r="B15" s="191"/>
      <c r="C15" s="86" t="s">
        <v>45</v>
      </c>
      <c r="D15" s="4">
        <v>294</v>
      </c>
      <c r="E15" s="3">
        <f t="shared" si="0"/>
        <v>8.8199999999999997E-4</v>
      </c>
      <c r="F15" s="85"/>
      <c r="G15" s="92"/>
      <c r="J15" s="85"/>
    </row>
    <row r="16" spans="2:10" ht="28.8" x14ac:dyDescent="0.3">
      <c r="B16" s="191"/>
      <c r="C16" s="87" t="s">
        <v>46</v>
      </c>
      <c r="D16" s="4">
        <v>784</v>
      </c>
      <c r="E16" s="3">
        <f t="shared" si="0"/>
        <v>2.3519999999999999E-3</v>
      </c>
      <c r="F16" s="85"/>
      <c r="G16" s="92"/>
      <c r="J16" s="85"/>
    </row>
    <row r="17" spans="2:16" ht="29.4" thickBot="1" x14ac:dyDescent="0.35">
      <c r="B17" s="191"/>
      <c r="C17" s="87" t="s">
        <v>47</v>
      </c>
      <c r="D17" s="19">
        <v>1507</v>
      </c>
      <c r="E17" s="20">
        <f t="shared" si="0"/>
        <v>4.5209999999999998E-3</v>
      </c>
      <c r="F17" s="85"/>
      <c r="G17" s="92"/>
      <c r="J17" s="85"/>
    </row>
    <row r="18" spans="2:16" ht="15" thickBot="1" x14ac:dyDescent="0.35">
      <c r="B18" s="192" t="s">
        <v>0</v>
      </c>
      <c r="C18" s="194"/>
      <c r="D18" s="71">
        <f>SUM(D12:D17)</f>
        <v>3703</v>
      </c>
      <c r="E18" s="93">
        <f t="shared" si="0"/>
        <v>1.1109000000000001E-2</v>
      </c>
      <c r="F18" s="1"/>
      <c r="G18" s="89"/>
      <c r="J18" s="41"/>
    </row>
    <row r="19" spans="2:16" x14ac:dyDescent="0.3">
      <c r="B19" s="97"/>
      <c r="C19" s="97"/>
      <c r="D19" s="98"/>
      <c r="E19" s="98"/>
      <c r="F19" s="1"/>
      <c r="G19" s="89"/>
      <c r="J19" s="41"/>
    </row>
    <row r="20" spans="2:16" x14ac:dyDescent="0.3">
      <c r="B20" s="97"/>
      <c r="C20" s="97"/>
      <c r="D20" s="98"/>
      <c r="E20" s="98"/>
      <c r="F20" s="1"/>
      <c r="G20" s="89"/>
      <c r="J20" s="41"/>
    </row>
    <row r="21" spans="2:16" x14ac:dyDescent="0.3">
      <c r="B21" s="97"/>
      <c r="C21" s="97"/>
      <c r="D21" s="98"/>
      <c r="E21" s="98"/>
      <c r="F21" s="1"/>
      <c r="G21" s="89"/>
      <c r="J21" s="41"/>
    </row>
    <row r="22" spans="2:16" x14ac:dyDescent="0.3">
      <c r="B22" s="97"/>
      <c r="C22" s="97"/>
      <c r="D22" s="98"/>
      <c r="E22" s="98"/>
      <c r="F22" s="1"/>
      <c r="G22" s="89"/>
      <c r="J22" s="41"/>
    </row>
    <row r="23" spans="2:16" x14ac:dyDescent="0.3">
      <c r="B23" s="97"/>
      <c r="C23" s="97"/>
      <c r="D23" s="98"/>
      <c r="E23" s="98"/>
      <c r="F23" s="1"/>
      <c r="G23" s="89"/>
      <c r="J23" s="41"/>
    </row>
    <row r="24" spans="2:16" x14ac:dyDescent="0.3">
      <c r="B24" s="97"/>
      <c r="C24" s="97"/>
      <c r="D24" s="98"/>
      <c r="E24" s="98"/>
      <c r="F24" s="1"/>
      <c r="G24" s="89"/>
      <c r="J24" s="41"/>
    </row>
    <row r="25" spans="2:16" x14ac:dyDescent="0.3">
      <c r="B25" s="97"/>
      <c r="C25" s="97"/>
      <c r="D25" s="98"/>
      <c r="E25" s="98"/>
      <c r="F25" s="1"/>
      <c r="G25" s="89"/>
      <c r="J25" s="41"/>
    </row>
    <row r="26" spans="2:16" x14ac:dyDescent="0.3">
      <c r="B26" s="97"/>
      <c r="C26" s="97"/>
      <c r="D26" s="98"/>
      <c r="E26" s="98"/>
      <c r="F26" s="1"/>
      <c r="G26" s="89"/>
      <c r="J26" s="41"/>
    </row>
    <row r="27" spans="2:16" x14ac:dyDescent="0.3">
      <c r="B27" s="97"/>
      <c r="C27" s="97"/>
      <c r="D27" s="98"/>
      <c r="E27" s="98"/>
      <c r="F27" s="1"/>
      <c r="G27" s="89"/>
      <c r="J27" s="41"/>
    </row>
    <row r="28" spans="2:16" x14ac:dyDescent="0.3">
      <c r="B28" s="97"/>
      <c r="C28" s="97"/>
      <c r="D28" s="98"/>
      <c r="E28" s="98"/>
      <c r="F28" s="1"/>
      <c r="G28" s="89"/>
      <c r="J28" s="41"/>
    </row>
    <row r="29" spans="2:16" ht="15" thickBot="1" x14ac:dyDescent="0.35">
      <c r="B29" s="88"/>
      <c r="C29" s="1"/>
      <c r="D29" s="85"/>
      <c r="E29" s="85"/>
      <c r="F29" s="1"/>
      <c r="G29" s="89"/>
      <c r="J29" s="41"/>
      <c r="N29" s="84"/>
      <c r="O29" s="84"/>
      <c r="P29" s="78"/>
    </row>
    <row r="30" spans="2:16" ht="15" thickBot="1" x14ac:dyDescent="0.35">
      <c r="B30" s="195" t="s">
        <v>42</v>
      </c>
      <c r="C30" s="196"/>
      <c r="D30" s="196"/>
      <c r="E30" s="196"/>
      <c r="F30" s="196"/>
      <c r="G30" s="196"/>
      <c r="H30" s="196"/>
      <c r="I30" s="197"/>
    </row>
    <row r="31" spans="2:16" x14ac:dyDescent="0.3">
      <c r="B31" s="167" t="s">
        <v>1</v>
      </c>
      <c r="C31" s="169" t="s">
        <v>8</v>
      </c>
      <c r="D31" s="200" t="s">
        <v>3</v>
      </c>
      <c r="E31" s="168"/>
      <c r="F31" s="168" t="s">
        <v>2</v>
      </c>
      <c r="G31" s="201"/>
      <c r="H31" s="202" t="s">
        <v>4</v>
      </c>
      <c r="I31" s="203"/>
    </row>
    <row r="32" spans="2:16" ht="15" thickBot="1" x14ac:dyDescent="0.35">
      <c r="B32" s="198"/>
      <c r="C32" s="199"/>
      <c r="D32" s="60" t="s">
        <v>10</v>
      </c>
      <c r="E32" s="61" t="s">
        <v>12</v>
      </c>
      <c r="F32" s="61" t="s">
        <v>10</v>
      </c>
      <c r="G32" s="62" t="s">
        <v>12</v>
      </c>
      <c r="H32" s="44" t="s">
        <v>10</v>
      </c>
      <c r="I32" s="73" t="s">
        <v>12</v>
      </c>
      <c r="K32" s="95" t="s">
        <v>50</v>
      </c>
    </row>
    <row r="33" spans="2:11" x14ac:dyDescent="0.3">
      <c r="B33" s="190" t="s">
        <v>14</v>
      </c>
      <c r="C33" s="33" t="s">
        <v>9</v>
      </c>
      <c r="D33" s="64">
        <v>300</v>
      </c>
      <c r="E33" s="65">
        <f>D33*$C$5/$E$5</f>
        <v>9.0000000000000006E-5</v>
      </c>
      <c r="F33" s="66">
        <v>7</v>
      </c>
      <c r="G33" s="67">
        <f>F33*$C$6/$E$5</f>
        <v>8.4000000000000009E-6</v>
      </c>
      <c r="H33" s="64">
        <f t="shared" ref="H33:I36" si="1">D33+F33</f>
        <v>307</v>
      </c>
      <c r="I33" s="52">
        <f t="shared" si="1"/>
        <v>9.8400000000000007E-5</v>
      </c>
      <c r="K33" t="s">
        <v>48</v>
      </c>
    </row>
    <row r="34" spans="2:11" x14ac:dyDescent="0.3">
      <c r="B34" s="191"/>
      <c r="C34" s="16" t="s">
        <v>17</v>
      </c>
      <c r="D34" s="59">
        <v>286</v>
      </c>
      <c r="E34" s="63">
        <f t="shared" ref="E34:E36" si="2">D34*$C$5/$E$5</f>
        <v>8.5799999999999998E-5</v>
      </c>
      <c r="F34" s="42">
        <v>51</v>
      </c>
      <c r="G34" s="68">
        <f>F34*$C$6/$E$5</f>
        <v>6.1199999999999997E-5</v>
      </c>
      <c r="H34" s="59">
        <f t="shared" si="1"/>
        <v>337</v>
      </c>
      <c r="I34" s="47">
        <f t="shared" si="1"/>
        <v>1.47E-4</v>
      </c>
      <c r="K34" t="s">
        <v>49</v>
      </c>
    </row>
    <row r="35" spans="2:11" x14ac:dyDescent="0.3">
      <c r="B35" s="191"/>
      <c r="C35" s="16" t="s">
        <v>18</v>
      </c>
      <c r="D35" s="59">
        <v>74</v>
      </c>
      <c r="E35" s="63">
        <f t="shared" si="2"/>
        <v>2.2200000000000001E-5</v>
      </c>
      <c r="F35" s="42">
        <v>34</v>
      </c>
      <c r="G35" s="68">
        <f>F35*$C$6/$E$5</f>
        <v>4.0799999999999996E-5</v>
      </c>
      <c r="H35" s="59">
        <f t="shared" si="1"/>
        <v>108</v>
      </c>
      <c r="I35" s="47">
        <f t="shared" si="1"/>
        <v>6.3E-5</v>
      </c>
      <c r="K35" t="s">
        <v>51</v>
      </c>
    </row>
    <row r="36" spans="2:11" ht="15" thickBot="1" x14ac:dyDescent="0.35">
      <c r="B36" s="191"/>
      <c r="C36" s="17" t="s">
        <v>40</v>
      </c>
      <c r="D36" s="59">
        <v>97</v>
      </c>
      <c r="E36" s="63">
        <f t="shared" si="2"/>
        <v>2.9099999999999999E-5</v>
      </c>
      <c r="F36" s="42">
        <v>332</v>
      </c>
      <c r="G36" s="68">
        <f>F36*$C$6/$E$5</f>
        <v>3.9839999999999998E-4</v>
      </c>
      <c r="H36" s="59">
        <f t="shared" si="1"/>
        <v>429</v>
      </c>
      <c r="I36" s="47">
        <f t="shared" si="1"/>
        <v>4.2749999999999998E-4</v>
      </c>
      <c r="K36" t="s">
        <v>52</v>
      </c>
    </row>
    <row r="37" spans="2:11" ht="15" thickBot="1" x14ac:dyDescent="0.35">
      <c r="B37" s="192" t="s">
        <v>0</v>
      </c>
      <c r="C37" s="193"/>
      <c r="D37" s="48">
        <f t="shared" ref="D37:I37" si="3">SUM(D33:D36)</f>
        <v>757</v>
      </c>
      <c r="E37" s="54">
        <f t="shared" si="3"/>
        <v>2.2709999999999999E-4</v>
      </c>
      <c r="F37" s="18">
        <f t="shared" si="3"/>
        <v>424</v>
      </c>
      <c r="G37" s="55">
        <f t="shared" si="3"/>
        <v>5.0880000000000001E-4</v>
      </c>
      <c r="H37" s="96">
        <f t="shared" si="3"/>
        <v>1181</v>
      </c>
      <c r="I37" s="22">
        <f t="shared" si="3"/>
        <v>7.3590000000000005E-4</v>
      </c>
    </row>
    <row r="38" spans="2:11" ht="34.799999999999997" customHeight="1" thickBot="1" x14ac:dyDescent="0.35">
      <c r="B38" s="40" t="s">
        <v>16</v>
      </c>
      <c r="C38" s="28" t="s">
        <v>9</v>
      </c>
      <c r="D38" s="29">
        <v>235</v>
      </c>
      <c r="E38" s="56">
        <f t="shared" ref="E38:E42" si="4">D38*$C$5/$E$5</f>
        <v>7.0500000000000006E-5</v>
      </c>
      <c r="F38" s="27">
        <v>7</v>
      </c>
      <c r="G38" s="35">
        <f>F38*$C$6/$E$5</f>
        <v>8.4000000000000009E-6</v>
      </c>
      <c r="H38" s="30">
        <f t="shared" ref="H38:I42" si="5">D38+F38</f>
        <v>242</v>
      </c>
      <c r="I38" s="31">
        <f t="shared" si="5"/>
        <v>7.8900000000000007E-5</v>
      </c>
      <c r="K38" s="72" t="s">
        <v>53</v>
      </c>
    </row>
    <row r="39" spans="2:11" x14ac:dyDescent="0.3">
      <c r="B39" s="190" t="s">
        <v>15</v>
      </c>
      <c r="C39" s="25" t="s">
        <v>9</v>
      </c>
      <c r="D39" s="32">
        <v>188</v>
      </c>
      <c r="E39" s="37">
        <f t="shared" si="4"/>
        <v>5.6399999999999995E-5</v>
      </c>
      <c r="F39" s="26">
        <v>8</v>
      </c>
      <c r="G39" s="57">
        <f>F39*$C$6/$E$5</f>
        <v>9.5999999999999996E-6</v>
      </c>
      <c r="H39" s="34">
        <f t="shared" si="5"/>
        <v>196</v>
      </c>
      <c r="I39" s="25">
        <f t="shared" si="5"/>
        <v>6.5999999999999992E-5</v>
      </c>
      <c r="K39" t="s">
        <v>54</v>
      </c>
    </row>
    <row r="40" spans="2:11" x14ac:dyDescent="0.3">
      <c r="B40" s="191"/>
      <c r="C40" s="3" t="s">
        <v>17</v>
      </c>
      <c r="D40" s="24">
        <v>172</v>
      </c>
      <c r="E40" s="36">
        <f t="shared" si="4"/>
        <v>5.1600000000000001E-5</v>
      </c>
      <c r="F40" s="2">
        <v>51</v>
      </c>
      <c r="G40" s="58">
        <f>F40*$C$6/$E$5</f>
        <v>6.1199999999999997E-5</v>
      </c>
      <c r="H40" s="4">
        <f t="shared" si="5"/>
        <v>223</v>
      </c>
      <c r="I40" s="3">
        <f t="shared" si="5"/>
        <v>1.128E-4</v>
      </c>
      <c r="K40" t="s">
        <v>55</v>
      </c>
    </row>
    <row r="41" spans="2:11" x14ac:dyDescent="0.3">
      <c r="B41" s="191"/>
      <c r="C41" s="3" t="s">
        <v>18</v>
      </c>
      <c r="D41" s="24">
        <v>183</v>
      </c>
      <c r="E41" s="36">
        <f t="shared" si="4"/>
        <v>5.49E-5</v>
      </c>
      <c r="F41" s="2">
        <v>67</v>
      </c>
      <c r="G41" s="58">
        <f>F41*$C$6/$E$5</f>
        <v>8.0399999999999989E-5</v>
      </c>
      <c r="H41" s="4">
        <f t="shared" si="5"/>
        <v>250</v>
      </c>
      <c r="I41" s="3">
        <f t="shared" si="5"/>
        <v>1.3529999999999998E-4</v>
      </c>
      <c r="K41" t="s">
        <v>56</v>
      </c>
    </row>
    <row r="42" spans="2:11" ht="15" thickBot="1" x14ac:dyDescent="0.35">
      <c r="B42" s="191"/>
      <c r="C42" s="94" t="s">
        <v>40</v>
      </c>
      <c r="D42" s="24">
        <v>104</v>
      </c>
      <c r="E42" s="36">
        <f t="shared" si="4"/>
        <v>3.1199999999999999E-5</v>
      </c>
      <c r="F42" s="2">
        <v>239</v>
      </c>
      <c r="G42" s="58">
        <f>F42*$C$6/$E$5</f>
        <v>2.8680000000000003E-4</v>
      </c>
      <c r="H42" s="4">
        <f t="shared" si="5"/>
        <v>343</v>
      </c>
      <c r="I42" s="3">
        <f t="shared" si="5"/>
        <v>3.1800000000000003E-4</v>
      </c>
      <c r="K42" t="s">
        <v>57</v>
      </c>
    </row>
    <row r="43" spans="2:11" ht="15" thickBot="1" x14ac:dyDescent="0.35">
      <c r="B43" s="192" t="s">
        <v>0</v>
      </c>
      <c r="C43" s="193"/>
      <c r="D43" s="48">
        <f t="shared" ref="D43:I43" si="6">SUM(D39:D42)</f>
        <v>647</v>
      </c>
      <c r="E43" s="18">
        <f t="shared" si="6"/>
        <v>1.941E-4</v>
      </c>
      <c r="F43" s="18">
        <f t="shared" si="6"/>
        <v>365</v>
      </c>
      <c r="G43" s="46">
        <f t="shared" si="6"/>
        <v>4.3800000000000002E-4</v>
      </c>
      <c r="H43" s="21">
        <f t="shared" si="6"/>
        <v>1012</v>
      </c>
      <c r="I43" s="22">
        <f t="shared" si="6"/>
        <v>6.3210000000000002E-4</v>
      </c>
    </row>
    <row r="44" spans="2:11" ht="15" thickBot="1" x14ac:dyDescent="0.35">
      <c r="G44" s="39" t="s">
        <v>0</v>
      </c>
      <c r="H44" s="96">
        <f>H37+H38+H43</f>
        <v>2435</v>
      </c>
      <c r="I44" s="22">
        <f>I37+I38+I43</f>
        <v>1.4469000000000001E-3</v>
      </c>
    </row>
    <row r="45" spans="2:11" ht="15" thickBot="1" x14ac:dyDescent="0.35"/>
    <row r="46" spans="2:11" ht="15" thickBot="1" x14ac:dyDescent="0.35">
      <c r="B46" s="39" t="s">
        <v>59</v>
      </c>
      <c r="C46" s="38" t="s">
        <v>58</v>
      </c>
      <c r="D46" s="22" t="s">
        <v>12</v>
      </c>
      <c r="F46" s="127"/>
      <c r="G46" s="127"/>
      <c r="H46" s="127"/>
      <c r="I46" s="127"/>
    </row>
    <row r="47" spans="2:11" x14ac:dyDescent="0.3">
      <c r="B47" s="107">
        <v>1</v>
      </c>
      <c r="C47" s="23">
        <f>B47*($D$18+$H$44)</f>
        <v>6138</v>
      </c>
      <c r="D47" s="14">
        <f>B47*($E$18+$I$44)</f>
        <v>1.2555900000000002E-2</v>
      </c>
      <c r="F47" s="127"/>
      <c r="G47" s="127"/>
      <c r="H47" s="127"/>
      <c r="I47" s="127"/>
    </row>
    <row r="48" spans="2:11" x14ac:dyDescent="0.3">
      <c r="B48" s="100">
        <v>10</v>
      </c>
      <c r="C48" s="24">
        <f>B48*($D$18+$H$44)</f>
        <v>61380</v>
      </c>
      <c r="D48" s="3">
        <f>B48*($E$18+$I$44)</f>
        <v>0.12555900000000003</v>
      </c>
      <c r="F48" s="127"/>
      <c r="G48" s="127"/>
      <c r="H48" s="127"/>
      <c r="I48" s="127"/>
    </row>
    <row r="49" spans="2:4" x14ac:dyDescent="0.3">
      <c r="B49" s="100">
        <v>20</v>
      </c>
      <c r="C49" s="24">
        <f>B49*($D$18+$H$44)</f>
        <v>122760</v>
      </c>
      <c r="D49" s="3">
        <f>B49*($E$18+$I$44)</f>
        <v>0.25111800000000006</v>
      </c>
    </row>
    <row r="50" spans="2:4" x14ac:dyDescent="0.3">
      <c r="B50" s="100">
        <v>50</v>
      </c>
      <c r="C50" s="24">
        <f>B50*($D$18+$H$44)</f>
        <v>306900</v>
      </c>
      <c r="D50" s="3">
        <f>B50*($E$18+$I$44)</f>
        <v>0.6277950000000001</v>
      </c>
    </row>
    <row r="51" spans="2:4" ht="15" thickBot="1" x14ac:dyDescent="0.35">
      <c r="B51" s="101">
        <v>100</v>
      </c>
      <c r="C51" s="106">
        <f>B51*($D$18+$H$44)</f>
        <v>613800</v>
      </c>
      <c r="D51" s="7">
        <f>B51*($E$18+$I$44)</f>
        <v>1.2555900000000002</v>
      </c>
    </row>
  </sheetData>
  <mergeCells count="17">
    <mergeCell ref="B12:B17"/>
    <mergeCell ref="C2:F2"/>
    <mergeCell ref="B9:E9"/>
    <mergeCell ref="B10:B11"/>
    <mergeCell ref="C10:C11"/>
    <mergeCell ref="D10:E10"/>
    <mergeCell ref="B33:B36"/>
    <mergeCell ref="B37:C37"/>
    <mergeCell ref="B39:B42"/>
    <mergeCell ref="B43:C43"/>
    <mergeCell ref="B18:C18"/>
    <mergeCell ref="B30:I30"/>
    <mergeCell ref="B31:B32"/>
    <mergeCell ref="C31:C32"/>
    <mergeCell ref="D31:E31"/>
    <mergeCell ref="F31:G31"/>
    <mergeCell ref="H31:I31"/>
  </mergeCells>
  <hyperlinks>
    <hyperlink ref="K32" r:id="rId1" xr:uid="{9485DB2B-D9D0-40B8-B356-E19DB526616F}"/>
  </hyperlinks>
  <pageMargins left="0.23622047244094491" right="0.23622047244094491" top="0.74803149606299213" bottom="0.74803149606299213" header="0.31496062992125984" footer="0.31496062992125984"/>
  <pageSetup orientation="landscape" horizontalDpi="360" verticalDpi="360" r:id="rId2"/>
  <headerFooter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BBB2-952F-434B-A36B-DAC271B5FBEF}">
  <dimension ref="B1:P52"/>
  <sheetViews>
    <sheetView topLeftCell="A32" workbookViewId="0">
      <selection activeCell="H51" sqref="H51"/>
    </sheetView>
  </sheetViews>
  <sheetFormatPr defaultRowHeight="14.4" x14ac:dyDescent="0.3"/>
  <cols>
    <col min="2" max="2" width="36.77734375" customWidth="1"/>
    <col min="3" max="3" width="26.5546875" bestFit="1" customWidth="1"/>
    <col min="4" max="4" width="11.44140625" customWidth="1"/>
    <col min="5" max="5" width="12.5546875" bestFit="1" customWidth="1"/>
    <col min="6" max="10" width="11.44140625" customWidth="1"/>
  </cols>
  <sheetData>
    <row r="1" spans="2:10" ht="15" thickBot="1" x14ac:dyDescent="0.35"/>
    <row r="2" spans="2:10" ht="18.600000000000001" thickBot="1" x14ac:dyDescent="0.4">
      <c r="C2" s="204" t="s">
        <v>60</v>
      </c>
      <c r="D2" s="205"/>
      <c r="E2" s="205"/>
      <c r="F2" s="206"/>
    </row>
    <row r="3" spans="2:10" ht="15" thickBot="1" x14ac:dyDescent="0.35"/>
    <row r="4" spans="2:10" x14ac:dyDescent="0.3">
      <c r="B4" s="50" t="s">
        <v>84</v>
      </c>
      <c r="C4" s="25" t="s">
        <v>5</v>
      </c>
      <c r="E4" s="11" t="s">
        <v>11</v>
      </c>
    </row>
    <row r="5" spans="2:10" ht="15" thickBot="1" x14ac:dyDescent="0.35">
      <c r="B5" s="51" t="s">
        <v>83</v>
      </c>
      <c r="C5" s="3">
        <v>0.14000000000000001</v>
      </c>
      <c r="E5" s="12">
        <v>1000000</v>
      </c>
    </row>
    <row r="6" spans="2:10" x14ac:dyDescent="0.3">
      <c r="B6" s="51" t="s">
        <v>82</v>
      </c>
      <c r="C6" s="83">
        <v>0.57999999999999996</v>
      </c>
    </row>
    <row r="7" spans="2:10" x14ac:dyDescent="0.3">
      <c r="B7" s="51" t="s">
        <v>80</v>
      </c>
      <c r="C7" s="83">
        <v>3.2</v>
      </c>
    </row>
    <row r="8" spans="2:10" ht="15" thickBot="1" x14ac:dyDescent="0.35">
      <c r="B8" s="81" t="s">
        <v>81</v>
      </c>
      <c r="C8" s="82">
        <v>1.7</v>
      </c>
    </row>
    <row r="9" spans="2:10" ht="15" thickBot="1" x14ac:dyDescent="0.35">
      <c r="B9" s="70"/>
      <c r="C9" s="69"/>
    </row>
    <row r="10" spans="2:10" ht="15" thickBot="1" x14ac:dyDescent="0.35">
      <c r="B10" s="195" t="s">
        <v>41</v>
      </c>
      <c r="C10" s="196"/>
      <c r="D10" s="196"/>
      <c r="E10" s="197"/>
      <c r="F10" s="91"/>
      <c r="G10" s="91"/>
      <c r="H10" s="91"/>
      <c r="I10" s="91"/>
    </row>
    <row r="11" spans="2:10" x14ac:dyDescent="0.3">
      <c r="B11" s="167" t="s">
        <v>1</v>
      </c>
      <c r="C11" s="169" t="s">
        <v>8</v>
      </c>
      <c r="D11" s="202" t="s">
        <v>4</v>
      </c>
      <c r="E11" s="203"/>
      <c r="F11" s="49"/>
      <c r="G11" s="49"/>
      <c r="J11" s="49"/>
    </row>
    <row r="12" spans="2:10" ht="15" thickBot="1" x14ac:dyDescent="0.35">
      <c r="B12" s="198"/>
      <c r="C12" s="199"/>
      <c r="D12" s="44" t="s">
        <v>10</v>
      </c>
      <c r="E12" s="73" t="s">
        <v>12</v>
      </c>
      <c r="F12" s="41"/>
      <c r="G12" s="41"/>
      <c r="J12" s="49"/>
    </row>
    <row r="13" spans="2:10" ht="14.4" customHeight="1" x14ac:dyDescent="0.3">
      <c r="B13" s="190" t="s">
        <v>43</v>
      </c>
      <c r="C13" s="33" t="s">
        <v>9</v>
      </c>
      <c r="D13" s="34">
        <v>564</v>
      </c>
      <c r="E13" s="25">
        <f>D13*$C$7/$E$5</f>
        <v>1.8048000000000003E-3</v>
      </c>
      <c r="F13" s="85"/>
      <c r="G13" s="92"/>
      <c r="J13" s="85"/>
    </row>
    <row r="14" spans="2:10" x14ac:dyDescent="0.3">
      <c r="B14" s="191"/>
      <c r="C14" s="16" t="s">
        <v>17</v>
      </c>
      <c r="D14" s="4">
        <v>343</v>
      </c>
      <c r="E14" s="3">
        <f t="shared" ref="E14:E19" si="0">D14*$C$7/$E$5</f>
        <v>1.0976000000000002E-3</v>
      </c>
      <c r="F14" s="85"/>
      <c r="G14" s="92"/>
      <c r="J14" s="85"/>
    </row>
    <row r="15" spans="2:10" ht="28.8" x14ac:dyDescent="0.3">
      <c r="B15" s="191"/>
      <c r="C15" s="86" t="s">
        <v>44</v>
      </c>
      <c r="D15" s="4">
        <v>211</v>
      </c>
      <c r="E15" s="3">
        <f t="shared" si="0"/>
        <v>6.7520000000000004E-4</v>
      </c>
      <c r="F15" s="85"/>
      <c r="G15" s="92"/>
      <c r="J15" s="85"/>
    </row>
    <row r="16" spans="2:10" ht="28.8" x14ac:dyDescent="0.3">
      <c r="B16" s="191"/>
      <c r="C16" s="86" t="s">
        <v>45</v>
      </c>
      <c r="D16" s="4">
        <v>294</v>
      </c>
      <c r="E16" s="3">
        <f t="shared" si="0"/>
        <v>9.408000000000001E-4</v>
      </c>
      <c r="F16" s="85"/>
      <c r="G16" s="92"/>
      <c r="J16" s="85"/>
    </row>
    <row r="17" spans="2:16" ht="28.8" x14ac:dyDescent="0.3">
      <c r="B17" s="191"/>
      <c r="C17" s="87" t="s">
        <v>46</v>
      </c>
      <c r="D17" s="4">
        <v>784</v>
      </c>
      <c r="E17" s="3">
        <f t="shared" si="0"/>
        <v>2.5088000000000003E-3</v>
      </c>
      <c r="F17" s="85"/>
      <c r="G17" s="92"/>
      <c r="J17" s="85"/>
    </row>
    <row r="18" spans="2:16" ht="29.4" thickBot="1" x14ac:dyDescent="0.35">
      <c r="B18" s="191"/>
      <c r="C18" s="87" t="s">
        <v>47</v>
      </c>
      <c r="D18" s="19">
        <v>1507</v>
      </c>
      <c r="E18" s="20">
        <f t="shared" si="0"/>
        <v>4.8224000000000001E-3</v>
      </c>
      <c r="F18" s="85"/>
      <c r="G18" s="92"/>
      <c r="J18" s="85"/>
    </row>
    <row r="19" spans="2:16" ht="15" thickBot="1" x14ac:dyDescent="0.35">
      <c r="B19" s="192" t="s">
        <v>0</v>
      </c>
      <c r="C19" s="194"/>
      <c r="D19" s="71">
        <f>SUM(D13:D18)</f>
        <v>3703</v>
      </c>
      <c r="E19" s="93">
        <f t="shared" si="0"/>
        <v>1.18496E-2</v>
      </c>
      <c r="F19" s="1"/>
      <c r="G19" s="89"/>
      <c r="J19" s="41"/>
    </row>
    <row r="20" spans="2:16" x14ac:dyDescent="0.3">
      <c r="B20" s="97"/>
      <c r="C20" s="97"/>
      <c r="D20" s="98"/>
      <c r="E20" s="98"/>
      <c r="F20" s="1"/>
      <c r="G20" s="89"/>
      <c r="J20" s="41"/>
    </row>
    <row r="21" spans="2:16" x14ac:dyDescent="0.3">
      <c r="B21" s="97"/>
      <c r="C21" s="97"/>
      <c r="D21" s="98"/>
      <c r="E21" s="98"/>
      <c r="F21" s="1"/>
      <c r="G21" s="89"/>
      <c r="J21" s="41"/>
    </row>
    <row r="22" spans="2:16" x14ac:dyDescent="0.3">
      <c r="B22" s="97"/>
      <c r="C22" s="97"/>
      <c r="D22" s="98"/>
      <c r="E22" s="98"/>
      <c r="F22" s="1"/>
      <c r="G22" s="89"/>
      <c r="J22" s="41"/>
    </row>
    <row r="23" spans="2:16" x14ac:dyDescent="0.3">
      <c r="B23" s="97"/>
      <c r="C23" s="97"/>
      <c r="D23" s="98"/>
      <c r="E23" s="98"/>
      <c r="F23" s="1"/>
      <c r="G23" s="89"/>
      <c r="J23" s="41"/>
    </row>
    <row r="24" spans="2:16" x14ac:dyDescent="0.3">
      <c r="B24" s="97"/>
      <c r="C24" s="97"/>
      <c r="D24" s="98"/>
      <c r="E24" s="98"/>
      <c r="F24" s="1"/>
      <c r="G24" s="89"/>
      <c r="J24" s="41"/>
    </row>
    <row r="25" spans="2:16" x14ac:dyDescent="0.3">
      <c r="B25" s="97"/>
      <c r="C25" s="97"/>
      <c r="D25" s="98"/>
      <c r="E25" s="98"/>
      <c r="F25" s="1"/>
      <c r="G25" s="89"/>
      <c r="J25" s="41"/>
    </row>
    <row r="26" spans="2:16" x14ac:dyDescent="0.3">
      <c r="B26" s="97"/>
      <c r="C26" s="97"/>
      <c r="D26" s="98"/>
      <c r="E26" s="98"/>
      <c r="F26" s="1"/>
      <c r="G26" s="89"/>
      <c r="J26" s="41"/>
    </row>
    <row r="27" spans="2:16" x14ac:dyDescent="0.3">
      <c r="B27" s="97"/>
      <c r="C27" s="97"/>
      <c r="D27" s="98"/>
      <c r="E27" s="98"/>
      <c r="F27" s="1"/>
      <c r="G27" s="89"/>
      <c r="J27" s="41"/>
    </row>
    <row r="28" spans="2:16" x14ac:dyDescent="0.3">
      <c r="B28" s="97"/>
      <c r="C28" s="97"/>
      <c r="D28" s="98"/>
      <c r="E28" s="98"/>
      <c r="F28" s="1"/>
      <c r="G28" s="89"/>
      <c r="J28" s="41"/>
    </row>
    <row r="29" spans="2:16" x14ac:dyDescent="0.3">
      <c r="B29" s="97"/>
      <c r="C29" s="97"/>
      <c r="D29" s="98"/>
      <c r="E29" s="98"/>
      <c r="F29" s="1"/>
      <c r="G29" s="89"/>
      <c r="J29" s="41"/>
    </row>
    <row r="30" spans="2:16" ht="15" thickBot="1" x14ac:dyDescent="0.35">
      <c r="B30" s="88"/>
      <c r="C30" s="1"/>
      <c r="D30" s="85"/>
      <c r="E30" s="85"/>
      <c r="F30" s="1"/>
      <c r="G30" s="89"/>
      <c r="J30" s="41"/>
      <c r="N30" s="84"/>
      <c r="O30" s="84"/>
      <c r="P30" s="78"/>
    </row>
    <row r="31" spans="2:16" ht="15" thickBot="1" x14ac:dyDescent="0.35">
      <c r="B31" s="195" t="s">
        <v>42</v>
      </c>
      <c r="C31" s="196"/>
      <c r="D31" s="196"/>
      <c r="E31" s="196"/>
      <c r="F31" s="196"/>
      <c r="G31" s="196"/>
      <c r="H31" s="196"/>
      <c r="I31" s="197"/>
    </row>
    <row r="32" spans="2:16" x14ac:dyDescent="0.3">
      <c r="B32" s="167" t="s">
        <v>1</v>
      </c>
      <c r="C32" s="169" t="s">
        <v>8</v>
      </c>
      <c r="D32" s="200" t="s">
        <v>3</v>
      </c>
      <c r="E32" s="168"/>
      <c r="F32" s="168" t="s">
        <v>2</v>
      </c>
      <c r="G32" s="201"/>
      <c r="H32" s="202" t="s">
        <v>4</v>
      </c>
      <c r="I32" s="203"/>
    </row>
    <row r="33" spans="2:11" ht="15" thickBot="1" x14ac:dyDescent="0.35">
      <c r="B33" s="198"/>
      <c r="C33" s="199"/>
      <c r="D33" s="60" t="s">
        <v>10</v>
      </c>
      <c r="E33" s="61" t="s">
        <v>12</v>
      </c>
      <c r="F33" s="61" t="s">
        <v>10</v>
      </c>
      <c r="G33" s="62" t="s">
        <v>12</v>
      </c>
      <c r="H33" s="44" t="s">
        <v>10</v>
      </c>
      <c r="I33" s="73" t="s">
        <v>12</v>
      </c>
      <c r="K33" s="95" t="s">
        <v>50</v>
      </c>
    </row>
    <row r="34" spans="2:11" x14ac:dyDescent="0.3">
      <c r="B34" s="190" t="s">
        <v>14</v>
      </c>
      <c r="C34" s="33" t="s">
        <v>9</v>
      </c>
      <c r="D34" s="64">
        <v>300</v>
      </c>
      <c r="E34" s="65">
        <f>D34*$C$5/$E$5</f>
        <v>4.2000000000000004E-5</v>
      </c>
      <c r="F34" s="66">
        <v>7</v>
      </c>
      <c r="G34" s="67">
        <f>F34*$C$6/$E$5</f>
        <v>4.0599999999999992E-6</v>
      </c>
      <c r="H34" s="64">
        <f t="shared" ref="H34:I37" si="1">D34+F34</f>
        <v>307</v>
      </c>
      <c r="I34" s="52">
        <f t="shared" si="1"/>
        <v>4.6060000000000003E-5</v>
      </c>
      <c r="K34" t="s">
        <v>48</v>
      </c>
    </row>
    <row r="35" spans="2:11" x14ac:dyDescent="0.3">
      <c r="B35" s="191"/>
      <c r="C35" s="16" t="s">
        <v>17</v>
      </c>
      <c r="D35" s="59">
        <v>286</v>
      </c>
      <c r="E35" s="63">
        <f t="shared" ref="E35:E37" si="2">D35*$C$5/$E$5</f>
        <v>4.0040000000000003E-5</v>
      </c>
      <c r="F35" s="42">
        <v>51</v>
      </c>
      <c r="G35" s="68">
        <f>F35*$C$6/$E$5</f>
        <v>2.9579999999999998E-5</v>
      </c>
      <c r="H35" s="59">
        <f t="shared" si="1"/>
        <v>337</v>
      </c>
      <c r="I35" s="47">
        <f t="shared" si="1"/>
        <v>6.9620000000000001E-5</v>
      </c>
      <c r="K35" t="s">
        <v>49</v>
      </c>
    </row>
    <row r="36" spans="2:11" x14ac:dyDescent="0.3">
      <c r="B36" s="191"/>
      <c r="C36" s="16" t="s">
        <v>18</v>
      </c>
      <c r="D36" s="59">
        <v>74</v>
      </c>
      <c r="E36" s="63">
        <f t="shared" si="2"/>
        <v>1.0360000000000001E-5</v>
      </c>
      <c r="F36" s="42">
        <v>34</v>
      </c>
      <c r="G36" s="68">
        <f>F36*$C$6/$E$5</f>
        <v>1.9719999999999998E-5</v>
      </c>
      <c r="H36" s="59">
        <f t="shared" si="1"/>
        <v>108</v>
      </c>
      <c r="I36" s="47">
        <f t="shared" si="1"/>
        <v>3.0079999999999997E-5</v>
      </c>
      <c r="K36" t="s">
        <v>51</v>
      </c>
    </row>
    <row r="37" spans="2:11" ht="15" thickBot="1" x14ac:dyDescent="0.35">
      <c r="B37" s="191"/>
      <c r="C37" s="17" t="s">
        <v>40</v>
      </c>
      <c r="D37" s="59">
        <v>97</v>
      </c>
      <c r="E37" s="63">
        <f t="shared" si="2"/>
        <v>1.3580000000000002E-5</v>
      </c>
      <c r="F37" s="42">
        <v>332</v>
      </c>
      <c r="G37" s="68">
        <f>F37*$C$6/$E$5</f>
        <v>1.9255999999999999E-4</v>
      </c>
      <c r="H37" s="59">
        <f t="shared" si="1"/>
        <v>429</v>
      </c>
      <c r="I37" s="47">
        <f t="shared" si="1"/>
        <v>2.0614E-4</v>
      </c>
      <c r="K37" t="s">
        <v>52</v>
      </c>
    </row>
    <row r="38" spans="2:11" ht="15" thickBot="1" x14ac:dyDescent="0.35">
      <c r="B38" s="192" t="s">
        <v>0</v>
      </c>
      <c r="C38" s="193"/>
      <c r="D38" s="48">
        <f t="shared" ref="D38:I38" si="3">SUM(D34:D37)</f>
        <v>757</v>
      </c>
      <c r="E38" s="54">
        <f t="shared" si="3"/>
        <v>1.0598000000000001E-4</v>
      </c>
      <c r="F38" s="18">
        <f t="shared" si="3"/>
        <v>424</v>
      </c>
      <c r="G38" s="55">
        <f t="shared" si="3"/>
        <v>2.4591999999999995E-4</v>
      </c>
      <c r="H38" s="96">
        <f t="shared" si="3"/>
        <v>1181</v>
      </c>
      <c r="I38" s="22">
        <f t="shared" si="3"/>
        <v>3.5189999999999999E-4</v>
      </c>
    </row>
    <row r="39" spans="2:11" ht="34.799999999999997" customHeight="1" thickBot="1" x14ac:dyDescent="0.35">
      <c r="B39" s="40" t="s">
        <v>16</v>
      </c>
      <c r="C39" s="28" t="s">
        <v>9</v>
      </c>
      <c r="D39" s="29">
        <v>235</v>
      </c>
      <c r="E39" s="56">
        <f t="shared" ref="E39:E43" si="4">D39*$C$5/$E$5</f>
        <v>3.2900000000000007E-5</v>
      </c>
      <c r="F39" s="27">
        <v>7</v>
      </c>
      <c r="G39" s="35">
        <f>F39*$C$6/$E$5</f>
        <v>4.0599999999999992E-6</v>
      </c>
      <c r="H39" s="30">
        <f t="shared" ref="H39:I43" si="5">D39+F39</f>
        <v>242</v>
      </c>
      <c r="I39" s="31">
        <f t="shared" si="5"/>
        <v>3.6960000000000005E-5</v>
      </c>
      <c r="K39" s="72" t="s">
        <v>53</v>
      </c>
    </row>
    <row r="40" spans="2:11" x14ac:dyDescent="0.3">
      <c r="B40" s="190" t="s">
        <v>15</v>
      </c>
      <c r="C40" s="25" t="s">
        <v>9</v>
      </c>
      <c r="D40" s="32">
        <v>188</v>
      </c>
      <c r="E40" s="37">
        <f t="shared" si="4"/>
        <v>2.6320000000000006E-5</v>
      </c>
      <c r="F40" s="26">
        <v>8</v>
      </c>
      <c r="G40" s="57">
        <f>F40*$C$6/$E$5</f>
        <v>4.6399999999999996E-6</v>
      </c>
      <c r="H40" s="34">
        <f t="shared" si="5"/>
        <v>196</v>
      </c>
      <c r="I40" s="25">
        <f t="shared" si="5"/>
        <v>3.0960000000000002E-5</v>
      </c>
      <c r="K40" t="s">
        <v>54</v>
      </c>
    </row>
    <row r="41" spans="2:11" x14ac:dyDescent="0.3">
      <c r="B41" s="191"/>
      <c r="C41" s="3" t="s">
        <v>17</v>
      </c>
      <c r="D41" s="24">
        <v>172</v>
      </c>
      <c r="E41" s="36">
        <f t="shared" si="4"/>
        <v>2.4080000000000003E-5</v>
      </c>
      <c r="F41" s="2">
        <v>51</v>
      </c>
      <c r="G41" s="58">
        <f>F41*$C$6/$E$5</f>
        <v>2.9579999999999998E-5</v>
      </c>
      <c r="H41" s="4">
        <f t="shared" si="5"/>
        <v>223</v>
      </c>
      <c r="I41" s="3">
        <f t="shared" si="5"/>
        <v>5.3659999999999998E-5</v>
      </c>
      <c r="K41" t="s">
        <v>55</v>
      </c>
    </row>
    <row r="42" spans="2:11" x14ac:dyDescent="0.3">
      <c r="B42" s="191"/>
      <c r="C42" s="3" t="s">
        <v>18</v>
      </c>
      <c r="D42" s="24">
        <v>183</v>
      </c>
      <c r="E42" s="36">
        <f t="shared" si="4"/>
        <v>2.5620000000000002E-5</v>
      </c>
      <c r="F42" s="2">
        <v>67</v>
      </c>
      <c r="G42" s="58">
        <f>F42*$C$6/$E$5</f>
        <v>3.8859999999999997E-5</v>
      </c>
      <c r="H42" s="4">
        <f t="shared" si="5"/>
        <v>250</v>
      </c>
      <c r="I42" s="3">
        <f t="shared" si="5"/>
        <v>6.4480000000000006E-5</v>
      </c>
      <c r="K42" t="s">
        <v>56</v>
      </c>
    </row>
    <row r="43" spans="2:11" ht="15" thickBot="1" x14ac:dyDescent="0.35">
      <c r="B43" s="191"/>
      <c r="C43" s="94" t="s">
        <v>40</v>
      </c>
      <c r="D43" s="24">
        <v>104</v>
      </c>
      <c r="E43" s="36">
        <f t="shared" si="4"/>
        <v>1.4560000000000003E-5</v>
      </c>
      <c r="F43" s="2">
        <v>239</v>
      </c>
      <c r="G43" s="58">
        <f>F43*$C$6/$E$5</f>
        <v>1.3862E-4</v>
      </c>
      <c r="H43" s="4">
        <f t="shared" si="5"/>
        <v>343</v>
      </c>
      <c r="I43" s="3">
        <f t="shared" si="5"/>
        <v>1.5317999999999999E-4</v>
      </c>
      <c r="K43" t="s">
        <v>57</v>
      </c>
    </row>
    <row r="44" spans="2:11" ht="15" thickBot="1" x14ac:dyDescent="0.35">
      <c r="B44" s="192" t="s">
        <v>0</v>
      </c>
      <c r="C44" s="193"/>
      <c r="D44" s="48">
        <f t="shared" ref="D44:I44" si="6">SUM(D40:D43)</f>
        <v>647</v>
      </c>
      <c r="E44" s="18">
        <f t="shared" si="6"/>
        <v>9.0580000000000017E-5</v>
      </c>
      <c r="F44" s="18">
        <f t="shared" si="6"/>
        <v>365</v>
      </c>
      <c r="G44" s="46">
        <f t="shared" si="6"/>
        <v>2.117E-4</v>
      </c>
      <c r="H44" s="21">
        <f t="shared" si="6"/>
        <v>1012</v>
      </c>
      <c r="I44" s="22">
        <f t="shared" si="6"/>
        <v>3.0227999999999999E-4</v>
      </c>
    </row>
    <row r="45" spans="2:11" ht="15" thickBot="1" x14ac:dyDescent="0.35">
      <c r="G45" s="39" t="s">
        <v>0</v>
      </c>
      <c r="H45" s="96">
        <f>H38+H39+H44</f>
        <v>2435</v>
      </c>
      <c r="I45" s="22">
        <f>I38+I39+I44</f>
        <v>6.9114000000000003E-4</v>
      </c>
    </row>
    <row r="46" spans="2:11" ht="15" thickBot="1" x14ac:dyDescent="0.35"/>
    <row r="47" spans="2:11" ht="29.4" thickBot="1" x14ac:dyDescent="0.35">
      <c r="B47" s="129" t="s">
        <v>79</v>
      </c>
      <c r="C47" s="38" t="s">
        <v>58</v>
      </c>
      <c r="D47" s="22" t="s">
        <v>12</v>
      </c>
      <c r="F47" s="127"/>
      <c r="G47" s="127"/>
      <c r="H47" s="127"/>
      <c r="I47" s="127"/>
    </row>
    <row r="48" spans="2:11" x14ac:dyDescent="0.3">
      <c r="B48" s="107">
        <v>1</v>
      </c>
      <c r="C48" s="23">
        <f>B48*($D$19+$H$45)</f>
        <v>6138</v>
      </c>
      <c r="D48" s="14">
        <f>B48*($E$19+$I$45)</f>
        <v>1.254074E-2</v>
      </c>
      <c r="F48" s="127"/>
      <c r="G48" s="127"/>
      <c r="H48" s="127"/>
      <c r="I48" s="127"/>
    </row>
    <row r="49" spans="2:9" x14ac:dyDescent="0.3">
      <c r="B49" s="100">
        <v>10</v>
      </c>
      <c r="C49" s="24">
        <f>B49*($D$19+$H$45)</f>
        <v>61380</v>
      </c>
      <c r="D49" s="3">
        <f>B49*($E$19+$I$45)</f>
        <v>0.1254074</v>
      </c>
      <c r="F49" s="127"/>
      <c r="G49" s="127"/>
      <c r="H49" s="127"/>
      <c r="I49" s="127"/>
    </row>
    <row r="50" spans="2:9" x14ac:dyDescent="0.3">
      <c r="B50" s="100">
        <v>20</v>
      </c>
      <c r="C50" s="24">
        <f>B50*($D$19+$H$45)</f>
        <v>122760</v>
      </c>
      <c r="D50" s="3">
        <f>B50*($E$19+$I$45)</f>
        <v>0.2508148</v>
      </c>
    </row>
    <row r="51" spans="2:9" x14ac:dyDescent="0.3">
      <c r="B51" s="100">
        <v>50</v>
      </c>
      <c r="C51" s="24">
        <f>B51*($D$19+$H$45)</f>
        <v>306900</v>
      </c>
      <c r="D51" s="3">
        <f>B51*($E$19+$I$45)</f>
        <v>0.62703699999999996</v>
      </c>
    </row>
    <row r="52" spans="2:9" ht="15" thickBot="1" x14ac:dyDescent="0.35">
      <c r="B52" s="101">
        <v>100</v>
      </c>
      <c r="C52" s="106">
        <f>B52*($D$19+$H$45)</f>
        <v>613800</v>
      </c>
      <c r="D52" s="7">
        <f>B52*($E$19+$I$45)</f>
        <v>1.2540739999999999</v>
      </c>
    </row>
  </sheetData>
  <mergeCells count="17">
    <mergeCell ref="B13:B18"/>
    <mergeCell ref="C2:F2"/>
    <mergeCell ref="B10:E10"/>
    <mergeCell ref="B11:B12"/>
    <mergeCell ref="C11:C12"/>
    <mergeCell ref="D11:E11"/>
    <mergeCell ref="B34:B37"/>
    <mergeCell ref="B38:C38"/>
    <mergeCell ref="B40:B43"/>
    <mergeCell ref="B44:C44"/>
    <mergeCell ref="B19:C19"/>
    <mergeCell ref="B31:I31"/>
    <mergeCell ref="B32:B33"/>
    <mergeCell ref="C32:C33"/>
    <mergeCell ref="D32:E32"/>
    <mergeCell ref="F32:G32"/>
    <mergeCell ref="H32:I32"/>
  </mergeCells>
  <hyperlinks>
    <hyperlink ref="K33" r:id="rId1" xr:uid="{D7BD9D8F-2BD5-428A-A740-4C1612651104}"/>
  </hyperlinks>
  <pageMargins left="0.23622047244094491" right="0.23622047244094491" top="0.74803149606299213" bottom="0.74803149606299213" header="0.31496062992125984" footer="0.31496062992125984"/>
  <pageSetup orientation="landscape" horizontalDpi="360" verticalDpi="360" r:id="rId2"/>
  <headerFooter>
    <oddFooter>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FDC7-15CF-475B-B9C4-046353D264DF}">
  <dimension ref="B1:L33"/>
  <sheetViews>
    <sheetView tabSelected="1" topLeftCell="A6" workbookViewId="0">
      <selection activeCell="L12" sqref="L12"/>
    </sheetView>
  </sheetViews>
  <sheetFormatPr defaultRowHeight="14.4" x14ac:dyDescent="0.3"/>
  <cols>
    <col min="2" max="2" width="37.5546875" bestFit="1" customWidth="1"/>
    <col min="3" max="3" width="17.21875" bestFit="1" customWidth="1"/>
    <col min="4" max="7" width="11.44140625" customWidth="1"/>
    <col min="8" max="8" width="14.6640625" bestFit="1" customWidth="1"/>
    <col min="9" max="9" width="17.5546875" bestFit="1" customWidth="1"/>
    <col min="10" max="10" width="11.44140625" customWidth="1"/>
  </cols>
  <sheetData>
    <row r="1" spans="2:12" ht="15" thickBot="1" x14ac:dyDescent="0.35"/>
    <row r="2" spans="2:12" ht="18.600000000000001" thickBot="1" x14ac:dyDescent="0.4">
      <c r="B2" s="204" t="s">
        <v>78</v>
      </c>
      <c r="C2" s="205"/>
      <c r="D2" s="205"/>
      <c r="E2" s="205"/>
      <c r="F2" s="205"/>
      <c r="G2" s="205"/>
      <c r="H2" s="206"/>
    </row>
    <row r="3" spans="2:12" ht="18.600000000000001" thickBot="1" x14ac:dyDescent="0.4">
      <c r="B3" s="132"/>
      <c r="C3" s="133"/>
      <c r="D3" s="133"/>
      <c r="E3" s="133"/>
      <c r="F3" s="133"/>
      <c r="G3" s="130"/>
      <c r="H3" s="130"/>
    </row>
    <row r="4" spans="2:12" ht="15" thickBot="1" x14ac:dyDescent="0.35">
      <c r="B4" s="173" t="s">
        <v>88</v>
      </c>
      <c r="C4" s="174"/>
      <c r="D4" s="174"/>
      <c r="E4" s="174"/>
      <c r="F4" s="174"/>
      <c r="G4" s="174"/>
      <c r="H4" s="175"/>
      <c r="J4" s="151" t="s">
        <v>24</v>
      </c>
      <c r="K4" s="152"/>
      <c r="L4" s="153"/>
    </row>
    <row r="5" spans="2:12" x14ac:dyDescent="0.3">
      <c r="B5" s="164" t="s">
        <v>68</v>
      </c>
      <c r="C5" s="210" t="s">
        <v>69</v>
      </c>
      <c r="D5" s="211"/>
      <c r="E5" s="212"/>
      <c r="F5" s="213" t="s">
        <v>67</v>
      </c>
      <c r="G5" s="167" t="s">
        <v>85</v>
      </c>
      <c r="H5" s="169"/>
      <c r="J5" s="80" t="s">
        <v>21</v>
      </c>
      <c r="K5" s="157" t="s">
        <v>23</v>
      </c>
      <c r="L5" s="158"/>
    </row>
    <row r="6" spans="2:12" x14ac:dyDescent="0.3">
      <c r="B6" s="165"/>
      <c r="C6" s="170"/>
      <c r="D6" s="171"/>
      <c r="E6" s="172"/>
      <c r="F6" s="214"/>
      <c r="G6" s="170"/>
      <c r="H6" s="172"/>
      <c r="J6" s="13" t="s">
        <v>20</v>
      </c>
      <c r="K6" s="215" t="s">
        <v>22</v>
      </c>
      <c r="L6" s="216"/>
    </row>
    <row r="7" spans="2:12" ht="15" thickBot="1" x14ac:dyDescent="0.35">
      <c r="B7" s="166"/>
      <c r="C7" s="9" t="s">
        <v>6</v>
      </c>
      <c r="D7" s="15" t="s">
        <v>7</v>
      </c>
      <c r="E7" s="10" t="s">
        <v>41</v>
      </c>
      <c r="F7" s="214"/>
      <c r="G7" s="9" t="s">
        <v>21</v>
      </c>
      <c r="H7" s="10" t="s">
        <v>20</v>
      </c>
      <c r="J7" s="9" t="s">
        <v>13</v>
      </c>
      <c r="K7" s="159" t="s">
        <v>30</v>
      </c>
      <c r="L7" s="160"/>
    </row>
    <row r="8" spans="2:12" x14ac:dyDescent="0.3">
      <c r="B8" s="123" t="s">
        <v>87</v>
      </c>
      <c r="C8" s="125">
        <v>0.3</v>
      </c>
      <c r="D8" s="74">
        <v>1.2</v>
      </c>
      <c r="E8" s="76">
        <v>3</v>
      </c>
      <c r="F8" s="102" t="s">
        <v>13</v>
      </c>
      <c r="G8" s="5">
        <v>500</v>
      </c>
      <c r="H8" s="14" t="s">
        <v>27</v>
      </c>
    </row>
    <row r="9" spans="2:12" ht="15" thickBot="1" x14ac:dyDescent="0.35">
      <c r="B9" s="124" t="s">
        <v>86</v>
      </c>
      <c r="C9" s="126">
        <v>0.14399999999999999</v>
      </c>
      <c r="D9" s="75">
        <v>0.57999999999999996</v>
      </c>
      <c r="E9" s="77">
        <v>3.2</v>
      </c>
      <c r="F9" s="131">
        <v>1.7</v>
      </c>
      <c r="G9" s="45" t="s">
        <v>76</v>
      </c>
      <c r="H9" s="7" t="s">
        <v>29</v>
      </c>
    </row>
    <row r="10" spans="2:12" ht="15" thickBot="1" x14ac:dyDescent="0.35">
      <c r="B10" s="1"/>
      <c r="C10" s="84"/>
      <c r="D10" s="84"/>
      <c r="E10" s="78"/>
      <c r="F10" s="78"/>
    </row>
    <row r="11" spans="2:12" ht="15" thickBot="1" x14ac:dyDescent="0.35">
      <c r="B11" s="207" t="s">
        <v>103</v>
      </c>
      <c r="C11" s="208"/>
      <c r="D11" s="208"/>
      <c r="E11" s="208"/>
      <c r="F11" s="208"/>
      <c r="G11" s="208"/>
      <c r="H11" s="209"/>
    </row>
    <row r="12" spans="2:12" ht="43.8" thickBot="1" x14ac:dyDescent="0.35">
      <c r="B12" s="39" t="s">
        <v>68</v>
      </c>
      <c r="C12" s="143" t="s">
        <v>96</v>
      </c>
      <c r="D12" s="147" t="s">
        <v>95</v>
      </c>
      <c r="E12" s="38" t="s">
        <v>58</v>
      </c>
      <c r="F12" s="22" t="s">
        <v>12</v>
      </c>
      <c r="G12" s="109" t="s">
        <v>104</v>
      </c>
      <c r="H12" s="39" t="s">
        <v>61</v>
      </c>
      <c r="I12" s="41"/>
    </row>
    <row r="13" spans="2:12" ht="15" thickBot="1" x14ac:dyDescent="0.35">
      <c r="B13" s="110" t="s">
        <v>87</v>
      </c>
      <c r="C13" s="144">
        <v>1</v>
      </c>
      <c r="D13" s="25">
        <v>9</v>
      </c>
      <c r="E13" s="23">
        <v>6138</v>
      </c>
      <c r="F13" s="14">
        <v>1.2555900000000002E-2</v>
      </c>
      <c r="G13" s="99" t="s">
        <v>13</v>
      </c>
      <c r="H13" s="105">
        <f t="shared" ref="H13:H20" si="0">F13</f>
        <v>1.2555900000000002E-2</v>
      </c>
      <c r="I13" s="85"/>
    </row>
    <row r="14" spans="2:12" x14ac:dyDescent="0.3">
      <c r="B14" s="99" t="s">
        <v>99</v>
      </c>
      <c r="C14" s="103">
        <v>6</v>
      </c>
      <c r="D14" s="3">
        <f t="shared" ref="D14:D20" si="1">$D$13*$C14</f>
        <v>54</v>
      </c>
      <c r="E14" s="24">
        <f t="shared" ref="E14:E20" si="2">$E$13*$C14</f>
        <v>36828</v>
      </c>
      <c r="F14" s="3">
        <f t="shared" ref="F14:F20" si="3">$F$13*$C14</f>
        <v>7.5335400000000011E-2</v>
      </c>
      <c r="G14" s="100" t="s">
        <v>13</v>
      </c>
      <c r="H14" s="104">
        <f t="shared" si="0"/>
        <v>7.5335400000000011E-2</v>
      </c>
      <c r="I14" s="85"/>
    </row>
    <row r="15" spans="2:12" x14ac:dyDescent="0.3">
      <c r="B15" s="107" t="s">
        <v>105</v>
      </c>
      <c r="C15" s="103">
        <f>C14*60</f>
        <v>360</v>
      </c>
      <c r="D15" s="3">
        <f t="shared" si="1"/>
        <v>3240</v>
      </c>
      <c r="E15" s="24">
        <f t="shared" si="2"/>
        <v>2209680</v>
      </c>
      <c r="F15" s="3">
        <f t="shared" si="3"/>
        <v>4.5201240000000009</v>
      </c>
      <c r="G15" s="100" t="s">
        <v>13</v>
      </c>
      <c r="H15" s="104">
        <f t="shared" ref="H15" si="4">F15</f>
        <v>4.5201240000000009</v>
      </c>
      <c r="I15" s="85"/>
    </row>
    <row r="16" spans="2:12" x14ac:dyDescent="0.3">
      <c r="B16" s="100" t="s">
        <v>98</v>
      </c>
      <c r="C16" s="103">
        <f>C14*60*24</f>
        <v>8640</v>
      </c>
      <c r="D16" s="3">
        <f t="shared" si="1"/>
        <v>77760</v>
      </c>
      <c r="E16" s="24">
        <f t="shared" si="2"/>
        <v>53032320</v>
      </c>
      <c r="F16" s="3">
        <f t="shared" si="3"/>
        <v>108.48297600000002</v>
      </c>
      <c r="G16" s="100" t="s">
        <v>13</v>
      </c>
      <c r="H16" s="104">
        <f t="shared" si="0"/>
        <v>108.48297600000002</v>
      </c>
      <c r="I16" s="85"/>
    </row>
    <row r="17" spans="2:9" x14ac:dyDescent="0.3">
      <c r="B17" s="135" t="s">
        <v>97</v>
      </c>
      <c r="C17" s="145">
        <f>C16*30</f>
        <v>259200</v>
      </c>
      <c r="D17" s="20">
        <f t="shared" si="1"/>
        <v>2332800</v>
      </c>
      <c r="E17" s="116">
        <f t="shared" si="2"/>
        <v>1590969600</v>
      </c>
      <c r="F17" s="20">
        <f t="shared" si="3"/>
        <v>3254.4892800000002</v>
      </c>
      <c r="G17" s="135" t="s">
        <v>13</v>
      </c>
      <c r="H17" s="134">
        <f t="shared" si="0"/>
        <v>3254.4892800000002</v>
      </c>
      <c r="I17" s="85"/>
    </row>
    <row r="18" spans="2:9" x14ac:dyDescent="0.3">
      <c r="B18" s="135" t="s">
        <v>100</v>
      </c>
      <c r="C18" s="145">
        <f>C17*6</f>
        <v>1555200</v>
      </c>
      <c r="D18" s="20">
        <f t="shared" si="1"/>
        <v>13996800</v>
      </c>
      <c r="E18" s="116">
        <f t="shared" si="2"/>
        <v>9545817600</v>
      </c>
      <c r="F18" s="20">
        <f t="shared" si="3"/>
        <v>19526.935680000002</v>
      </c>
      <c r="G18" s="135" t="s">
        <v>13</v>
      </c>
      <c r="H18" s="134">
        <f t="shared" si="0"/>
        <v>19526.935680000002</v>
      </c>
      <c r="I18" s="85"/>
    </row>
    <row r="19" spans="2:9" x14ac:dyDescent="0.3">
      <c r="B19" s="135" t="s">
        <v>101</v>
      </c>
      <c r="C19" s="145">
        <f>C18*2</f>
        <v>3110400</v>
      </c>
      <c r="D19" s="20">
        <f t="shared" si="1"/>
        <v>27993600</v>
      </c>
      <c r="E19" s="116">
        <f t="shared" si="2"/>
        <v>19091635200</v>
      </c>
      <c r="F19" s="20">
        <f t="shared" si="3"/>
        <v>39053.871360000005</v>
      </c>
      <c r="G19" s="135" t="s">
        <v>13</v>
      </c>
      <c r="H19" s="134">
        <f t="shared" si="0"/>
        <v>39053.871360000005</v>
      </c>
      <c r="I19" s="85"/>
    </row>
    <row r="20" spans="2:9" ht="15" thickBot="1" x14ac:dyDescent="0.35">
      <c r="B20" s="135" t="s">
        <v>102</v>
      </c>
      <c r="C20" s="145">
        <f>C19*3</f>
        <v>9331200</v>
      </c>
      <c r="D20" s="20">
        <f t="shared" si="1"/>
        <v>83980800</v>
      </c>
      <c r="E20" s="116">
        <f t="shared" si="2"/>
        <v>57274905600</v>
      </c>
      <c r="F20" s="20">
        <f t="shared" si="3"/>
        <v>117161.61408000001</v>
      </c>
      <c r="G20" s="135" t="s">
        <v>13</v>
      </c>
      <c r="H20" s="134">
        <f t="shared" si="0"/>
        <v>117161.61408000001</v>
      </c>
      <c r="I20" s="85"/>
    </row>
    <row r="21" spans="2:9" ht="15" thickBot="1" x14ac:dyDescent="0.35">
      <c r="B21" s="112" t="s">
        <v>86</v>
      </c>
      <c r="C21" s="102">
        <v>1</v>
      </c>
      <c r="D21" s="25">
        <v>9</v>
      </c>
      <c r="E21" s="32">
        <v>6138</v>
      </c>
      <c r="F21" s="25">
        <v>1.254074E-2</v>
      </c>
      <c r="G21" s="139">
        <f>$F$9*1</f>
        <v>1.7</v>
      </c>
      <c r="H21" s="136">
        <f t="shared" ref="H21:H28" si="5">F21+G21</f>
        <v>1.7125407399999999</v>
      </c>
      <c r="I21" s="85"/>
    </row>
    <row r="22" spans="2:9" x14ac:dyDescent="0.3">
      <c r="B22" s="99" t="s">
        <v>99</v>
      </c>
      <c r="C22" s="145">
        <v>6</v>
      </c>
      <c r="D22" s="20">
        <f t="shared" ref="D22:D28" si="6">$D$21*$C22</f>
        <v>54</v>
      </c>
      <c r="E22" s="116">
        <f t="shared" ref="E22:E28" si="7">$E$21*$C22</f>
        <v>36828</v>
      </c>
      <c r="F22" s="20">
        <f t="shared" ref="F22:F28" si="8">$F$21*$C22</f>
        <v>7.5244439999999996E-2</v>
      </c>
      <c r="G22" s="140">
        <f>$F$9*1</f>
        <v>1.7</v>
      </c>
      <c r="H22" s="134">
        <f t="shared" si="5"/>
        <v>1.77524444</v>
      </c>
      <c r="I22" s="85"/>
    </row>
    <row r="23" spans="2:9" x14ac:dyDescent="0.3">
      <c r="B23" s="107" t="s">
        <v>105</v>
      </c>
      <c r="C23" s="145">
        <f>C22*60</f>
        <v>360</v>
      </c>
      <c r="D23" s="20">
        <f t="shared" si="6"/>
        <v>3240</v>
      </c>
      <c r="E23" s="116">
        <f t="shared" si="7"/>
        <v>2209680</v>
      </c>
      <c r="F23" s="20">
        <f t="shared" si="8"/>
        <v>4.5146664000000003</v>
      </c>
      <c r="G23" s="140">
        <f>$F$9*1</f>
        <v>1.7</v>
      </c>
      <c r="H23" s="134">
        <f t="shared" ref="H23" si="9">F23+G23</f>
        <v>6.2146664000000005</v>
      </c>
      <c r="I23" s="85"/>
    </row>
    <row r="24" spans="2:9" x14ac:dyDescent="0.3">
      <c r="B24" s="100" t="s">
        <v>98</v>
      </c>
      <c r="C24" s="145">
        <f>C22*60*24</f>
        <v>8640</v>
      </c>
      <c r="D24" s="20">
        <f t="shared" si="6"/>
        <v>77760</v>
      </c>
      <c r="E24" s="116">
        <f t="shared" si="7"/>
        <v>53032320</v>
      </c>
      <c r="F24" s="20">
        <f t="shared" si="8"/>
        <v>108.3519936</v>
      </c>
      <c r="G24" s="140">
        <f>$F$9*24</f>
        <v>40.799999999999997</v>
      </c>
      <c r="H24" s="134">
        <f t="shared" si="5"/>
        <v>149.1519936</v>
      </c>
      <c r="I24" s="41"/>
    </row>
    <row r="25" spans="2:9" x14ac:dyDescent="0.3">
      <c r="B25" s="100" t="s">
        <v>97</v>
      </c>
      <c r="C25" s="103">
        <f>C24*30</f>
        <v>259200</v>
      </c>
      <c r="D25" s="3">
        <f t="shared" si="6"/>
        <v>2332800</v>
      </c>
      <c r="E25" s="24">
        <f t="shared" si="7"/>
        <v>1590969600</v>
      </c>
      <c r="F25" s="3">
        <f t="shared" si="8"/>
        <v>3250.559808</v>
      </c>
      <c r="G25" s="140">
        <f t="shared" ref="G25" si="10">$F$9*24*30</f>
        <v>1224</v>
      </c>
      <c r="H25" s="104">
        <f t="shared" si="5"/>
        <v>4474.559808</v>
      </c>
      <c r="I25" s="41"/>
    </row>
    <row r="26" spans="2:9" x14ac:dyDescent="0.3">
      <c r="B26" s="107" t="s">
        <v>100</v>
      </c>
      <c r="C26" s="144">
        <f>C25*6</f>
        <v>1555200</v>
      </c>
      <c r="D26" s="14">
        <f t="shared" si="6"/>
        <v>13996800</v>
      </c>
      <c r="E26" s="23">
        <f t="shared" si="7"/>
        <v>9545817600</v>
      </c>
      <c r="F26" s="14">
        <f t="shared" si="8"/>
        <v>19503.358848</v>
      </c>
      <c r="G26" s="141">
        <f>$F$9*24*30*6</f>
        <v>7344</v>
      </c>
      <c r="H26" s="105">
        <f t="shared" si="5"/>
        <v>26847.358848</v>
      </c>
      <c r="I26" s="1"/>
    </row>
    <row r="27" spans="2:9" x14ac:dyDescent="0.3">
      <c r="B27" s="100" t="s">
        <v>101</v>
      </c>
      <c r="C27" s="103">
        <f>C26*2</f>
        <v>3110400</v>
      </c>
      <c r="D27" s="3">
        <f t="shared" si="6"/>
        <v>27993600</v>
      </c>
      <c r="E27" s="24">
        <f t="shared" si="7"/>
        <v>19091635200</v>
      </c>
      <c r="F27" s="3">
        <f t="shared" si="8"/>
        <v>39006.717696</v>
      </c>
      <c r="G27" s="140">
        <f>$F$9*24*30*12</f>
        <v>14688</v>
      </c>
      <c r="H27" s="104">
        <f t="shared" si="5"/>
        <v>53694.717696</v>
      </c>
      <c r="I27" s="1"/>
    </row>
    <row r="28" spans="2:9" ht="15" thickBot="1" x14ac:dyDescent="0.35">
      <c r="B28" s="137" t="s">
        <v>102</v>
      </c>
      <c r="C28" s="146">
        <f>C27*3</f>
        <v>9331200</v>
      </c>
      <c r="D28" s="53">
        <f t="shared" si="6"/>
        <v>83980800</v>
      </c>
      <c r="E28" s="108">
        <f t="shared" si="7"/>
        <v>57274905600</v>
      </c>
      <c r="F28" s="53">
        <f t="shared" si="8"/>
        <v>117020.15308799999</v>
      </c>
      <c r="G28" s="142">
        <f>$F$9*24*30*12*3</f>
        <v>44064</v>
      </c>
      <c r="H28" s="138">
        <f t="shared" si="5"/>
        <v>161084.15308799999</v>
      </c>
      <c r="I28" s="1"/>
    </row>
    <row r="29" spans="2:9" x14ac:dyDescent="0.3">
      <c r="B29" s="1"/>
      <c r="C29" s="1"/>
      <c r="D29" s="1"/>
      <c r="E29" s="89"/>
      <c r="F29" s="1"/>
      <c r="G29" s="89"/>
      <c r="H29" s="1"/>
      <c r="I29" s="1"/>
    </row>
    <row r="30" spans="2:9" x14ac:dyDescent="0.3">
      <c r="B30" s="41"/>
      <c r="C30" s="41"/>
      <c r="D30" s="1"/>
      <c r="E30" s="1"/>
      <c r="F30" s="1"/>
      <c r="G30" s="1"/>
      <c r="H30" s="41"/>
      <c r="I30" s="41"/>
    </row>
    <row r="31" spans="2:9" x14ac:dyDescent="0.3">
      <c r="B31" s="1"/>
      <c r="C31" s="1"/>
      <c r="D31" s="1"/>
      <c r="E31" s="1"/>
      <c r="F31" s="1"/>
      <c r="G31" s="41"/>
      <c r="H31" s="90"/>
      <c r="I31" s="41"/>
    </row>
    <row r="32" spans="2:9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</sheetData>
  <mergeCells count="11">
    <mergeCell ref="B2:H2"/>
    <mergeCell ref="G5:H6"/>
    <mergeCell ref="B11:H11"/>
    <mergeCell ref="B4:H4"/>
    <mergeCell ref="K5:L5"/>
    <mergeCell ref="J4:L4"/>
    <mergeCell ref="B5:B7"/>
    <mergeCell ref="C5:E6"/>
    <mergeCell ref="F5:F7"/>
    <mergeCell ref="K6:L6"/>
    <mergeCell ref="K7:L7"/>
  </mergeCells>
  <pageMargins left="0.23622047244094491" right="0.23622047244094491" top="0.74803149606299213" bottom="0.74803149606299213" header="0.31496062992125984" footer="0.31496062992125984"/>
  <pageSetup orientation="landscape" horizontalDpi="360" verticalDpi="360" r:id="rId1"/>
  <headerFooter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3</vt:i4>
      </vt:variant>
    </vt:vector>
  </HeadingPairs>
  <TitlesOfParts>
    <vt:vector size="7" baseType="lpstr">
      <vt:lpstr>Princing&amp;Limits Fine-tuning(vs)</vt:lpstr>
      <vt:lpstr>Estimate_Fine-tuning (OpenAI)</vt:lpstr>
      <vt:lpstr>Estimate_Fine-tuning (Azure)</vt:lpstr>
      <vt:lpstr>Estimates F-T (OpenAI vs Azure)</vt:lpstr>
      <vt:lpstr>'Estimate_Fine-tuning (Azure)'!Área_de_Impressão</vt:lpstr>
      <vt:lpstr>'Estimate_Fine-tuning (OpenAI)'!Área_de_Impressão</vt:lpstr>
      <vt:lpstr>'Estimates F-T (OpenAI vs Azure)'!Área_de_Impressão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Dionísio</dc:creator>
  <cp:lastModifiedBy>Pedro Dionísio</cp:lastModifiedBy>
  <cp:lastPrinted>2025-01-08T18:54:06Z</cp:lastPrinted>
  <dcterms:created xsi:type="dcterms:W3CDTF">2024-12-09T22:29:53Z</dcterms:created>
  <dcterms:modified xsi:type="dcterms:W3CDTF">2025-01-15T18:24:21Z</dcterms:modified>
</cp:coreProperties>
</file>