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7813EEA6-AA37-4458-9863-373F2265F0D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J67" i="1"/>
  <c r="J68" i="1"/>
  <c r="E56" i="1"/>
  <c r="E57" i="1"/>
  <c r="E58" i="1"/>
  <c r="E59" i="1"/>
  <c r="E60" i="1"/>
  <c r="E61" i="1"/>
  <c r="E47" i="1"/>
  <c r="E48" i="1"/>
  <c r="E49" i="1"/>
  <c r="E50" i="1"/>
  <c r="J73" i="1"/>
  <c r="J75" i="1"/>
  <c r="J65" i="1"/>
  <c r="J69" i="1" l="1"/>
  <c r="E46" i="1"/>
  <c r="E51" i="1" l="1"/>
  <c r="E17" i="1" l="1"/>
  <c r="H6" i="1" s="1"/>
  <c r="C12" i="1"/>
  <c r="C7" i="1"/>
  <c r="H4" i="1" s="1"/>
  <c r="H8" i="1" s="1"/>
  <c r="J56" i="1" l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E55" i="1"/>
  <c r="E39" i="1"/>
  <c r="E40" i="1"/>
  <c r="E41" i="1"/>
  <c r="E31" i="1"/>
  <c r="E32" i="1"/>
  <c r="E33" i="1"/>
  <c r="E34" i="1"/>
  <c r="E42" i="1" l="1"/>
  <c r="J77" i="1"/>
  <c r="J52" i="1"/>
  <c r="J36" i="1"/>
  <c r="E35" i="1"/>
  <c r="J25" i="1"/>
  <c r="J59" i="1"/>
  <c r="J45" i="1"/>
  <c r="E62" i="1"/>
</calcChain>
</file>

<file path=xl/sharedStrings.xml><?xml version="1.0" encoding="utf-8"?>
<sst xmlns="http://schemas.openxmlformats.org/spreadsheetml/2006/main" count="148" uniqueCount="84">
  <si>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</si>
  <si>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</si>
  <si>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</si>
  <si>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</si>
  <si>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</si>
  <si>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</si>
  <si>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</si>
  <si>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0</t>
  </si>
  <si>
    <t>Outros</t>
  </si>
  <si>
    <t>Subtotal</t>
  </si>
  <si>
    <t>Seguro</t>
  </si>
  <si>
    <t>Casa</t>
  </si>
  <si>
    <t>Saúde</t>
  </si>
  <si>
    <t>Vida</t>
  </si>
  <si>
    <t>Comida</t>
  </si>
  <si>
    <t>Supermercado</t>
  </si>
  <si>
    <t>Jantar fora</t>
  </si>
  <si>
    <t>Animais de estimação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</si>
  <si>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</si>
  <si>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</si>
  <si>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</si>
  <si>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</si>
  <si>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</si>
  <si>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</si>
  <si>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</si>
  <si>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</si>
  <si>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</si>
  <si>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Estimado
custo</t>
  </si>
  <si>
    <t>Estimado 
custo</t>
  </si>
  <si>
    <t>Real 
custo</t>
  </si>
  <si>
    <t>Diferença</t>
  </si>
  <si>
    <t>Empréstimos</t>
  </si>
  <si>
    <t>Pessoal</t>
  </si>
  <si>
    <t>Estudante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</si>
  <si>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</si>
  <si>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</si>
  <si>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</si>
  <si>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</si>
  <si>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</si>
  <si>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</si>
  <si>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</si>
  <si>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</si>
  <si>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</si>
  <si>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</si>
  <si>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</si>
  <si>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</si>
  <si>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</si>
  <si>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</si>
  <si>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</si>
  <si>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</si>
  <si>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</si>
  <si>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</si>
  <si>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</si>
  <si>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</si>
  <si>
    <t>Análise financeira casamento</t>
  </si>
  <si>
    <t>Fotógrafo</t>
  </si>
  <si>
    <t>Fatura</t>
  </si>
  <si>
    <t>Parcela</t>
  </si>
  <si>
    <t>Valor</t>
  </si>
  <si>
    <t>Data de pagamento</t>
  </si>
  <si>
    <t>07/01/2025</t>
  </si>
  <si>
    <t>Cerimonialista</t>
  </si>
  <si>
    <t>Entrada (25%)</t>
  </si>
  <si>
    <t>Mensalidade</t>
  </si>
  <si>
    <t>2</t>
  </si>
  <si>
    <t>3</t>
  </si>
  <si>
    <t>4</t>
  </si>
  <si>
    <t>Clube XV</t>
  </si>
  <si>
    <t>Entrada</t>
  </si>
  <si>
    <t>Limpeza</t>
  </si>
  <si>
    <t>Total</t>
  </si>
  <si>
    <t>Projeção de custo</t>
  </si>
  <si>
    <t>Estimativa baixa</t>
  </si>
  <si>
    <t>Estimativa alta</t>
  </si>
  <si>
    <t>Estimativa total</t>
  </si>
  <si>
    <t>Saldo previsto</t>
  </si>
  <si>
    <t>Valor real</t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</si>
  <si>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(Previsto - Real)</t>
    </r>
  </si>
  <si>
    <t>Buffet</t>
  </si>
  <si>
    <t>1</t>
  </si>
  <si>
    <t>Pago</t>
  </si>
  <si>
    <t>Bartender</t>
  </si>
  <si>
    <t>Decoração</t>
  </si>
  <si>
    <t>~,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</si>
</sst>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164" formatCode="[&lt;=9999999]###\-####;\(###\)\ ###\-####"/>
    <numFmt numFmtId="165" formatCode="&quot;R$&quot;\ #,##0.00"/>
    <numFmt numFmtId="166" formatCode="[$-F800]dddd\,\ mmmm\ dd\,\ yyyy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0" fontId="9" fillId="3" borderId="12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12" fillId="3" borderId="13" xfId="0" applyNumberFormat="1" applyFont="1" applyFill="1" applyBorder="1" applyAlignment="1">
      <alignment horizontal="center" vertical="center"/>
    </xf>
    <xf numFmtId="8" fontId="11" fillId="2" borderId="5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8" fontId="25" fillId="2" borderId="0" xfId="0" applyNumberFormat="1" applyFont="1" applyFill="1" applyAlignment="1">
      <alignment vertical="center"/>
    </xf>
    <xf numFmtId="8" fontId="24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16" fillId="2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Orçamento pessoal mensal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5:E17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arcela" dataDxfId="154" totalsRowDxfId="153"/>
    <tableColumn id="3" xr3:uid="{00000000-0010-0000-0000-000003000000}" name="Data de pagamento" dataDxfId="152" totalsRowDxfId="151"/>
    <tableColumn id="4" xr3:uid="{00000000-0010-0000-0000-000004000000}" name="Valor" totalsRowFunction="sum" dataDxfId="150" totalsRowDxfId="149">
      <calculatedColumnFormula>Moradia[[#This Row],[Parcela]]-Moradia[[#This Row],[Data de pagamento]]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45:E51" totalsRowCount="1" headerRowDxfId="46" dataDxfId="44" totalsRowDxfId="43" headerRowBorderDxfId="45" totalsRowBorderDxfId="42">
  <tableColumns count="4">
    <tableColumn id="1" xr3:uid="{00000000-0010-0000-0900-000001000000}" name="0" totalsRowLabel="Subtotal" dataDxfId="41" totalsRowDxfId="40"/>
    <tableColumn id="2" xr3:uid="{00000000-0010-0000-0900-000002000000}" name="Estimado _x000a_custo" dataDxfId="39" totalsRowDxfId="38"/>
    <tableColumn id="3" xr3:uid="{00000000-0010-0000-0900-000003000000}" name="Real _x000a_custo" dataDxfId="37" totalsRowDxfId="36"/>
    <tableColumn id="4" xr3:uid="{00000000-0010-0000-0900-000004000000}" name="Diferença" totalsRowFunction="sum" dataDxfId="35" totalsRowDxfId="34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64:J69" totalsRowCount="1" headerRowDxfId="33" dataDxfId="31" totalsRowDxfId="30" headerRowBorderDxfId="32" totalsRowBorderDxfId="29">
  <tableColumns count="4">
    <tableColumn id="1" xr3:uid="{00000000-0010-0000-0A00-000001000000}" name="ASSESSORIA JURÍDICA" totalsRowLabel="Subtotal" dataDxfId="28" totalsRowDxfId="27"/>
    <tableColumn id="2" xr3:uid="{00000000-0010-0000-0A00-000002000000}" name="Estimado _x000a_custo" dataDxfId="26" totalsRowDxfId="25"/>
    <tableColumn id="3" xr3:uid="{00000000-0010-0000-0A00-000003000000}" name="Real _x000a_custo" dataDxfId="24" totalsRowDxfId="23"/>
    <tableColumn id="4" xr3:uid="{00000000-0010-0000-0A00-000004000000}" name="Diferença" totalsRowFunction="sum" dataDxfId="22" totalsRowDxfId="21">
      <calculatedColumnFormula>Assessoria_jurídica[[#This Row],[Estimado 
custo]]-Assessoria_jurídica[[#This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54:E62" totalsRowCount="1" headerRowDxfId="20" dataDxfId="18" totalsRowDxfId="17" headerRowBorderDxfId="19" totalsRowBorderDxfId="16">
  <autoFilter ref="B54:E6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15" totalsRowDxfId="14"/>
    <tableColumn id="2" xr3:uid="{00000000-0010-0000-0B00-000002000000}" name="Estimado _x000a_custo" dataDxfId="13" totalsRowDxfId="12"/>
    <tableColumn id="3" xr3:uid="{00000000-0010-0000-0B00-000003000000}" name="Real _x000a_custo" dataDxfId="11" totalsRowDxfId="10"/>
    <tableColumn id="4" xr3:uid="{00000000-0010-0000-0B00-000004000000}" name="Diferença" totalsRowFunction="sum" dataDxfId="9" totalsRowDxfId="8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arcela" dataDxfId="140" totalsRowDxfId="139"/>
    <tableColumn id="3" xr3:uid="{00000000-0010-0000-0100-000003000000}" name="Data de pagamento" dataDxfId="138" totalsRowDxfId="137"/>
    <tableColumn id="4" xr3:uid="{00000000-0010-0000-0100-000004000000}" name="Valor" totalsRowFunction="sum" dataDxfId="136" totalsRowDxfId="135">
      <calculatedColumnFormula>Entretenimento[[#This Row],[Parcela]]-Entretenimento[[#This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Estimado _x000a_custo" dataDxfId="126" totalsRowDxfId="125"/>
    <tableColumn id="3" xr3:uid="{00000000-0010-0000-0200-000003000000}" name="Real _x000a_custo" dataDxfId="124" totalsRowDxfId="123"/>
    <tableColumn id="4" xr3:uid="{00000000-0010-0000-0200-000004000000}" name="Diferença" totalsRowFunction="sum" dataDxfId="122" totalsRowDxfId="121">
      <calculatedColumnFormula>Empréstimos[[#This Row],[Estimado 
custo]]-Empréstimos[[#This Row],[Real 
custo]]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0:E27" headerRowDxfId="120" dataDxfId="118" totalsRowDxfId="116" headerRowBorderDxfId="119" tableBorderDxfId="117" totalsRowBorderDxfId="115">
  <autoFilter ref="B20:E2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dataDxfId="114" totalsRowDxfId="4"/>
    <tableColumn id="2" xr3:uid="{00000000-0010-0000-0300-000002000000}" name="Parcela" dataDxfId="113" totalsRowDxfId="5"/>
    <tableColumn id="3" xr3:uid="{00000000-0010-0000-0300-000003000000}" name="Data de pagamento" dataDxfId="112" totalsRowDxfId="6"/>
    <tableColumn id="4" xr3:uid="{00000000-0010-0000-0300-000004000000}" name="Pago" dataDxfId="111" totalsRowDxfId="7">
      <calculatedColumnFormula>Transporte[[#This Row],[Parcela]]-Transporte[[#This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30:E35" totalsRowCount="1" headerRowDxfId="110" dataDxfId="108" totalsRowDxfId="106" headerRowBorderDxfId="109" tableBorderDxfId="107" totalsRowBorderDxfId="105">
  <autoFilter ref="B30:E3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4" totalsRowDxfId="103"/>
    <tableColumn id="2" xr3:uid="{00000000-0010-0000-0400-000002000000}" name="Estimado_x000a_custo" dataDxfId="102" totalsRowDxfId="101"/>
    <tableColumn id="3" xr3:uid="{00000000-0010-0000-0400-000003000000}" name="Real _x000a_custo" dataDxfId="100" totalsRowDxfId="99"/>
    <tableColumn id="4" xr3:uid="{00000000-0010-0000-0400-000004000000}" name="Diferença" totalsRowFunction="sum" dataDxfId="98" totalsRowDxfId="97">
      <calculatedColumnFormula>Seguro[[#This Row],[Estimado
custo]]-Seguro[[#This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40:J45" totalsRowCount="1" headerRowDxfId="96" dataDxfId="94" totalsRowDxfId="92" headerRowBorderDxfId="95" tableBorderDxfId="93" totalsRowBorderDxfId="91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90" totalsRowDxfId="89"/>
    <tableColumn id="2" xr3:uid="{00000000-0010-0000-0500-000002000000}" name="Estimado _x000a_custo" dataDxfId="88" totalsRowDxfId="87"/>
    <tableColumn id="3" xr3:uid="{00000000-0010-0000-0500-000003000000}" name="Real _x000a_custo" dataDxfId="86" totalsRowDxfId="85"/>
    <tableColumn id="4" xr3:uid="{00000000-0010-0000-0500-000004000000}" name="Diferença" totalsRowFunction="sum" dataDxfId="84" totalsRowDxfId="83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8:J52" totalsRowCount="1" headerRowDxfId="82" dataDxfId="80" totalsRowDxfId="79" headerRowBorderDxfId="81" totalsRowBorderDxfId="78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7" totalsRowDxfId="76"/>
    <tableColumn id="2" xr3:uid="{00000000-0010-0000-0600-000002000000}" name="Estimado _x000a_custo" dataDxfId="75" totalsRowDxfId="74"/>
    <tableColumn id="3" xr3:uid="{00000000-0010-0000-0600-000003000000}" name="Real _x000a_custo" dataDxfId="73" totalsRowDxfId="72"/>
    <tableColumn id="4" xr3:uid="{00000000-0010-0000-0600-000004000000}" name="Diferença" totalsRowFunction="sum" dataDxfId="71" totalsRowDxfId="70">
      <calculatedColumnFormula>Poupança[[#This Row],[Estimado 
custo]]-Poupança[[#This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38:E42" totalsRowCount="1" headerRowDxfId="69" dataDxfId="67" totalsRowDxfId="65" headerRowBorderDxfId="68" tableBorderDxfId="66" totalsRowBorderDxfId="64">
  <autoFilter ref="B38:E4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~," dataDxfId="63" totalsRowDxfId="3"/>
    <tableColumn id="2" xr3:uid="{00000000-0010-0000-0700-000002000000}" name="Estimado _x000a_custo" dataDxfId="62" totalsRowDxfId="2"/>
    <tableColumn id="3" xr3:uid="{00000000-0010-0000-0700-000003000000}" name="Real _x000a_custo" dataDxfId="61" totalsRowDxfId="1"/>
    <tableColumn id="4" xr3:uid="{00000000-0010-0000-0700-000004000000}" name="Diferença" totalsRowFunction="sum" dataDxfId="60" totalsRowDxfId="0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5:J59" totalsRowCount="1" headerRowDxfId="59" dataDxfId="57" totalsRowDxfId="56" headerRowBorderDxfId="58" totalsRowBorderDxfId="55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54" totalsRowDxfId="53"/>
    <tableColumn id="2" xr3:uid="{00000000-0010-0000-0800-000002000000}" name="Estimado _x000a_custo" dataDxfId="52" totalsRowDxfId="51"/>
    <tableColumn id="3" xr3:uid="{00000000-0010-0000-0800-000003000000}" name="Real _x000a_custo" dataDxfId="50" totalsRowDxfId="49"/>
    <tableColumn id="4" xr3:uid="{00000000-0010-0000-0800-000004000000}" name="Diferença" totalsRowFunction="sum" dataDxfId="48" totalsRowDxfId="47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24" customFormat="1" ht="94.9" customHeight="1" x14ac:dyDescent="0.2">
      <c r="B2" s="25" t="s">
        <v>0</v>
      </c>
    </row>
    <row r="3" spans="2:2" ht="48.6" customHeight="1" x14ac:dyDescent="0.2">
      <c r="B3" s="8" t="s">
        <v>1</v>
      </c>
    </row>
    <row r="4" spans="2:2" ht="30" customHeight="1" x14ac:dyDescent="0.2">
      <c r="B4" s="7" t="s">
        <v>2</v>
      </c>
    </row>
    <row r="5" spans="2:2" ht="30" customHeight="1" x14ac:dyDescent="0.2">
      <c r="B5" s="7" t="s">
        <v>3</v>
      </c>
    </row>
    <row r="6" spans="2:2" ht="34.9" customHeight="1" x14ac:dyDescent="0.3">
      <c r="B6" s="9" t="s">
        <v>4</v>
      </c>
    </row>
    <row r="7" spans="2:2" ht="47.25" x14ac:dyDescent="0.2">
      <c r="B7" s="7" t="s">
        <v>5</v>
      </c>
    </row>
    <row r="8" spans="2:2" ht="10.15" customHeight="1" x14ac:dyDescent="0.2">
      <c r="B8" s="7"/>
    </row>
    <row r="9" spans="2:2" ht="31.5" x14ac:dyDescent="0.2">
      <c r="B9" s="7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topLeftCell="A12" zoomScaleNormal="100" zoomScaleSheetLayoutView="40" workbookViewId="0">
      <selection activeCell="E24" sqref="E24"/>
    </sheetView>
  </sheetViews>
  <sheetFormatPr defaultColWidth="8.85546875" defaultRowHeight="12.75" x14ac:dyDescent="0.2"/>
  <cols>
    <col min="1" max="1" width="1.42578125" style="4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5" t="s">
        <v>54</v>
      </c>
      <c r="C2" s="75"/>
      <c r="D2" s="75"/>
      <c r="E2" s="75"/>
      <c r="F2" s="75"/>
      <c r="G2" s="75"/>
      <c r="H2" s="75"/>
      <c r="I2" s="12"/>
      <c r="J2" s="12"/>
    </row>
    <row r="3" spans="1:10" ht="15" customHeight="1" x14ac:dyDescent="0.2"/>
    <row r="4" spans="1:10" ht="30" customHeight="1" x14ac:dyDescent="0.2">
      <c r="B4" s="81" t="s">
        <v>71</v>
      </c>
      <c r="C4" s="82"/>
      <c r="D4" s="13"/>
      <c r="E4" s="78" t="s">
        <v>75</v>
      </c>
      <c r="F4" s="78"/>
      <c r="G4" s="78"/>
      <c r="H4" s="84">
        <f>C7</f>
        <v>60000</v>
      </c>
    </row>
    <row r="5" spans="1:10" ht="30" customHeight="1" x14ac:dyDescent="0.2">
      <c r="B5" s="14" t="s">
        <v>72</v>
      </c>
      <c r="C5" s="50">
        <v>30000</v>
      </c>
      <c r="E5" s="78"/>
      <c r="F5" s="78"/>
      <c r="G5" s="78"/>
      <c r="H5" s="84"/>
      <c r="I5" s="15"/>
    </row>
    <row r="6" spans="1:10" ht="30" customHeight="1" x14ac:dyDescent="0.2">
      <c r="B6" s="16" t="s">
        <v>73</v>
      </c>
      <c r="C6" s="51">
        <v>30000</v>
      </c>
      <c r="E6" s="79" t="s">
        <v>76</v>
      </c>
      <c r="F6" s="79"/>
      <c r="G6" s="79"/>
      <c r="H6" s="85">
        <f>SUM(Moradia[[#Totals],[Valor]])</f>
        <v>3690</v>
      </c>
      <c r="I6" s="15"/>
    </row>
    <row r="7" spans="1:10" ht="30" customHeight="1" x14ac:dyDescent="0.2">
      <c r="B7" s="17" t="s">
        <v>74</v>
      </c>
      <c r="C7" s="52">
        <f>SUM(C5:C6)</f>
        <v>60000</v>
      </c>
      <c r="E7" s="79"/>
      <c r="F7" s="79"/>
      <c r="G7" s="79"/>
      <c r="H7" s="85"/>
      <c r="I7" s="15"/>
    </row>
    <row r="8" spans="1:10" ht="30" customHeight="1" x14ac:dyDescent="0.2">
      <c r="E8" s="80" t="s">
        <v>77</v>
      </c>
      <c r="F8" s="80"/>
      <c r="G8" s="80"/>
      <c r="H8" s="86">
        <f>H4-H6</f>
        <v>56310</v>
      </c>
      <c r="I8" s="15"/>
    </row>
    <row r="9" spans="1:10" ht="30" customHeight="1" x14ac:dyDescent="0.2">
      <c r="B9" s="81" t="s">
        <v>67</v>
      </c>
      <c r="C9" s="83"/>
      <c r="D9" s="13"/>
      <c r="E9" s="80"/>
      <c r="F9" s="80"/>
      <c r="G9" s="80"/>
      <c r="H9" s="86"/>
      <c r="I9" s="18"/>
    </row>
    <row r="10" spans="1:10" ht="30" customHeight="1" x14ac:dyDescent="0.2">
      <c r="B10" s="16" t="s">
        <v>68</v>
      </c>
      <c r="C10" s="51">
        <v>0</v>
      </c>
      <c r="I10" s="15"/>
    </row>
    <row r="11" spans="1:10" ht="30" customHeight="1" x14ac:dyDescent="0.2">
      <c r="B11" s="19" t="s">
        <v>69</v>
      </c>
      <c r="C11" s="53">
        <v>400</v>
      </c>
      <c r="E11" s="15"/>
      <c r="H11" s="63"/>
      <c r="I11" s="15"/>
    </row>
    <row r="12" spans="1:10" ht="30" customHeight="1" x14ac:dyDescent="0.2">
      <c r="B12" s="17" t="s">
        <v>70</v>
      </c>
      <c r="C12" s="52">
        <f>SUM(C10:C11)</f>
        <v>400</v>
      </c>
    </row>
    <row r="13" spans="1:10" ht="37.9" customHeight="1" x14ac:dyDescent="0.2">
      <c r="B13" s="20"/>
      <c r="C13" s="62"/>
    </row>
    <row r="14" spans="1:10" s="2" customFormat="1" ht="30" customHeight="1" x14ac:dyDescent="0.4">
      <c r="A14" s="22"/>
      <c r="B14" s="27" t="s">
        <v>55</v>
      </c>
      <c r="C14" s="10"/>
      <c r="D14" s="11"/>
      <c r="E14" s="11"/>
      <c r="G14" s="26" t="s">
        <v>61</v>
      </c>
      <c r="H14" s="10"/>
      <c r="I14" s="10"/>
      <c r="J14" s="10"/>
    </row>
    <row r="15" spans="1:10" ht="48" customHeight="1" x14ac:dyDescent="0.25">
      <c r="B15" s="28" t="s">
        <v>7</v>
      </c>
      <c r="C15" s="29" t="s">
        <v>57</v>
      </c>
      <c r="D15" s="29" t="s">
        <v>59</v>
      </c>
      <c r="E15" s="30" t="s">
        <v>58</v>
      </c>
      <c r="F15" s="5"/>
      <c r="G15" s="31" t="s">
        <v>7</v>
      </c>
      <c r="H15" s="29" t="s">
        <v>57</v>
      </c>
      <c r="I15" s="29" t="s">
        <v>59</v>
      </c>
      <c r="J15" s="30" t="s">
        <v>58</v>
      </c>
    </row>
    <row r="16" spans="1:10" ht="30" customHeight="1" x14ac:dyDescent="0.25">
      <c r="B16" s="34" t="s">
        <v>56</v>
      </c>
      <c r="C16" s="71">
        <v>1</v>
      </c>
      <c r="D16" s="72" t="s">
        <v>60</v>
      </c>
      <c r="E16" s="54">
        <v>3690</v>
      </c>
      <c r="F16" s="5"/>
      <c r="G16" s="35" t="s">
        <v>62</v>
      </c>
      <c r="H16" s="74" t="s">
        <v>7</v>
      </c>
      <c r="I16" s="73">
        <v>45538</v>
      </c>
      <c r="J16" s="55">
        <v>1225</v>
      </c>
    </row>
    <row r="17" spans="1:10" ht="30" customHeight="1" x14ac:dyDescent="0.25">
      <c r="B17" s="58" t="s">
        <v>9</v>
      </c>
      <c r="C17" s="64"/>
      <c r="D17" s="64"/>
      <c r="E17" s="54">
        <f>SUBTOTAL(109,Moradia[Valor])</f>
        <v>3690</v>
      </c>
      <c r="F17" s="5"/>
      <c r="G17" s="35" t="s">
        <v>63</v>
      </c>
      <c r="H17" s="74">
        <v>1</v>
      </c>
      <c r="I17" s="73">
        <v>45572</v>
      </c>
      <c r="J17" s="55">
        <v>367.5</v>
      </c>
    </row>
    <row r="18" spans="1:10" ht="30" customHeight="1" x14ac:dyDescent="0.25">
      <c r="B18" s="38"/>
      <c r="C18" s="65"/>
      <c r="D18" s="65"/>
      <c r="E18" s="65"/>
      <c r="F18" s="5"/>
      <c r="G18" s="35" t="s">
        <v>63</v>
      </c>
      <c r="H18" s="74" t="s">
        <v>64</v>
      </c>
      <c r="I18" s="73">
        <v>45601</v>
      </c>
      <c r="J18" s="55">
        <v>367.5</v>
      </c>
    </row>
    <row r="19" spans="1:10" ht="30" customHeight="1" x14ac:dyDescent="0.25">
      <c r="B19" s="87" t="s">
        <v>78</v>
      </c>
      <c r="C19" s="88"/>
      <c r="D19" s="88"/>
      <c r="E19" s="88"/>
      <c r="F19" s="5"/>
      <c r="G19" s="35" t="s">
        <v>63</v>
      </c>
      <c r="H19" s="74" t="s">
        <v>65</v>
      </c>
      <c r="I19" s="73">
        <v>45630</v>
      </c>
      <c r="J19" s="55">
        <v>367.5</v>
      </c>
    </row>
    <row r="20" spans="1:10" ht="30" customHeight="1" x14ac:dyDescent="0.25">
      <c r="B20" s="40" t="s">
        <v>7</v>
      </c>
      <c r="C20" s="32" t="s">
        <v>57</v>
      </c>
      <c r="D20" s="32" t="s">
        <v>59</v>
      </c>
      <c r="E20" s="33" t="s">
        <v>80</v>
      </c>
      <c r="F20" s="5"/>
      <c r="G20" s="35" t="s">
        <v>63</v>
      </c>
      <c r="H20" s="74" t="s">
        <v>66</v>
      </c>
      <c r="I20" s="73">
        <v>45663</v>
      </c>
      <c r="J20" s="55">
        <v>367.5</v>
      </c>
    </row>
    <row r="21" spans="1:10" ht="30" customHeight="1" x14ac:dyDescent="0.25">
      <c r="B21" s="35" t="s">
        <v>78</v>
      </c>
      <c r="C21" s="74" t="s">
        <v>79</v>
      </c>
      <c r="D21" s="73">
        <v>45698</v>
      </c>
      <c r="E21" s="55">
        <v>1937.6</v>
      </c>
      <c r="F21" s="5"/>
      <c r="G21" s="35"/>
      <c r="H21" s="55"/>
      <c r="I21" s="55"/>
      <c r="J21" s="55"/>
    </row>
    <row r="22" spans="1:10" ht="30" customHeight="1" x14ac:dyDescent="0.25">
      <c r="B22" s="35" t="s">
        <v>81</v>
      </c>
      <c r="C22" s="74">
        <v>1</v>
      </c>
      <c r="D22" s="73">
        <v>45699</v>
      </c>
      <c r="E22" s="55">
        <v>4750</v>
      </c>
      <c r="F22" s="5"/>
      <c r="G22" s="35"/>
      <c r="H22" s="55"/>
      <c r="I22" s="55"/>
      <c r="J22" s="55"/>
    </row>
    <row r="23" spans="1:10" ht="30" customHeight="1" x14ac:dyDescent="0.25">
      <c r="B23" s="35" t="s">
        <v>82</v>
      </c>
      <c r="C23" s="74" t="s">
        <v>79</v>
      </c>
      <c r="D23" s="73">
        <v>45699</v>
      </c>
      <c r="E23" s="55">
        <v>2600</v>
      </c>
      <c r="F23" s="5"/>
      <c r="G23" s="35"/>
      <c r="H23" s="55"/>
      <c r="I23" s="55"/>
      <c r="J23" s="55"/>
    </row>
    <row r="24" spans="1:10" ht="30" customHeight="1" x14ac:dyDescent="0.25">
      <c r="B24" s="35"/>
      <c r="C24" s="55"/>
      <c r="D24" s="55"/>
      <c r="E24" s="55"/>
      <c r="F24" s="5"/>
      <c r="G24" s="35"/>
      <c r="H24" s="55"/>
      <c r="I24" s="55"/>
      <c r="J24" s="55"/>
    </row>
    <row r="25" spans="1:10" ht="30" customHeight="1" x14ac:dyDescent="0.25">
      <c r="B25" s="35"/>
      <c r="C25" s="55"/>
      <c r="D25" s="55"/>
      <c r="E25" s="55"/>
      <c r="F25" s="5"/>
      <c r="G25" s="36" t="s">
        <v>9</v>
      </c>
      <c r="H25" s="56"/>
      <c r="I25" s="56"/>
      <c r="J25" s="57">
        <f>SUBTOTAL(109,Entretenimento[Valor])</f>
        <v>2695</v>
      </c>
    </row>
    <row r="26" spans="1:10" ht="30" customHeight="1" x14ac:dyDescent="0.25">
      <c r="B26" s="35"/>
      <c r="C26" s="55"/>
      <c r="D26" s="55"/>
      <c r="E26" s="55"/>
      <c r="F26" s="5"/>
      <c r="G26" s="37"/>
      <c r="H26" s="37"/>
      <c r="I26" s="37"/>
      <c r="J26" s="37"/>
    </row>
    <row r="27" spans="1:10" ht="37.9" customHeight="1" x14ac:dyDescent="0.25">
      <c r="B27" s="35"/>
      <c r="C27" s="55"/>
      <c r="D27" s="55"/>
      <c r="E27" s="55"/>
      <c r="F27" s="5"/>
      <c r="G27" s="37"/>
      <c r="H27" s="37"/>
      <c r="I27" s="37"/>
      <c r="J27" s="37"/>
    </row>
    <row r="28" spans="1:10" s="2" customFormat="1" ht="30" customHeight="1" x14ac:dyDescent="0.25">
      <c r="A28" s="23"/>
      <c r="B28" s="42"/>
      <c r="C28" s="66"/>
      <c r="D28" s="66"/>
      <c r="E28" s="65"/>
      <c r="F28" s="39"/>
      <c r="G28" s="89" t="s">
        <v>31</v>
      </c>
      <c r="H28" s="89"/>
      <c r="I28" s="89"/>
      <c r="J28" s="89"/>
    </row>
    <row r="29" spans="1:10" ht="48" customHeight="1" x14ac:dyDescent="0.25">
      <c r="B29" s="89" t="s">
        <v>10</v>
      </c>
      <c r="C29" s="90"/>
      <c r="D29" s="90"/>
      <c r="E29" s="90"/>
      <c r="F29" s="5"/>
      <c r="G29" s="41" t="s">
        <v>7</v>
      </c>
      <c r="H29" s="32" t="s">
        <v>28</v>
      </c>
      <c r="I29" s="32" t="s">
        <v>29</v>
      </c>
      <c r="J29" s="33" t="s">
        <v>30</v>
      </c>
    </row>
    <row r="30" spans="1:10" ht="30" customHeight="1" x14ac:dyDescent="0.25">
      <c r="B30" s="41" t="s">
        <v>7</v>
      </c>
      <c r="C30" s="32" t="s">
        <v>27</v>
      </c>
      <c r="D30" s="32" t="s">
        <v>29</v>
      </c>
      <c r="E30" s="33" t="s">
        <v>30</v>
      </c>
      <c r="F30" s="5"/>
      <c r="G30" s="35" t="s">
        <v>32</v>
      </c>
      <c r="H30" s="55"/>
      <c r="I30" s="55"/>
      <c r="J30" s="55">
        <f>Empréstimos[[#This Row],[Estimado 
custo]]-Empréstimos[[#This Row],[Real 
custo]]</f>
        <v>0</v>
      </c>
    </row>
    <row r="31" spans="1:10" ht="30" customHeight="1" x14ac:dyDescent="0.25">
      <c r="B31" s="35" t="s">
        <v>11</v>
      </c>
      <c r="C31" s="55"/>
      <c r="D31" s="55"/>
      <c r="E31" s="55">
        <f>Seguro[[#This Row],[Estimado
custo]]-Seguro[[#This Row],[Real 
custo]]</f>
        <v>0</v>
      </c>
      <c r="F31" s="5"/>
      <c r="G31" s="35" t="s">
        <v>33</v>
      </c>
      <c r="H31" s="55"/>
      <c r="I31" s="55"/>
      <c r="J31" s="55">
        <f>Empréstimos[[#This Row],[Estimado 
custo]]-Empréstimos[[#This Row],[Real 
custo]]</f>
        <v>0</v>
      </c>
    </row>
    <row r="32" spans="1:10" ht="30" customHeight="1" x14ac:dyDescent="0.25">
      <c r="B32" s="35" t="s">
        <v>12</v>
      </c>
      <c r="C32" s="55"/>
      <c r="D32" s="55"/>
      <c r="E32" s="55">
        <f>Seguro[[#This Row],[Estimado
custo]]-Seguro[[#This Row],[Real 
custo]]</f>
        <v>0</v>
      </c>
      <c r="F32" s="5"/>
      <c r="G32" s="35" t="s">
        <v>34</v>
      </c>
      <c r="H32" s="55"/>
      <c r="I32" s="55"/>
      <c r="J32" s="55">
        <f>Empréstimos[[#This Row],[Estimado 
custo]]-Empréstimos[[#This Row],[Real 
custo]]</f>
        <v>0</v>
      </c>
    </row>
    <row r="33" spans="1:10" ht="30" customHeight="1" x14ac:dyDescent="0.25">
      <c r="B33" s="35" t="s">
        <v>13</v>
      </c>
      <c r="C33" s="55"/>
      <c r="D33" s="55"/>
      <c r="E33" s="55">
        <f>Seguro[[#This Row],[Estimado
custo]]-Seguro[[#This Row],[Real 
custo]]</f>
        <v>0</v>
      </c>
      <c r="F33" s="5"/>
      <c r="G33" s="35" t="s">
        <v>34</v>
      </c>
      <c r="H33" s="55"/>
      <c r="I33" s="55"/>
      <c r="J33" s="55">
        <f>Empréstimos[[#This Row],[Estimado 
custo]]-Empréstimos[[#This Row],[Real 
custo]]</f>
        <v>0</v>
      </c>
    </row>
    <row r="34" spans="1:10" ht="30" customHeight="1" x14ac:dyDescent="0.25">
      <c r="B34" s="35" t="s">
        <v>8</v>
      </c>
      <c r="C34" s="55"/>
      <c r="D34" s="55"/>
      <c r="E34" s="55">
        <f>Seguro[[#This Row],[Estimado
custo]]-Seguro[[#This Row],[Real 
custo]]</f>
        <v>0</v>
      </c>
      <c r="F34" s="5"/>
      <c r="G34" s="35" t="s">
        <v>34</v>
      </c>
      <c r="H34" s="55"/>
      <c r="I34" s="55"/>
      <c r="J34" s="55">
        <f>Empréstimos[[#This Row],[Estimado 
custo]]-Empréstimos[[#This Row],[Real 
custo]]</f>
        <v>0</v>
      </c>
    </row>
    <row r="35" spans="1:10" ht="30" customHeight="1" x14ac:dyDescent="0.25">
      <c r="B35" s="36" t="s">
        <v>9</v>
      </c>
      <c r="C35" s="60"/>
      <c r="D35" s="60"/>
      <c r="E35" s="57">
        <f>SUBTOTAL(109,Seguro[Diferença])</f>
        <v>0</v>
      </c>
      <c r="F35" s="5"/>
      <c r="G35" s="35" t="s">
        <v>8</v>
      </c>
      <c r="H35" s="55"/>
      <c r="I35" s="55"/>
      <c r="J35" s="55">
        <f>Empréstimos[[#This Row],[Estimado 
custo]]-Empréstimos[[#This Row],[Real 
custo]]</f>
        <v>0</v>
      </c>
    </row>
    <row r="36" spans="1:10" ht="30" customHeight="1" x14ac:dyDescent="0.25">
      <c r="B36" s="43"/>
      <c r="C36" s="68"/>
      <c r="D36" s="68"/>
      <c r="E36" s="55"/>
      <c r="F36" s="5"/>
      <c r="G36" s="36" t="s">
        <v>9</v>
      </c>
      <c r="H36" s="59"/>
      <c r="I36" s="59"/>
      <c r="J36" s="57">
        <f>SUBTOTAL(109,Empréstimos[Diferença])</f>
        <v>0</v>
      </c>
    </row>
    <row r="37" spans="1:10" ht="30" customHeight="1" x14ac:dyDescent="0.25">
      <c r="B37" s="87" t="s">
        <v>14</v>
      </c>
      <c r="C37" s="88"/>
      <c r="D37" s="88"/>
      <c r="E37" s="88"/>
      <c r="F37" s="5"/>
      <c r="G37" s="38"/>
      <c r="H37" s="67"/>
      <c r="I37" s="67"/>
      <c r="J37" s="67"/>
    </row>
    <row r="38" spans="1:10" ht="37.9" customHeight="1" x14ac:dyDescent="0.25">
      <c r="B38" s="44" t="s">
        <v>7</v>
      </c>
      <c r="C38" s="32" t="s">
        <v>28</v>
      </c>
      <c r="D38" s="32" t="s">
        <v>29</v>
      </c>
      <c r="E38" s="33" t="s">
        <v>30</v>
      </c>
      <c r="F38" s="5"/>
      <c r="G38" s="76"/>
      <c r="H38" s="76"/>
      <c r="I38" s="76"/>
      <c r="J38" s="76"/>
    </row>
    <row r="39" spans="1:10" s="2" customFormat="1" ht="30" customHeight="1" x14ac:dyDescent="0.25">
      <c r="A39" s="23"/>
      <c r="B39" s="35" t="s">
        <v>15</v>
      </c>
      <c r="C39" s="55"/>
      <c r="D39" s="55"/>
      <c r="E39" s="55">
        <f>Alimentação[[#This Row],[Estimado 
custo]]-Alimentação[[#This Row],[Real 
custo]]</f>
        <v>0</v>
      </c>
      <c r="F39" s="39"/>
      <c r="G39" s="89" t="s">
        <v>35</v>
      </c>
      <c r="H39" s="90"/>
      <c r="I39" s="90"/>
      <c r="J39" s="90"/>
    </row>
    <row r="40" spans="1:10" ht="48" customHeight="1" x14ac:dyDescent="0.25">
      <c r="B40" s="35" t="s">
        <v>16</v>
      </c>
      <c r="C40" s="55"/>
      <c r="D40" s="55"/>
      <c r="E40" s="55">
        <f>Alimentação[[#This Row],[Estimado 
custo]]-Alimentação[[#This Row],[Real 
custo]]</f>
        <v>0</v>
      </c>
      <c r="F40" s="5"/>
      <c r="G40" s="31" t="s">
        <v>7</v>
      </c>
      <c r="H40" s="32" t="s">
        <v>28</v>
      </c>
      <c r="I40" s="32" t="s">
        <v>29</v>
      </c>
      <c r="J40" s="33" t="s">
        <v>30</v>
      </c>
    </row>
    <row r="41" spans="1:10" ht="30" customHeight="1" x14ac:dyDescent="0.25">
      <c r="B41" s="35" t="s">
        <v>8</v>
      </c>
      <c r="C41" s="55"/>
      <c r="D41" s="55"/>
      <c r="E41" s="55">
        <f>Alimentação[[#This Row],[Estimado 
custo]]-Alimentação[[#This Row],[Real 
custo]]</f>
        <v>0</v>
      </c>
      <c r="F41" s="5"/>
      <c r="G41" s="35" t="s">
        <v>36</v>
      </c>
      <c r="H41" s="55"/>
      <c r="I41" s="55"/>
      <c r="J41" s="55">
        <f>Impostos[[#This Row],[Estimado 
custo]]-Impostos[[#This Row],[Real 
custo]]</f>
        <v>0</v>
      </c>
    </row>
    <row r="42" spans="1:10" ht="30" customHeight="1" x14ac:dyDescent="0.25">
      <c r="B42" s="36" t="s">
        <v>83</v>
      </c>
      <c r="C42" s="60"/>
      <c r="D42" s="60"/>
      <c r="E42" s="57">
        <f>SUBTOTAL(109,Alimentação[Diferença])</f>
        <v>0</v>
      </c>
      <c r="F42" s="5"/>
      <c r="G42" s="35" t="s">
        <v>37</v>
      </c>
      <c r="H42" s="55"/>
      <c r="I42" s="55"/>
      <c r="J42" s="55">
        <f>Impostos[[#This Row],[Estimado 
custo]]-Impostos[[#This Row],[Real 
custo]]</f>
        <v>0</v>
      </c>
    </row>
    <row r="43" spans="1:10" ht="30" customHeight="1" x14ac:dyDescent="0.25">
      <c r="B43" s="45"/>
      <c r="C43" s="67"/>
      <c r="D43" s="67"/>
      <c r="E43" s="67"/>
      <c r="F43" s="5"/>
      <c r="G43" s="35" t="s">
        <v>38</v>
      </c>
      <c r="H43" s="55"/>
      <c r="I43" s="55"/>
      <c r="J43" s="55">
        <f>Impostos[[#This Row],[Estimado 
custo]]-Impostos[[#This Row],[Real 
custo]]</f>
        <v>0</v>
      </c>
    </row>
    <row r="44" spans="1:10" ht="30" customHeight="1" x14ac:dyDescent="0.25">
      <c r="B44" s="87" t="s">
        <v>17</v>
      </c>
      <c r="C44" s="88"/>
      <c r="D44" s="88"/>
      <c r="E44" s="88"/>
      <c r="F44" s="5"/>
      <c r="G44" s="35" t="s">
        <v>8</v>
      </c>
      <c r="H44" s="55"/>
      <c r="I44" s="55"/>
      <c r="J44" s="55">
        <f>Impostos[[#This Row],[Estimado 
custo]]-Impostos[[#This Row],[Real 
custo]]</f>
        <v>0</v>
      </c>
    </row>
    <row r="45" spans="1:10" ht="30" customHeight="1" x14ac:dyDescent="0.25">
      <c r="B45" s="47" t="s">
        <v>7</v>
      </c>
      <c r="C45" s="32" t="s">
        <v>28</v>
      </c>
      <c r="D45" s="32" t="s">
        <v>29</v>
      </c>
      <c r="E45" s="33" t="s">
        <v>30</v>
      </c>
      <c r="F45" s="5"/>
      <c r="G45" s="36" t="s">
        <v>9</v>
      </c>
      <c r="H45" s="59"/>
      <c r="I45" s="59"/>
      <c r="J45" s="57">
        <f>SUBTOTAL(109,Impostos[Diferença])</f>
        <v>0</v>
      </c>
    </row>
    <row r="46" spans="1:10" ht="37.9" customHeight="1" x14ac:dyDescent="0.25">
      <c r="B46" s="35" t="s">
        <v>14</v>
      </c>
      <c r="C46" s="55"/>
      <c r="D46" s="55"/>
      <c r="E46" s="55">
        <f>Animais_de_estimação[[#This Row],[Estimado 
custo]]-Animais_de_estimação[[#This Row],[Real 
custo]]</f>
        <v>0</v>
      </c>
      <c r="F46" s="5"/>
      <c r="G46" s="37"/>
      <c r="H46" s="37"/>
      <c r="I46" s="37"/>
      <c r="J46" s="37"/>
    </row>
    <row r="47" spans="1:10" s="2" customFormat="1" ht="30" customHeight="1" x14ac:dyDescent="0.25">
      <c r="A47" s="23"/>
      <c r="B47" s="35" t="s">
        <v>18</v>
      </c>
      <c r="C47" s="55"/>
      <c r="D47" s="55"/>
      <c r="E47" s="55">
        <f>Animais_de_estimação[[#This Row],[Estimado 
custo]]-Animais_de_estimação[[#This Row],[Real 
custo]]</f>
        <v>0</v>
      </c>
      <c r="F47" s="39"/>
      <c r="G47" s="89" t="s">
        <v>39</v>
      </c>
      <c r="H47" s="90"/>
      <c r="I47" s="90"/>
      <c r="J47" s="90"/>
    </row>
    <row r="48" spans="1:10" ht="49.9" customHeight="1" x14ac:dyDescent="0.25">
      <c r="B48" s="35" t="s">
        <v>19</v>
      </c>
      <c r="C48" s="55"/>
      <c r="D48" s="55"/>
      <c r="E48" s="55">
        <f>Animais_de_estimação[[#This Row],[Estimado 
custo]]-Animais_de_estimação[[#This Row],[Real 
custo]]</f>
        <v>0</v>
      </c>
      <c r="F48" s="5"/>
      <c r="G48" s="31" t="s">
        <v>7</v>
      </c>
      <c r="H48" s="32" t="s">
        <v>28</v>
      </c>
      <c r="I48" s="32" t="s">
        <v>29</v>
      </c>
      <c r="J48" s="33" t="s">
        <v>30</v>
      </c>
    </row>
    <row r="49" spans="1:10" ht="30" customHeight="1" x14ac:dyDescent="0.25">
      <c r="B49" s="35" t="s">
        <v>20</v>
      </c>
      <c r="C49" s="55"/>
      <c r="D49" s="55"/>
      <c r="E49" s="55">
        <f>Animais_de_estimação[[#This Row],[Estimado 
custo]]-Animais_de_estimação[[#This Row],[Real 
custo]]</f>
        <v>0</v>
      </c>
      <c r="F49" s="5"/>
      <c r="G49" s="35" t="s">
        <v>40</v>
      </c>
      <c r="H49" s="55"/>
      <c r="I49" s="55"/>
      <c r="J49" s="55">
        <f>Poupança[[#This Row],[Estimado 
custo]]-Poupança[[#This Row],[Real 
custo]]</f>
        <v>0</v>
      </c>
    </row>
    <row r="50" spans="1:10" ht="30" customHeight="1" x14ac:dyDescent="0.25">
      <c r="B50" s="35" t="s">
        <v>8</v>
      </c>
      <c r="C50" s="55"/>
      <c r="D50" s="55"/>
      <c r="E50" s="55">
        <f>Animais_de_estimação[[#This Row],[Estimado 
custo]]-Animais_de_estimação[[#This Row],[Real 
custo]]</f>
        <v>0</v>
      </c>
      <c r="F50" s="5"/>
      <c r="G50" s="35" t="s">
        <v>41</v>
      </c>
      <c r="H50" s="55"/>
      <c r="I50" s="55"/>
      <c r="J50" s="55">
        <f>Poupança[[#This Row],[Estimado 
custo]]-Poupança[[#This Row],[Real 
custo]]</f>
        <v>0</v>
      </c>
    </row>
    <row r="51" spans="1:10" ht="30" customHeight="1" x14ac:dyDescent="0.25">
      <c r="B51" s="36" t="s">
        <v>9</v>
      </c>
      <c r="C51" s="61"/>
      <c r="D51" s="61"/>
      <c r="E51" s="61">
        <f>SUBTOTAL(109,Animais_de_estimação[Diferença])</f>
        <v>0</v>
      </c>
      <c r="F51" s="5"/>
      <c r="G51" s="35" t="s">
        <v>8</v>
      </c>
      <c r="H51" s="55"/>
      <c r="I51" s="55"/>
      <c r="J51" s="55">
        <f>Poupança[[#This Row],[Estimado 
custo]]-Poupança[[#This Row],[Real 
custo]]</f>
        <v>0</v>
      </c>
    </row>
    <row r="52" spans="1:10" ht="30" customHeight="1" x14ac:dyDescent="0.25">
      <c r="B52" s="42"/>
      <c r="C52" s="70"/>
      <c r="D52" s="70"/>
      <c r="E52" s="70"/>
      <c r="F52" s="5"/>
      <c r="G52" s="36" t="s">
        <v>9</v>
      </c>
      <c r="H52" s="59"/>
      <c r="I52" s="59"/>
      <c r="J52" s="57">
        <f>SUBTOTAL(109,Poupança[Diferença])</f>
        <v>0</v>
      </c>
    </row>
    <row r="53" spans="1:10" ht="37.9" customHeight="1" x14ac:dyDescent="0.25">
      <c r="B53" s="96" t="s">
        <v>21</v>
      </c>
      <c r="C53" s="97"/>
      <c r="D53" s="97"/>
      <c r="E53" s="97"/>
      <c r="F53" s="5"/>
      <c r="G53" s="46"/>
      <c r="H53" s="69"/>
      <c r="I53" s="69"/>
      <c r="J53" s="69"/>
    </row>
    <row r="54" spans="1:10" s="2" customFormat="1" ht="30" customHeight="1" x14ac:dyDescent="0.25">
      <c r="A54" s="23"/>
      <c r="B54" s="31" t="s">
        <v>7</v>
      </c>
      <c r="C54" s="32" t="s">
        <v>28</v>
      </c>
      <c r="D54" s="32" t="s">
        <v>29</v>
      </c>
      <c r="E54" s="33" t="s">
        <v>30</v>
      </c>
      <c r="F54" s="39"/>
      <c r="G54" s="89" t="s">
        <v>42</v>
      </c>
      <c r="H54" s="90"/>
      <c r="I54" s="90"/>
      <c r="J54" s="90"/>
    </row>
    <row r="55" spans="1:10" ht="48" customHeight="1" x14ac:dyDescent="0.25">
      <c r="B55" s="35" t="s">
        <v>18</v>
      </c>
      <c r="C55" s="55"/>
      <c r="D55" s="55"/>
      <c r="E55" s="55">
        <f>CuidadosPessoais[[#This Row],[Estimado 
custo]]-CuidadosPessoais[[#This Row],[Real 
custo]]</f>
        <v>0</v>
      </c>
      <c r="F55" s="5"/>
      <c r="G55" s="41" t="s">
        <v>7</v>
      </c>
      <c r="H55" s="32" t="s">
        <v>28</v>
      </c>
      <c r="I55" s="32" t="s">
        <v>29</v>
      </c>
      <c r="J55" s="33" t="s">
        <v>30</v>
      </c>
    </row>
    <row r="56" spans="1:10" ht="30" customHeight="1" x14ac:dyDescent="0.25">
      <c r="B56" s="35" t="s">
        <v>22</v>
      </c>
      <c r="C56" s="55"/>
      <c r="D56" s="55"/>
      <c r="E56" s="55">
        <f>CuidadosPessoais[[#This Row],[Estimado 
custo]]-CuidadosPessoais[[#This Row],[Real 
custo]]</f>
        <v>0</v>
      </c>
      <c r="F56" s="5"/>
      <c r="G56" s="35" t="s">
        <v>43</v>
      </c>
      <c r="H56" s="55"/>
      <c r="I56" s="55"/>
      <c r="J56" s="55">
        <f>Presentes[[#This Row],[Estimado 
custo]]-Presentes[[#This Row],[Real 
custo]]</f>
        <v>0</v>
      </c>
    </row>
    <row r="57" spans="1:10" ht="30" customHeight="1" x14ac:dyDescent="0.25">
      <c r="B57" s="35" t="s">
        <v>23</v>
      </c>
      <c r="C57" s="55"/>
      <c r="D57" s="55"/>
      <c r="E57" s="55">
        <f>CuidadosPessoais[[#This Row],[Estimado 
custo]]-CuidadosPessoais[[#This Row],[Real 
custo]]</f>
        <v>0</v>
      </c>
      <c r="F57" s="5"/>
      <c r="G57" s="35" t="s">
        <v>44</v>
      </c>
      <c r="H57" s="55"/>
      <c r="I57" s="55"/>
      <c r="J57" s="55">
        <f>Presentes[[#This Row],[Estimado 
custo]]-Presentes[[#This Row],[Real 
custo]]</f>
        <v>0</v>
      </c>
    </row>
    <row r="58" spans="1:10" ht="30" customHeight="1" x14ac:dyDescent="0.25">
      <c r="B58" s="35" t="s">
        <v>24</v>
      </c>
      <c r="C58" s="55"/>
      <c r="D58" s="55"/>
      <c r="E58" s="55">
        <f>CuidadosPessoais[[#This Row],[Estimado 
custo]]-CuidadosPessoais[[#This Row],[Real 
custo]]</f>
        <v>0</v>
      </c>
      <c r="F58" s="5"/>
      <c r="G58" s="35" t="s">
        <v>45</v>
      </c>
      <c r="H58" s="55"/>
      <c r="I58" s="55"/>
      <c r="J58" s="55">
        <f>Presentes[[#This Row],[Estimado 
custo]]-Presentes[[#This Row],[Real 
custo]]</f>
        <v>0</v>
      </c>
    </row>
    <row r="59" spans="1:10" ht="30" customHeight="1" x14ac:dyDescent="0.25">
      <c r="B59" s="35" t="s">
        <v>25</v>
      </c>
      <c r="C59" s="55"/>
      <c r="D59" s="55"/>
      <c r="E59" s="55">
        <f>CuidadosPessoais[[#This Row],[Estimado 
custo]]-CuidadosPessoais[[#This Row],[Real 
custo]]</f>
        <v>0</v>
      </c>
      <c r="F59" s="5"/>
      <c r="G59" s="36" t="s">
        <v>9</v>
      </c>
      <c r="H59" s="60"/>
      <c r="I59" s="60"/>
      <c r="J59" s="57">
        <f>SUBTOTAL(109,Presentes[Diferença])</f>
        <v>0</v>
      </c>
    </row>
    <row r="60" spans="1:10" ht="30" customHeight="1" x14ac:dyDescent="0.25">
      <c r="B60" s="35" t="s">
        <v>26</v>
      </c>
      <c r="C60" s="55"/>
      <c r="D60" s="55"/>
      <c r="E60" s="55">
        <f>CuidadosPessoais[[#This Row],[Estimado 
custo]]-CuidadosPessoais[[#This Row],[Real 
custo]]</f>
        <v>0</v>
      </c>
      <c r="F60" s="5"/>
      <c r="G60" s="38"/>
      <c r="H60" s="66"/>
      <c r="I60" s="66"/>
      <c r="J60" s="65"/>
    </row>
    <row r="61" spans="1:10" ht="30" customHeight="1" x14ac:dyDescent="0.25">
      <c r="B61" s="35" t="s">
        <v>8</v>
      </c>
      <c r="C61" s="55"/>
      <c r="D61" s="55"/>
      <c r="E61" s="55">
        <f>CuidadosPessoais[[#This Row],[Estimado 
custo]]-CuidadosPessoais[[#This Row],[Real 
custo]]</f>
        <v>0</v>
      </c>
      <c r="F61" s="5"/>
      <c r="G61" s="38"/>
      <c r="H61" s="66"/>
      <c r="I61" s="66"/>
      <c r="J61" s="65"/>
    </row>
    <row r="62" spans="1:10" ht="37.9" customHeight="1" x14ac:dyDescent="0.25">
      <c r="B62" s="36" t="s">
        <v>9</v>
      </c>
      <c r="C62" s="60"/>
      <c r="D62" s="60"/>
      <c r="E62" s="57">
        <f>SUBTOTAL(109,CuidadosPessoais[Diferença])</f>
        <v>0</v>
      </c>
      <c r="F62" s="5"/>
      <c r="G62" s="48"/>
      <c r="H62" s="66"/>
      <c r="I62" s="66"/>
      <c r="J62" s="66"/>
    </row>
    <row r="63" spans="1:10" s="2" customFormat="1" ht="30" customHeight="1" x14ac:dyDescent="0.25">
      <c r="A63" s="23"/>
      <c r="B63" s="21"/>
      <c r="C63" s="21"/>
      <c r="D63" s="21"/>
      <c r="E63" s="21"/>
      <c r="F63" s="39"/>
      <c r="G63" s="87" t="s">
        <v>46</v>
      </c>
      <c r="H63" s="88"/>
      <c r="I63" s="88"/>
      <c r="J63" s="88"/>
    </row>
    <row r="64" spans="1:10" ht="48" customHeight="1" x14ac:dyDescent="0.25">
      <c r="F64" s="5"/>
      <c r="G64" s="49" t="s">
        <v>47</v>
      </c>
      <c r="H64" s="32" t="s">
        <v>28</v>
      </c>
      <c r="I64" s="32" t="s">
        <v>29</v>
      </c>
      <c r="J64" s="33" t="s">
        <v>30</v>
      </c>
    </row>
    <row r="65" spans="6:10" ht="30" customHeight="1" x14ac:dyDescent="0.25">
      <c r="F65" s="5"/>
      <c r="G65" s="35" t="s">
        <v>48</v>
      </c>
      <c r="H65" s="55"/>
      <c r="I65" s="55"/>
      <c r="J65" s="55">
        <f>Assessoria_jurídica[[#This Row],[Estimado 
custo]]-Assessoria_jurídica[[#This Row],[Real 
custo]]</f>
        <v>0</v>
      </c>
    </row>
    <row r="66" spans="6:10" ht="30" customHeight="1" x14ac:dyDescent="0.25">
      <c r="F66" s="5"/>
      <c r="G66" s="35" t="s">
        <v>49</v>
      </c>
      <c r="H66" s="55"/>
      <c r="I66" s="55"/>
      <c r="J66" s="55">
        <f>Assessoria_jurídica[[#This Row],[Estimado 
custo]]-Assessoria_jurídica[[#This Row],[Real 
custo]]</f>
        <v>0</v>
      </c>
    </row>
    <row r="67" spans="6:10" ht="30" customHeight="1" x14ac:dyDescent="0.25">
      <c r="F67" s="5"/>
      <c r="G67" s="35" t="s">
        <v>50</v>
      </c>
      <c r="H67" s="55"/>
      <c r="I67" s="55"/>
      <c r="J67" s="55">
        <f>Assessoria_jurídica[[#This Row],[Estimado 
custo]]-Assessoria_jurídica[[#This Row],[Real 
custo]]</f>
        <v>0</v>
      </c>
    </row>
    <row r="68" spans="6:10" ht="30" customHeight="1" x14ac:dyDescent="0.25">
      <c r="F68" s="5"/>
      <c r="G68" s="35" t="s">
        <v>8</v>
      </c>
      <c r="H68" s="55"/>
      <c r="I68" s="55"/>
      <c r="J68" s="55">
        <f>Assessoria_jurídica[[#This Row],[Estimado 
custo]]-Assessoria_jurídica[[#This Row],[Real 
custo]]</f>
        <v>0</v>
      </c>
    </row>
    <row r="69" spans="6:10" ht="30" customHeight="1" x14ac:dyDescent="0.25">
      <c r="F69" s="5"/>
      <c r="G69" s="36" t="s">
        <v>9</v>
      </c>
      <c r="H69" s="60"/>
      <c r="I69" s="60"/>
      <c r="J69" s="57">
        <f>SUBTOTAL(109,Assessoria_jurídica[Diferença])</f>
        <v>0</v>
      </c>
    </row>
    <row r="70" spans="6:10" ht="30" customHeight="1" x14ac:dyDescent="0.25">
      <c r="F70" s="5"/>
      <c r="G70" s="37"/>
      <c r="H70" s="37"/>
      <c r="I70" s="37"/>
      <c r="J70" s="37"/>
    </row>
    <row r="71" spans="6:10" ht="30" customHeight="1" x14ac:dyDescent="0.25">
      <c r="F71" s="5"/>
      <c r="G71" s="37"/>
      <c r="H71" s="37"/>
      <c r="I71" s="37"/>
      <c r="J71" s="37"/>
    </row>
    <row r="72" spans="6:10" ht="30" customHeight="1" x14ac:dyDescent="0.25">
      <c r="F72" s="5"/>
      <c r="G72" s="37"/>
      <c r="H72" s="37"/>
      <c r="I72" s="37"/>
      <c r="J72" s="37"/>
    </row>
    <row r="73" spans="6:10" ht="30" customHeight="1" x14ac:dyDescent="0.25">
      <c r="F73" s="5"/>
      <c r="G73" s="77" t="s">
        <v>51</v>
      </c>
      <c r="H73" s="77"/>
      <c r="I73" s="77"/>
      <c r="J73" s="93">
        <f>SUBTOTAL(109,Moradia[Parcela],Transporte[Parcela],Seguro[Estimado
custo],Alimentação[Estimado 
custo],Animais_de_estimação[Estimado 
custo],CuidadosPessoais[Estimado 
custo],Entretenimento[Parcela],Empréstimos[Estimado 
custo],Impostos[Estimado 
custo],Poupança[Estimado 
custo],Presentes[Estimado 
custo],Assessoria_jurídica[Estimado 
custo])</f>
        <v>3</v>
      </c>
    </row>
    <row r="74" spans="6:10" ht="30" customHeight="1" x14ac:dyDescent="0.25">
      <c r="F74" s="5"/>
      <c r="G74" s="77"/>
      <c r="H74" s="77"/>
      <c r="I74" s="77"/>
      <c r="J74" s="93"/>
    </row>
    <row r="75" spans="6:10" ht="30" customHeight="1" x14ac:dyDescent="0.25">
      <c r="F75" s="5"/>
      <c r="G75" s="95" t="s">
        <v>52</v>
      </c>
      <c r="H75" s="95"/>
      <c r="I75" s="95"/>
      <c r="J75" s="94">
        <f>SUBTOTAL(109,Moradia[Data de pagamento],Transporte[Data de pagamento],Seguro[Real 
custo],Alimentação[Real 
custo],Entretenimento[Data de pagamento],CuidadosPessoais[Real 
custo],Entretenimento[Data de pagamento],Empréstimos[Real 
custo],Impostos[Real 
custo],Poupança[Real 
custo],Presentes[Real 
custo],Animais_de_estimação[Real 
custo])</f>
        <v>593104</v>
      </c>
    </row>
    <row r="76" spans="6:10" ht="30" customHeight="1" x14ac:dyDescent="0.25">
      <c r="F76" s="5"/>
      <c r="G76" s="95"/>
      <c r="H76" s="95"/>
      <c r="I76" s="95"/>
      <c r="J76" s="94"/>
    </row>
    <row r="77" spans="6:10" ht="24.95" customHeight="1" x14ac:dyDescent="0.25">
      <c r="F77" s="5"/>
      <c r="G77" s="91" t="s">
        <v>53</v>
      </c>
      <c r="H77" s="91"/>
      <c r="I77" s="91"/>
      <c r="J77" s="92">
        <f>J73-J75</f>
        <v>-593101</v>
      </c>
    </row>
    <row r="78" spans="6:10" ht="24.95" customHeight="1" x14ac:dyDescent="0.25">
      <c r="F78" s="5"/>
      <c r="G78" s="91"/>
      <c r="H78" s="91"/>
      <c r="I78" s="91"/>
      <c r="J78" s="92"/>
    </row>
    <row r="79" spans="6:10" ht="24.95" customHeight="1" x14ac:dyDescent="0.25">
      <c r="F79" s="5"/>
    </row>
    <row r="80" spans="6:10" ht="24.95" customHeight="1" x14ac:dyDescent="0.25">
      <c r="F80" s="5"/>
    </row>
    <row r="81" spans="6:6" ht="24.95" customHeight="1" x14ac:dyDescent="0.25">
      <c r="F81" s="5"/>
    </row>
  </sheetData>
  <mergeCells count="26">
    <mergeCell ref="G47:J47"/>
    <mergeCell ref="B44:E44"/>
    <mergeCell ref="G54:J54"/>
    <mergeCell ref="B53:E5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19:E19"/>
    <mergeCell ref="B29:E29"/>
    <mergeCell ref="G28:J28"/>
    <mergeCell ref="G39:J39"/>
    <mergeCell ref="B37:E37"/>
  </mergeCells>
  <dataValidations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5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9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40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8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4" xr:uid="{4D40684C-D56F-4273-B2CC-5C8947747B1A}"/>
    <dataValidation allowBlank="1" showInputMessage="1" showErrorMessage="1" prompt="O Custo Total Previsto é calculado automaticamente na célula J73, o Custo Total Real em J75 e a Diferença Total em J77." sqref="A73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5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4" max="16383" man="1"/>
  </rowBreaks>
  <ignoredErrors>
    <ignoredError sqref="J30:J35 J41:J44 E31:E34 E39:E41 J49:J51 J56:J58 J74 E55 J76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2025-02-10T21:44:01Z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