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Dropbox\FEUP\PDIS\Visage\"/>
    </mc:Choice>
  </mc:AlternateContent>
  <bookViews>
    <workbookView xWindow="0" yWindow="0" windowWidth="19200" windowHeight="8385" tabRatio="646" activeTab="6"/>
  </bookViews>
  <sheets>
    <sheet name="Bibliotecas" sheetId="1" r:id="rId1"/>
    <sheet name="Gráficos" sheetId="8" r:id="rId2"/>
    <sheet name="%_Eigen" sheetId="3" r:id="rId3"/>
    <sheet name="%_Fisher" sheetId="2" r:id="rId4"/>
    <sheet name="%_LBPH" sheetId="4" r:id="rId5"/>
    <sheet name="Retrieval" sheetId="6" r:id="rId6"/>
    <sheet name="LFW" sheetId="9" r:id="rId7"/>
  </sheets>
  <definedNames>
    <definedName name="bilateral_20_20_EIGEN" localSheetId="2">'%_Eigen'!$C$26:$AG$29</definedName>
    <definedName name="bilateral_20_20_EIGEN" localSheetId="5">Retrieval!$C$15:$E$16</definedName>
    <definedName name="bilateral_20_20_FISHER" localSheetId="3">'%_Fisher'!$C$26:$AG$29</definedName>
    <definedName name="bilateral_20_20_FISHER" localSheetId="5">Retrieval!$G$15:$I$16</definedName>
    <definedName name="bilateral_20_20_LBPH" localSheetId="4">'%_LBPH'!$C$26:$AG$29</definedName>
    <definedName name="bilateral_20_20_LBPH" localSheetId="5">Retrieval!$K$15:$M$16</definedName>
    <definedName name="CLAHE_20_20_EIGEN" localSheetId="2">'%_Eigen'!$C$22:$AG$25</definedName>
    <definedName name="CLAHE_20_20_EIGEN" localSheetId="5">Retrieval!$C$13:$E$14</definedName>
    <definedName name="CLAHE_20_20_FISHER" localSheetId="3">'%_Fisher'!$C$22:$AG$25</definedName>
    <definedName name="CLAHE_20_20_FISHER" localSheetId="5">Retrieval!$G$13:$I$14</definedName>
    <definedName name="CLAHE_20_20_LBPH" localSheetId="4">'%_LBPH'!$C$22:$AG$25</definedName>
    <definedName name="CLAHE_20_20_LBPH" localSheetId="5">Retrieval!$K$13:$M$14</definedName>
    <definedName name="cropped_20_20_EIGEN" localSheetId="2">'%_Eigen'!$C$6:$AG$9</definedName>
    <definedName name="cropped_20_20_EIGEN" localSheetId="3">'%_Fisher'!#REF!</definedName>
    <definedName name="cropped_20_20_EIGEN" localSheetId="5">Retrieval!$C$5:$E$6</definedName>
    <definedName name="cropped_20_20_FISHER" localSheetId="5">Retrieval!$G$5:$I$6</definedName>
    <definedName name="cropped_20_20_FISHER_1" localSheetId="3">'%_Fisher'!$C$6:$AG$9</definedName>
    <definedName name="cropped_20_20_LBPH" localSheetId="4">'%_LBPH'!$C$6:$AG$9</definedName>
    <definedName name="cropped_20_20_LBPH" localSheetId="5">Retrieval!$K$5:$M$6</definedName>
    <definedName name="equalized_20_20_EIGEN" localSheetId="2">'%_Eigen'!$C$18:$AG$21</definedName>
    <definedName name="equalized_20_20_EIGEN" localSheetId="5">Retrieval!$C$11:$E$12</definedName>
    <definedName name="equalized_20_20_FISHER" localSheetId="3">'%_Fisher'!$C$18:$AG$21</definedName>
    <definedName name="equalized_20_20_FISHER" localSheetId="5">Retrieval!$G$11:$I$12</definedName>
    <definedName name="equalized_20_20_FISHER_1" localSheetId="5">Retrieval!$K$11:$M$12</definedName>
    <definedName name="equalized_20_20_LBPH" localSheetId="4">'%_LBPH'!$C$18:$AG$21</definedName>
    <definedName name="gaussian_20_20_EIGEN" localSheetId="2">'%_Eigen'!$C$30:$AG$33</definedName>
    <definedName name="gaussian_20_20_EIGEN" localSheetId="5">Retrieval!$C$17:$E$18</definedName>
    <definedName name="gaussian_20_20_FISHER" localSheetId="3">'%_Fisher'!$C$30:$AG$33</definedName>
    <definedName name="gaussian_20_20_FISHER" localSheetId="5">Retrieval!$G$17:$I$18</definedName>
    <definedName name="gaussian_20_20_LBPH" localSheetId="4">'%_LBPH'!$C$30:$AG$33</definedName>
    <definedName name="gaussian_20_20_LBPH" localSheetId="5">Retrieval!$K$17:$M$18</definedName>
    <definedName name="masked_20_20_EIGEN" localSheetId="2">'%_Eigen'!$C$10:$AG$13</definedName>
    <definedName name="masked_20_20_EIGEN" localSheetId="3">'%_Fisher'!#REF!</definedName>
    <definedName name="masked_20_20_EIGEN" localSheetId="5">Retrieval!$C$7:$E$8</definedName>
    <definedName name="masked_20_20_EIGEN_1" localSheetId="3">'%_Fisher'!#REF!</definedName>
    <definedName name="masked_20_20_FISHER" localSheetId="3">'%_Fisher'!$C$10:$AG$13</definedName>
    <definedName name="masked_20_20_FISHER" localSheetId="5">Retrieval!$G$7:$I$8</definedName>
    <definedName name="masked_20_20_LBPH" localSheetId="4">'%_LBPH'!$C$10:$AG$13</definedName>
    <definedName name="masked_20_20_LBPH" localSheetId="5">Retrieval!$K$7:$M$8</definedName>
    <definedName name="norm_20_20_EIGEN" localSheetId="2">'%_Eigen'!$C$14:$AG$17</definedName>
    <definedName name="norm_20_20_EIGEN" localSheetId="5">Retrieval!$C$9:$E$10</definedName>
    <definedName name="norm_20_20_FISHER" localSheetId="3">'%_Fisher'!$C$14:$AG$17</definedName>
    <definedName name="norm_20_20_FISHER" localSheetId="5">Retrieval!$G$9:$I$10</definedName>
    <definedName name="norm_20_20_LBPH" localSheetId="4">'%_LBPH'!$C$14:$AG$17</definedName>
    <definedName name="norm_20_20_LBPH" localSheetId="5">Retrieval!$K$9:$M$10</definedName>
    <definedName name="original_20_20_EIGEN" localSheetId="2">'%_Eigen'!$C$2:$AG$5</definedName>
    <definedName name="original_20_20_EIGEN" localSheetId="5">Retrieval!$C$3:$E$4</definedName>
    <definedName name="original_20_20_FISHER" localSheetId="3">'%_Fisher'!$C$2:$AG$5</definedName>
    <definedName name="original_20_20_FISHER" localSheetId="5">Retrieval!$G$3:$I$4</definedName>
    <definedName name="original_20_20_FISHER11" localSheetId="3">'%_Fisher'!$C$2:$AG$5</definedName>
    <definedName name="original_20_20_LBPH" localSheetId="4">'%_LBPH'!$C$2:$AG$5</definedName>
    <definedName name="original_20_20_LBPH" localSheetId="5">Retrieval!$K$3:$M$4</definedName>
    <definedName name="porpessoa" localSheetId="2">'%_Eigen'!#REF!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4" l="1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34" i="4" l="1"/>
  <c r="A30" i="4"/>
  <c r="A26" i="4"/>
  <c r="A34" i="2"/>
  <c r="A30" i="2"/>
  <c r="A26" i="2"/>
  <c r="A34" i="3"/>
  <c r="A30" i="3"/>
  <c r="A26" i="3"/>
  <c r="A22" i="3"/>
  <c r="A17" i="6"/>
  <c r="A15" i="6" l="1"/>
  <c r="A13" i="6"/>
  <c r="A11" i="6"/>
  <c r="A22" i="4"/>
  <c r="A18" i="4"/>
  <c r="A22" i="2"/>
  <c r="A18" i="2"/>
  <c r="A14" i="2"/>
  <c r="A18" i="3"/>
  <c r="A2" i="3"/>
  <c r="A6" i="3"/>
  <c r="A9" i="6" l="1"/>
  <c r="A7" i="6"/>
  <c r="A5" i="6"/>
  <c r="A3" i="6"/>
  <c r="A10" i="2" l="1"/>
  <c r="A6" i="2"/>
  <c r="A14" i="4"/>
  <c r="A10" i="4"/>
  <c r="A6" i="4"/>
  <c r="A2" i="4"/>
  <c r="A2" i="2"/>
  <c r="A14" i="3"/>
  <c r="A10" i="3"/>
</calcChain>
</file>

<file path=xl/connections.xml><?xml version="1.0" encoding="utf-8"?>
<connections xmlns="http://schemas.openxmlformats.org/spreadsheetml/2006/main">
  <connection id="1" name="bilateral_20_20_EIGEN" type="6" refreshedVersion="5" background="1" saveData="1">
    <textPr codePage="850" sourceFile="C:\Users\Pedro\Dropbox\FEUP\PDIS\Visage\VisageFaceRec\results\Filters\RecognitionCSV\bilateral_20_20_EIGEN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ilateral_20_20_EIGEN1" type="6" refreshedVersion="5" background="1" saveData="1">
    <textPr codePage="850" sourceFile="C:\Users\Pedro\Dropbox\FEUP\PDIS\Visage\VisageFaceRec\results\Filters\RetrievalCSV\bilateral_20_20_EIGEN.txt" thousands=" " semicolon="1">
      <textFields count="3">
        <textField/>
        <textField/>
        <textField/>
      </textFields>
    </textPr>
  </connection>
  <connection id="3" name="bilateral_20_20_FISHER" type="6" refreshedVersion="5" background="1" saveData="1">
    <textPr codePage="850" sourceFile="C:\Users\Pedro\Dropbox\FEUP\PDIS\Visage\VisageFaceRec\results\Filters\RecognitionCSV\bilateral_20_20_FISHER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ilateral_20_20_FISHER1" type="6" refreshedVersion="5" background="1" saveData="1">
    <textPr codePage="850" sourceFile="C:\Users\Pedro\Dropbox\FEUP\PDIS\Visage\VisageFaceRec\results\Filters\RetrievalCSV\bilateral_20_20_FISHER.txt" thousands=" " semicolon="1">
      <textFields count="3">
        <textField/>
        <textField/>
        <textField/>
      </textFields>
    </textPr>
  </connection>
  <connection id="5" name="bilateral_20_20_LBPH" type="6" refreshedVersion="5" background="1" saveData="1">
    <textPr codePage="850" sourceFile="C:\Users\Pedro\Dropbox\FEUP\PDIS\Visage\VisageFaceRec\results\Filters\RecognitionCSV\bilateral_20_20_LBPH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bilateral_20_20_LBPH1" type="6" refreshedVersion="5" background="1" saveData="1">
    <textPr codePage="850" sourceFile="C:\Users\Pedro\Dropbox\FEUP\PDIS\Visage\VisageFaceRec\results\Filters\RetrievalCSV\bilateral_20_20_LBPH.txt" thousands=" " semicolon="1">
      <textFields count="3">
        <textField/>
        <textField/>
        <textField/>
      </textFields>
    </textPr>
  </connection>
  <connection id="7" name="CLAHE_20_20_EIGEN" type="6" refreshedVersion="5" background="1" saveData="1">
    <textPr codePage="850" sourceFile="C:\Users\Pedro\Dropbox\FEUP\PDIS\Visage\VisageFaceRec\results\whiteBalance\RecognitionCSV\CLAHE_20_20_EIGEN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CLAHE_20_20_EIGEN1" type="6" refreshedVersion="5" background="1" saveData="1">
    <textPr codePage="850" sourceFile="C:\Users\Pedro\Dropbox\FEUP\PDIS\Visage\VisageFaceRec\results\whiteBalance\RetrievalCSV\CLAHE_20_20_EIGEN.txt" thousands=" " semicolon="1">
      <textFields count="3">
        <textField/>
        <textField/>
        <textField/>
      </textFields>
    </textPr>
  </connection>
  <connection id="9" name="CLAHE_20_20_FISHER" type="6" refreshedVersion="5" background="1" saveData="1">
    <textPr codePage="850" sourceFile="C:\Users\Pedro\Dropbox\FEUP\PDIS\Visage\VisageFaceRec\results\whiteBalance\RecognitionCSV\CLAHE_20_20_FISHER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CLAHE_20_20_FISHER1" type="6" refreshedVersion="5" background="1" saveData="1">
    <textPr codePage="850" sourceFile="C:\Users\Pedro\Dropbox\FEUP\PDIS\Visage\VisageFaceRec\results\whiteBalance\RetrievalCSV\CLAHE_20_20_FISHER.txt" thousands=" " semicolon="1">
      <textFields count="3">
        <textField/>
        <textField/>
        <textField/>
      </textFields>
    </textPr>
  </connection>
  <connection id="11" name="CLAHE_20_20_LBPH" type="6" refreshedVersion="5" background="1" saveData="1">
    <textPr codePage="850" sourceFile="C:\Users\Pedro\Dropbox\FEUP\PDIS\Visage\VisageFaceRec\results\whiteBalance\RecognitionCSV\CLAHE_20_20_LBPH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CLAHE_20_20_LBPH1" type="6" refreshedVersion="5" background="1" saveData="1">
    <textPr codePage="850" sourceFile="C:\Users\Pedro\Dropbox\FEUP\PDIS\Visage\VisageFaceRec\results\whiteBalance\RetrievalCSV\CLAHE_20_20_LBPH.txt" thousands=" " semicolon="1">
      <textFields count="3">
        <textField/>
        <textField/>
        <textField/>
      </textFields>
    </textPr>
  </connection>
  <connection id="13" name="cropped_20_20_EIGEN" type="6" refreshedVersion="5" background="1" saveData="1">
    <textPr prompt="0" codePage="850" sourceFile="C:\Users\Pedro\Dropbox\FEUP\PDIS\Visage\VisageFaceRec\results\RecognitionCSV\cropped_20_20_EIGEN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cropped_20_20_EIGEN1" type="6" refreshedVersion="5" background="1" saveData="1">
    <textPr prompt="0" codePage="850" sourceFile="C:\Users\Pedro\Dropbox\FEUP\PDIS\Visage\VisageFaceRec\results\RetrievalCSV\cropped_20_20_EIGEN.txt" thousands=" " semicolon="1">
      <textFields count="3">
        <textField/>
        <textField/>
        <textField/>
      </textFields>
    </textPr>
  </connection>
  <connection id="15" name="cropped_20_20_FISHER" type="6" refreshedVersion="5" background="1" saveData="1">
    <textPr prompt="0" codePage="850" sourceFile="C:\Users\Pedro\Dropbox\FEUP\PDIS\Visage\VisageFaceRec\results\RecognitionCSV\cropped_20_20_FISHER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cropped_20_20_FISHER11" type="6" refreshedVersion="5" background="1" saveData="1">
    <textPr prompt="0" codePage="850" sourceFile="C:\Users\Pedro\Dropbox\FEUP\PDIS\Visage\VisageFaceRec\results\RetrievalCSV\cropped_20_20_FISHER.txt" thousands=" " semicolon="1">
      <textFields count="3">
        <textField/>
        <textField/>
        <textField/>
      </textFields>
    </textPr>
  </connection>
  <connection id="17" name="cropped_20_20_LBPH" type="6" refreshedVersion="5" background="1" saveData="1">
    <textPr prompt="0" codePage="850" sourceFile="C:\Users\Pedro\Dropbox\FEUP\PDIS\Visage\VisageFaceRec\results\RecognitionCSV\cropped_20_20_LBPH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cropped_20_20_LBPH11" type="6" refreshedVersion="5" background="1" saveData="1">
    <textPr prompt="0" codePage="850" sourceFile="C:\Users\Pedro\Dropbox\FEUP\PDIS\Visage\VisageFaceRec\results\RetrievalCSV\cropped_20_20_LBPH.txt" thousands=" " semicolon="1">
      <textFields count="3">
        <textField/>
        <textField/>
        <textField/>
      </textFields>
    </textPr>
  </connection>
  <connection id="19" name="equalized_20_20_EIGEN" type="6" refreshedVersion="5" background="1" saveData="1">
    <textPr codePage="850" sourceFile="C:\Users\Pedro\Dropbox\FEUP\PDIS\Visage\VisageFaceRec\results\whiteBalance\RecognitionCSV\equalized_20_20_EIGEN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equalized_20_20_EIGEN1" type="6" refreshedVersion="5" background="1" saveData="1">
    <textPr codePage="850" sourceFile="C:\Users\Pedro\Dropbox\FEUP\PDIS\Visage\VisageFaceRec\results\whiteBalance\RetrievalCSV\equalized_20_20_EIGEN.txt" thousands=" " semicolon="1">
      <textFields count="3">
        <textField/>
        <textField/>
        <textField/>
      </textFields>
    </textPr>
  </connection>
  <connection id="21" name="equalized_20_20_FISHER" type="6" refreshedVersion="5" background="1" saveData="1">
    <textPr codePage="850" sourceFile="C:\Users\Pedro\Dropbox\FEUP\PDIS\Visage\VisageFaceRec\results\whiteBalance\RecognitionCSV\equalized_20_20_FISHER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equalized_20_20_FISHER1" type="6" refreshedVersion="5" background="1" saveData="1">
    <textPr codePage="850" sourceFile="C:\Users\Pedro\Dropbox\FEUP\PDIS\Visage\VisageFaceRec\results\whiteBalance\RetrievalCSV\equalized_20_20_FISHER.txt" thousands=" " semicolon="1">
      <textFields count="3">
        <textField/>
        <textField/>
        <textField/>
      </textFields>
    </textPr>
  </connection>
  <connection id="23" name="equalized_20_20_FISHER2" type="6" refreshedVersion="5" background="1" saveData="1">
    <textPr codePage="850" sourceFile="C:\Users\Pedro\Dropbox\FEUP\PDIS\Visage\VisageFaceRec\results\whiteBalance\RetrievalCSV\equalized_20_20_FISHER.txt" thousands=" " semicolon="1">
      <textFields count="3">
        <textField/>
        <textField/>
        <textField/>
      </textFields>
    </textPr>
  </connection>
  <connection id="24" name="equalized_20_20_LBPH" type="6" refreshedVersion="5" background="1" saveData="1">
    <textPr codePage="850" sourceFile="C:\Users\Pedro\Dropbox\FEUP\PDIS\Visage\VisageFaceRec\results\whiteBalance\RecognitionCSV\equalized_20_20_LBPH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gaussian_20_20_EIGEN" type="6" refreshedVersion="5" background="1" saveData="1">
    <textPr codePage="850" sourceFile="C:\Users\Pedro\Dropbox\FEUP\PDIS\Visage\VisageFaceRec\results\Filters\RecognitionCSV\gaussian_20_20_EIGEN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gaussian_20_20_EIGEN1" type="6" refreshedVersion="5" background="1" saveData="1">
    <textPr codePage="850" sourceFile="C:\Users\Pedro\Dropbox\FEUP\PDIS\Visage\VisageFaceRec\results\Filters\RetrievalCSV\gaussian_20_20_EIGEN.txt" thousands=" " semicolon="1">
      <textFields count="3">
        <textField/>
        <textField/>
        <textField/>
      </textFields>
    </textPr>
  </connection>
  <connection id="27" name="gaussian_20_20_FISHER" type="6" refreshedVersion="5" background="1" saveData="1">
    <textPr codePage="850" sourceFile="C:\Users\Pedro\Dropbox\FEUP\PDIS\Visage\VisageFaceRec\results\Filters\RecognitionCSV\gaussian_20_20_FISHER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gaussian_20_20_FISHER1" type="6" refreshedVersion="5" background="1" saveData="1">
    <textPr codePage="850" sourceFile="C:\Users\Pedro\Dropbox\FEUP\PDIS\Visage\VisageFaceRec\results\Filters\RetrievalCSV\gaussian_20_20_FISHER.txt" thousands=" " semicolon="1">
      <textFields count="3">
        <textField/>
        <textField/>
        <textField/>
      </textFields>
    </textPr>
  </connection>
  <connection id="29" name="gaussian_20_20_LBPH" type="6" refreshedVersion="5" background="1" saveData="1">
    <textPr codePage="850" sourceFile="C:\Users\Pedro\Dropbox\FEUP\PDIS\Visage\VisageFaceRec\results\Filters\RecognitionCSV\gaussian_20_20_LBPH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gaussian_20_20_LBPH1" type="6" refreshedVersion="5" background="1" saveData="1">
    <textPr codePage="850" sourceFile="C:\Users\Pedro\Dropbox\FEUP\PDIS\Visage\VisageFaceRec\results\Filters\RetrievalCSV\gaussian_20_20_LBPH.txt" thousands=" " semicolon="1">
      <textFields count="3">
        <textField/>
        <textField/>
        <textField/>
      </textFields>
    </textPr>
  </connection>
  <connection id="31" name="masked_20_20_EIGEN" type="6" refreshedVersion="5" background="1" saveData="1">
    <textPr prompt="0" codePage="850" sourceFile="C:\Users\Pedro\Dropbox\FEUP\PDIS\Visage\VisageFaceRec\results\RecognitionCSV\masked_20_20_EIGEN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masked_20_20_EIGEN1" type="6" refreshedVersion="5" background="1" saveData="1">
    <textPr prompt="0" codePage="850" sourceFile="C:\Users\Pedro\Dropbox\FEUP\PDIS\Visage\VisageFaceRec\results\RetrievalCSV\masked_20_20_EIGEN.txt" thousands=" " semicolon="1">
      <textFields count="3">
        <textField/>
        <textField/>
        <textField/>
      </textFields>
    </textPr>
  </connection>
  <connection id="33" name="masked_20_20_FISHER" type="6" refreshedVersion="5" background="1" saveData="1">
    <textPr prompt="0" codePage="850" sourceFile="C:\Users\Pedro\Dropbox\FEUP\PDIS\Visage\VisageFaceRec\results\RecognitionCSV\masked_20_20_FISHER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masked_20_20_FISHER11" type="6" refreshedVersion="5" background="1" saveData="1">
    <textPr prompt="0" codePage="850" sourceFile="C:\Users\Pedro\Dropbox\FEUP\PDIS\Visage\VisageFaceRec\results\RetrievalCSV\masked_20_20_FISHER.txt" thousands=" " semicolon="1">
      <textFields count="3">
        <textField/>
        <textField/>
        <textField/>
      </textFields>
    </textPr>
  </connection>
  <connection id="35" name="masked_20_20_LBPH" type="6" refreshedVersion="5" background="1" saveData="1">
    <textPr prompt="0" codePage="850" sourceFile="C:\Users\Pedro\Dropbox\FEUP\PDIS\Visage\VisageFaceRec\results\RecognitionCSV\masked_20_20_LBPH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name="masked_20_20_LBPH11" type="6" refreshedVersion="5" background="1" saveData="1">
    <textPr prompt="0" codePage="850" sourceFile="C:\Users\Pedro\Dropbox\FEUP\PDIS\Visage\VisageFaceRec\results\RetrievalCSV\masked_20_20_LBPH.txt" thousands=" " semicolon="1">
      <textFields count="3">
        <textField/>
        <textField/>
        <textField/>
      </textFields>
    </textPr>
  </connection>
  <connection id="37" name="norm_20_20_EIGEN" type="6" refreshedVersion="5" background="1" saveData="1">
    <textPr codePage="850" sourceFile="C:\Users\Pedro\Dropbox\FEUP\PDIS\Visage\VisageFaceRec\results\whiteBalance\RecognitionCSV\norm_20_20_EIGEN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name="norm_20_20_EIGEN1" type="6" refreshedVersion="5" background="1" saveData="1">
    <textPr codePage="850" sourceFile="C:\Users\Pedro\Dropbox\FEUP\PDIS\Visage\VisageFaceRec\results\whiteBalance\RetrievalCSV\norm_20_20_EIGEN.txt" thousands=" " semicolon="1">
      <textFields count="3">
        <textField/>
        <textField/>
        <textField/>
      </textFields>
    </textPr>
  </connection>
  <connection id="39" name="norm_20_20_FISHER" type="6" refreshedVersion="5" background="1" saveData="1">
    <textPr codePage="850" sourceFile="C:\Users\Pedro\Dropbox\FEUP\PDIS\Visage\VisageFaceRec\results\whiteBalance\RecognitionCSV\norm_20_20_FISHER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norm_20_20_FISHER1" type="6" refreshedVersion="5" background="1" saveData="1">
    <textPr codePage="850" sourceFile="C:\Users\Pedro\Dropbox\FEUP\PDIS\Visage\VisageFaceRec\results\whiteBalance\RetrievalCSV\norm_20_20_FISHER.txt" thousands=" " semicolon="1">
      <textFields count="3">
        <textField/>
        <textField/>
        <textField/>
      </textFields>
    </textPr>
  </connection>
  <connection id="41" name="norm_20_20_LBPH" type="6" refreshedVersion="5" background="1" saveData="1">
    <textPr codePage="850" sourceFile="C:\Users\Pedro\Dropbox\FEUP\PDIS\Visage\VisageFaceRec\results\whiteBalance\RecognitionCSV\norm_20_20_LBPH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norm_20_20_LBPH1" type="6" refreshedVersion="5" background="1" saveData="1">
    <textPr codePage="850" sourceFile="C:\Users\Pedro\Dropbox\FEUP\PDIS\Visage\VisageFaceRec\results\whiteBalance\RetrievalCSV\norm_20_20_LBPH.txt" thousands=" " semicolon="1">
      <textFields count="3">
        <textField/>
        <textField/>
        <textField/>
      </textFields>
    </textPr>
  </connection>
  <connection id="43" name="original_20_20_EIGEN" type="6" refreshedVersion="5" background="1" saveData="1">
    <textPr prompt="0" codePage="850" sourceFile="C:\Users\Pedro\Dropbox\FEUP\PDIS\Visage\VisageFaceRec\results\RecognitionCSV\original_20_20_EIGEN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original_20_20_EIGEN1" type="6" refreshedVersion="5" background="1" saveData="1">
    <textPr prompt="0" codePage="850" sourceFile="C:\Users\Pedro\Dropbox\FEUP\PDIS\Visage\VisageFaceRec\results\RetrievalCSV\original_20_20_EIGEN.txt" thousands=" " semicolon="1">
      <textFields count="3">
        <textField/>
        <textField/>
        <textField/>
      </textFields>
    </textPr>
  </connection>
  <connection id="45" name="original_20_20_FISHER" type="6" refreshedVersion="5" background="1" saveData="1">
    <textPr prompt="0" codePage="850" sourceFile="C:\Users\Pedro\Dropbox\FEUP\PDIS\Visage\VisageFaceRec\results\RecognitionCSV\original_20_20_FISHER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" name="original_20_20_FISHER11" type="6" refreshedVersion="5" background="1" saveData="1">
    <textPr prompt="0" codePage="850" sourceFile="C:\Users\Pedro\Dropbox\FEUP\PDIS\Visage\VisageFaceRec\results\RetrievalCSV\original_20_20_FISHER.txt" thousands=" " semicolon="1">
      <textFields count="3">
        <textField/>
        <textField/>
        <textField/>
      </textFields>
    </textPr>
  </connection>
  <connection id="47" name="original_20_20_LBPH" type="6" refreshedVersion="5" background="1" saveData="1">
    <textPr prompt="0" codePage="850" sourceFile="C:\Users\Pedro\Dropbox\FEUP\PDIS\Visage\VisageFaceRec\results\RecognitionCSV\original_20_20_LBPH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original_20_20_LBPH11" type="6" refreshedVersion="5" background="1" saveData="1">
    <textPr prompt="0" codePage="850" sourceFile="C:\Users\Pedro\Dropbox\FEUP\PDIS\Visage\VisageFaceRec\results\RetrievalCSV\original_20_20_LBPH.txt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<sst xmlns="http://schemas.openxmlformats.org/spreadsheetml/2006/main" count="319" uniqueCount="88">
  <si>
    <t>Designação</t>
  </si>
  <si>
    <t>Ficheiro</t>
  </si>
  <si>
    <t>Dir</t>
  </si>
  <si>
    <t>Imagens</t>
  </si>
  <si>
    <t>Pessoas</t>
  </si>
  <si>
    <t>Min Pessoas</t>
  </si>
  <si>
    <t>Min Imagens</t>
  </si>
  <si>
    <t>Conjunto</t>
  </si>
  <si>
    <t>Nível 1</t>
  </si>
  <si>
    <t>Nível 2</t>
  </si>
  <si>
    <t>Nível 3</t>
  </si>
  <si>
    <t>Nível 4</t>
  </si>
  <si>
    <t>Nível 5</t>
  </si>
  <si>
    <t>Nível 6</t>
  </si>
  <si>
    <t>Nível 7</t>
  </si>
  <si>
    <t>Nível 8</t>
  </si>
  <si>
    <t>Nível 9</t>
  </si>
  <si>
    <t>Nível 10</t>
  </si>
  <si>
    <t>Nível 11</t>
  </si>
  <si>
    <t>Nível 12</t>
  </si>
  <si>
    <t>Nível 13</t>
  </si>
  <si>
    <t>Nível 14</t>
  </si>
  <si>
    <t>Nível 15</t>
  </si>
  <si>
    <t>Nível 16</t>
  </si>
  <si>
    <t>Nível 17</t>
  </si>
  <si>
    <t>Nível 18</t>
  </si>
  <si>
    <t>Nível 19</t>
  </si>
  <si>
    <t>Nível 20</t>
  </si>
  <si>
    <t xml:space="preserve"> </t>
  </si>
  <si>
    <t>% pp</t>
  </si>
  <si>
    <t>Sum % pp</t>
  </si>
  <si>
    <t>% Flat</t>
  </si>
  <si>
    <t xml:space="preserve">Sum % Flat </t>
  </si>
  <si>
    <t>original_20_20.txt</t>
  </si>
  <si>
    <t>original_20_20</t>
  </si>
  <si>
    <t>C:\VisageCollections\lfw_aligned_BW\</t>
  </si>
  <si>
    <t>cropped_20_20</t>
  </si>
  <si>
    <t>masked_20_20</t>
  </si>
  <si>
    <t>cropped_20_20.txt</t>
  </si>
  <si>
    <t>masked_20_20.txt</t>
  </si>
  <si>
    <t>Nível 21</t>
  </si>
  <si>
    <t>Nível 22</t>
  </si>
  <si>
    <t>Nível 23</t>
  </si>
  <si>
    <t>Nível 24</t>
  </si>
  <si>
    <t>Nível 25</t>
  </si>
  <si>
    <t>Nível 26</t>
  </si>
  <si>
    <t>Nível 27</t>
  </si>
  <si>
    <t>Nível 28</t>
  </si>
  <si>
    <t>Nível 29</t>
  </si>
  <si>
    <t>Nível 30</t>
  </si>
  <si>
    <t>Nível 31</t>
  </si>
  <si>
    <t>Nível 32</t>
  </si>
  <si>
    <t>Nível 33</t>
  </si>
  <si>
    <t>Nível 34</t>
  </si>
  <si>
    <t>Nível 35</t>
  </si>
  <si>
    <t>Nível 36</t>
  </si>
  <si>
    <t>Nível 37</t>
  </si>
  <si>
    <t>Nível 38</t>
  </si>
  <si>
    <t>Nível 39</t>
  </si>
  <si>
    <t>Nível 40</t>
  </si>
  <si>
    <t>Nível 41</t>
  </si>
  <si>
    <t>Nível 42</t>
  </si>
  <si>
    <t>Nível 43</t>
  </si>
  <si>
    <t>Nível 44</t>
  </si>
  <si>
    <t>Nível 45</t>
  </si>
  <si>
    <t>Nível 46</t>
  </si>
  <si>
    <t>Nível 47</t>
  </si>
  <si>
    <t>Nível 48</t>
  </si>
  <si>
    <t>Nível 49</t>
  </si>
  <si>
    <t>Nível 50</t>
  </si>
  <si>
    <t>AVG % pp</t>
  </si>
  <si>
    <t>AVG flat</t>
  </si>
  <si>
    <t>Precision</t>
  </si>
  <si>
    <t>Level</t>
  </si>
  <si>
    <t>Time(s)</t>
  </si>
  <si>
    <t>Eigenfaces</t>
  </si>
  <si>
    <t>FisherFaces</t>
  </si>
  <si>
    <t>LBPH</t>
  </si>
  <si>
    <t>Img Treino</t>
  </si>
  <si>
    <t>Img Teste</t>
  </si>
  <si>
    <t>normalized_20_20</t>
  </si>
  <si>
    <t>equalized_20_20</t>
  </si>
  <si>
    <t>CLAHE_20_20</t>
  </si>
  <si>
    <t>Gaussian_20_20</t>
  </si>
  <si>
    <t>Bilateral_20_20</t>
  </si>
  <si>
    <t>Nº Imagens</t>
  </si>
  <si>
    <t>Pessoas c/ n ou mais</t>
  </si>
  <si>
    <t>Pessoas c/ n imagens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</si>
</sst>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/>
    </xf>
    <xf numFmtId="0" fontId="2" fillId="0" borderId="0" xfId="1" applyAlignment="1">
      <alignment wrapText="1"/>
    </xf>
    <xf numFmtId="0" fontId="1" fillId="2" borderId="0" xfId="0" applyFont="1" applyFill="1" applyBorder="1" applyAlignment="1">
      <alignment horizontal="left"/>
    </xf>
    <xf numFmtId="0" fontId="0" fillId="0" borderId="0" xfId="0" applyBorder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1" fillId="2" borderId="2" xfId="0" applyFont="1" applyFill="1" applyBorder="1" applyAlignment="1">
      <alignment horizontal="left"/>
    </xf>
    <xf numFmtId="0" fontId="0" fillId="0" borderId="2" xfId="0" applyBorder="1"/>
    <xf numFmtId="0" fontId="0" fillId="2" borderId="1" xfId="0" applyFill="1" applyBorder="1"/>
    <xf numFmtId="2" fontId="0" fillId="2" borderId="1" xfId="0" applyNumberFormat="1" applyFill="1" applyBorder="1"/>
    <xf numFmtId="2" fontId="0" fillId="0" borderId="0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/>
    <xf numFmtId="2" fontId="3" fillId="0" borderId="1" xfId="0" applyNumberFormat="1" applyFont="1" applyBorder="1"/>
    <xf numFmtId="0" fontId="0" fillId="2" borderId="0" xfId="0" applyFill="1"/>
    <xf numFmtId="2" fontId="0" fillId="2" borderId="0" xfId="0" applyNumberFormat="1" applyFill="1"/>
    <xf numFmtId="2" fontId="4" fillId="0" borderId="1" xfId="0" applyNumberFormat="1" applyFont="1" applyBorder="1"/>
    <xf numFmtId="2" fontId="4" fillId="0" borderId="2" xfId="0" applyNumberFormat="1" applyFont="1" applyBorder="1"/>
    <xf numFmtId="2" fontId="0" fillId="2" borderId="0" xfId="0" applyNumberFormat="1" applyFill="1" applyBorder="1"/>
    <xf numFmtId="2" fontId="0" fillId="2" borderId="2" xfId="0" applyNumberFormat="1" applyFill="1" applyBorder="1"/>
    <xf numFmtId="164" fontId="0" fillId="2" borderId="1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4" fillId="3" borderId="2" xfId="0" applyNumberFormat="1" applyFont="1" applyFill="1" applyBorder="1"/>
    <xf numFmtId="2" fontId="4" fillId="3" borderId="1" xfId="0" applyNumberFormat="1" applyFont="1" applyFill="1" applyBorder="1"/>
    <xf numFmtId="2" fontId="0" fillId="3" borderId="2" xfId="0" applyNumberFormat="1" applyFill="1" applyBorder="1"/>
    <xf numFmtId="2" fontId="0" fillId="3" borderId="1" xfId="0" applyNumberFormat="1" applyFill="1" applyBorder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%_Eigen_pp</a:t>
            </a:r>
          </a:p>
        </c:rich>
      </c:tx>
      <c:layout>
        <c:manualLayout>
          <c:xMode val="edge"/>
          <c:yMode val="edge"/>
          <c:x val="0.36045122484689412"/>
          <c:y val="2.777777777777777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'%_Eigen'!$A$2:$A$5</c:f>
              <c:strCache>
                <c:ptCount val="1"/>
                <c:pt idx="0">
                  <c:v>original_20_20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'%_Eigen'!$C$3:$AF$3</c:f>
              <c:numCache>
                <c:formatCode>0.00</c:formatCode>
                <c:ptCount val="30"/>
                <c:pt idx="0">
                  <c:v>13.5593</c:v>
                </c:pt>
                <c:pt idx="1">
                  <c:v>19.067799999999998</c:v>
                </c:pt>
                <c:pt idx="2">
                  <c:v>25.4237</c:v>
                </c:pt>
                <c:pt idx="3">
                  <c:v>29.237300000000001</c:v>
                </c:pt>
                <c:pt idx="4">
                  <c:v>31.779699999999998</c:v>
                </c:pt>
                <c:pt idx="5">
                  <c:v>34.322000000000003</c:v>
                </c:pt>
                <c:pt idx="6">
                  <c:v>38.9831</c:v>
                </c:pt>
                <c:pt idx="7">
                  <c:v>40.677999999999997</c:v>
                </c:pt>
                <c:pt idx="8">
                  <c:v>44.067799999999998</c:v>
                </c:pt>
                <c:pt idx="9">
                  <c:v>46.610199999999999</c:v>
                </c:pt>
                <c:pt idx="10">
                  <c:v>48.305100000000003</c:v>
                </c:pt>
                <c:pt idx="11">
                  <c:v>49.576300000000003</c:v>
                </c:pt>
                <c:pt idx="12">
                  <c:v>52.542400000000001</c:v>
                </c:pt>
                <c:pt idx="13">
                  <c:v>55.084699999999998</c:v>
                </c:pt>
                <c:pt idx="14">
                  <c:v>58.050800000000002</c:v>
                </c:pt>
                <c:pt idx="15">
                  <c:v>58.474600000000002</c:v>
                </c:pt>
                <c:pt idx="16">
                  <c:v>59.745800000000003</c:v>
                </c:pt>
                <c:pt idx="17">
                  <c:v>60.593200000000003</c:v>
                </c:pt>
                <c:pt idx="18">
                  <c:v>61.4407</c:v>
                </c:pt>
                <c:pt idx="19">
                  <c:v>63.5593</c:v>
                </c:pt>
                <c:pt idx="20">
                  <c:v>64.830500000000001</c:v>
                </c:pt>
                <c:pt idx="21">
                  <c:v>65.677999999999997</c:v>
                </c:pt>
                <c:pt idx="22">
                  <c:v>66.949200000000005</c:v>
                </c:pt>
                <c:pt idx="23">
                  <c:v>69.491500000000002</c:v>
                </c:pt>
                <c:pt idx="24">
                  <c:v>72.033900000000003</c:v>
                </c:pt>
                <c:pt idx="25">
                  <c:v>72.881399999999999</c:v>
                </c:pt>
                <c:pt idx="26">
                  <c:v>74.576300000000003</c:v>
                </c:pt>
                <c:pt idx="27">
                  <c:v>77.118600000000001</c:v>
                </c:pt>
                <c:pt idx="28">
                  <c:v>78.813599999999994</c:v>
                </c:pt>
                <c:pt idx="29">
                  <c:v>79.237300000000005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'%_Eigen'!$A$6:$A$9</c:f>
              <c:strCache>
                <c:ptCount val="1"/>
                <c:pt idx="0">
                  <c:v>cropped_20_20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'%_Eigen'!$C$7:$AF$7</c:f>
              <c:numCache>
                <c:formatCode>0.00</c:formatCode>
                <c:ptCount val="30"/>
                <c:pt idx="0">
                  <c:v>26.2712</c:v>
                </c:pt>
                <c:pt idx="1">
                  <c:v>34.745800000000003</c:v>
                </c:pt>
                <c:pt idx="2">
                  <c:v>40.254199999999997</c:v>
                </c:pt>
                <c:pt idx="3">
                  <c:v>45.762700000000002</c:v>
                </c:pt>
                <c:pt idx="4">
                  <c:v>48.7288</c:v>
                </c:pt>
                <c:pt idx="5">
                  <c:v>51.2712</c:v>
                </c:pt>
                <c:pt idx="6">
                  <c:v>53.389800000000001</c:v>
                </c:pt>
                <c:pt idx="7">
                  <c:v>58.474600000000002</c:v>
                </c:pt>
                <c:pt idx="8">
                  <c:v>60.593200000000003</c:v>
                </c:pt>
                <c:pt idx="9">
                  <c:v>62.7119</c:v>
                </c:pt>
                <c:pt idx="10">
                  <c:v>64.406800000000004</c:v>
                </c:pt>
                <c:pt idx="11">
                  <c:v>66.101699999999994</c:v>
                </c:pt>
                <c:pt idx="12">
                  <c:v>68.644099999999995</c:v>
                </c:pt>
                <c:pt idx="13">
                  <c:v>69.491500000000002</c:v>
                </c:pt>
                <c:pt idx="14">
                  <c:v>70.762699999999995</c:v>
                </c:pt>
                <c:pt idx="15">
                  <c:v>73.305099999999996</c:v>
                </c:pt>
                <c:pt idx="16">
                  <c:v>75.423699999999997</c:v>
                </c:pt>
                <c:pt idx="17">
                  <c:v>76.694900000000004</c:v>
                </c:pt>
                <c:pt idx="18">
                  <c:v>78.813599999999994</c:v>
                </c:pt>
                <c:pt idx="19">
                  <c:v>80.084699999999998</c:v>
                </c:pt>
                <c:pt idx="20">
                  <c:v>80.508499999999998</c:v>
                </c:pt>
                <c:pt idx="21">
                  <c:v>81.779700000000005</c:v>
                </c:pt>
                <c:pt idx="22">
                  <c:v>82.627099999999999</c:v>
                </c:pt>
                <c:pt idx="23">
                  <c:v>83.898300000000006</c:v>
                </c:pt>
                <c:pt idx="24">
                  <c:v>85.169499999999999</c:v>
                </c:pt>
                <c:pt idx="25">
                  <c:v>85.593199999999996</c:v>
                </c:pt>
                <c:pt idx="26">
                  <c:v>85.593199999999996</c:v>
                </c:pt>
                <c:pt idx="27">
                  <c:v>87.7119</c:v>
                </c:pt>
                <c:pt idx="28">
                  <c:v>88.983099999999993</c:v>
                </c:pt>
                <c:pt idx="29">
                  <c:v>89.830500000000001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'%_Eigen'!$A$10:$A$13</c:f>
              <c:strCache>
                <c:ptCount val="1"/>
                <c:pt idx="0">
                  <c:v>masked_20_20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6350">
                <a:solidFill>
                  <a:schemeClr val="accent3"/>
                </a:solidFill>
              </a:ln>
              <a:effectLst/>
            </c:spPr>
          </c:marker>
          <c:val>
            <c:numRef>
              <c:f>'%_Eigen'!$C$11:$AF$11</c:f>
              <c:numCache>
                <c:formatCode>0.00</c:formatCode>
                <c:ptCount val="30"/>
                <c:pt idx="0">
                  <c:v>27.542400000000001</c:v>
                </c:pt>
                <c:pt idx="1">
                  <c:v>36.4407</c:v>
                </c:pt>
                <c:pt idx="2">
                  <c:v>40.677999999999997</c:v>
                </c:pt>
                <c:pt idx="3">
                  <c:v>45.762700000000002</c:v>
                </c:pt>
                <c:pt idx="4">
                  <c:v>50</c:v>
                </c:pt>
                <c:pt idx="5">
                  <c:v>53.813600000000001</c:v>
                </c:pt>
                <c:pt idx="6">
                  <c:v>55.508499999999998</c:v>
                </c:pt>
                <c:pt idx="7">
                  <c:v>58.050800000000002</c:v>
                </c:pt>
                <c:pt idx="8">
                  <c:v>61.0169</c:v>
                </c:pt>
                <c:pt idx="9">
                  <c:v>61.864400000000003</c:v>
                </c:pt>
                <c:pt idx="10">
                  <c:v>65.677999999999997</c:v>
                </c:pt>
                <c:pt idx="11">
                  <c:v>66.525400000000005</c:v>
                </c:pt>
                <c:pt idx="12">
                  <c:v>69.067800000000005</c:v>
                </c:pt>
                <c:pt idx="13">
                  <c:v>70.338999999999999</c:v>
                </c:pt>
                <c:pt idx="14">
                  <c:v>73.305099999999996</c:v>
                </c:pt>
                <c:pt idx="15">
                  <c:v>75</c:v>
                </c:pt>
                <c:pt idx="16">
                  <c:v>76.271199999999993</c:v>
                </c:pt>
                <c:pt idx="17">
                  <c:v>77.966099999999997</c:v>
                </c:pt>
                <c:pt idx="18">
                  <c:v>78.389799999999994</c:v>
                </c:pt>
                <c:pt idx="19">
                  <c:v>79.661000000000001</c:v>
                </c:pt>
                <c:pt idx="20">
                  <c:v>80.084699999999998</c:v>
                </c:pt>
                <c:pt idx="21">
                  <c:v>80.932199999999995</c:v>
                </c:pt>
                <c:pt idx="22">
                  <c:v>81.779700000000005</c:v>
                </c:pt>
                <c:pt idx="23">
                  <c:v>83.050799999999995</c:v>
                </c:pt>
                <c:pt idx="24">
                  <c:v>83.898300000000006</c:v>
                </c:pt>
                <c:pt idx="25">
                  <c:v>85.593199999999996</c:v>
                </c:pt>
                <c:pt idx="26">
                  <c:v>86.016900000000007</c:v>
                </c:pt>
                <c:pt idx="27">
                  <c:v>87.2881</c:v>
                </c:pt>
                <c:pt idx="28">
                  <c:v>87.2881</c:v>
                </c:pt>
                <c:pt idx="29">
                  <c:v>88.559299999999993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'%_Eigen'!$A$14:$A$17</c:f>
              <c:strCache>
                <c:ptCount val="1"/>
                <c:pt idx="0">
                  <c:v>normalized_20_20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'%_Eigen'!$C$15:$AF$15</c:f>
              <c:numCache>
                <c:formatCode>0.00</c:formatCode>
                <c:ptCount val="30"/>
                <c:pt idx="0">
                  <c:v>27.542400000000001</c:v>
                </c:pt>
                <c:pt idx="1">
                  <c:v>36.864400000000003</c:v>
                </c:pt>
                <c:pt idx="2">
                  <c:v>44.491500000000002</c:v>
                </c:pt>
                <c:pt idx="3">
                  <c:v>52.118600000000001</c:v>
                </c:pt>
                <c:pt idx="4">
                  <c:v>58.474600000000002</c:v>
                </c:pt>
                <c:pt idx="5">
                  <c:v>61.0169</c:v>
                </c:pt>
                <c:pt idx="6">
                  <c:v>63.135599999999997</c:v>
                </c:pt>
                <c:pt idx="7">
                  <c:v>64.830500000000001</c:v>
                </c:pt>
                <c:pt idx="8">
                  <c:v>67.796599999999998</c:v>
                </c:pt>
                <c:pt idx="9">
                  <c:v>69.915300000000002</c:v>
                </c:pt>
                <c:pt idx="10">
                  <c:v>72.033900000000003</c:v>
                </c:pt>
                <c:pt idx="11">
                  <c:v>72.881399999999999</c:v>
                </c:pt>
                <c:pt idx="12">
                  <c:v>73.728800000000007</c:v>
                </c:pt>
                <c:pt idx="13">
                  <c:v>75</c:v>
                </c:pt>
                <c:pt idx="14">
                  <c:v>78.389799999999994</c:v>
                </c:pt>
                <c:pt idx="15">
                  <c:v>79.661000000000001</c:v>
                </c:pt>
                <c:pt idx="16">
                  <c:v>80.084699999999998</c:v>
                </c:pt>
                <c:pt idx="17">
                  <c:v>83.050799999999995</c:v>
                </c:pt>
                <c:pt idx="18">
                  <c:v>83.474599999999995</c:v>
                </c:pt>
                <c:pt idx="19">
                  <c:v>85.169499999999999</c:v>
                </c:pt>
                <c:pt idx="20">
                  <c:v>86.440700000000007</c:v>
                </c:pt>
                <c:pt idx="21">
                  <c:v>86.864400000000003</c:v>
                </c:pt>
                <c:pt idx="22">
                  <c:v>87.7119</c:v>
                </c:pt>
                <c:pt idx="23">
                  <c:v>88.983099999999993</c:v>
                </c:pt>
                <c:pt idx="24">
                  <c:v>89.830500000000001</c:v>
                </c:pt>
                <c:pt idx="25">
                  <c:v>90.677999999999997</c:v>
                </c:pt>
                <c:pt idx="26">
                  <c:v>91.525400000000005</c:v>
                </c:pt>
                <c:pt idx="27">
                  <c:v>92.796599999999998</c:v>
                </c:pt>
                <c:pt idx="28">
                  <c:v>93.220299999999995</c:v>
                </c:pt>
                <c:pt idx="29">
                  <c:v>93.220299999999995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'%_Eigen'!$A$18:$A$21</c:f>
              <c:strCache>
                <c:ptCount val="1"/>
                <c:pt idx="0">
                  <c:v>equalized_20_20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'%_Eigen'!$C$19:$AF$19</c:f>
              <c:numCache>
                <c:formatCode>0.00</c:formatCode>
                <c:ptCount val="30"/>
                <c:pt idx="0">
                  <c:v>42.372900000000001</c:v>
                </c:pt>
                <c:pt idx="1">
                  <c:v>53.813600000000001</c:v>
                </c:pt>
                <c:pt idx="2">
                  <c:v>60.169499999999999</c:v>
                </c:pt>
                <c:pt idx="3">
                  <c:v>63.5593</c:v>
                </c:pt>
                <c:pt idx="4">
                  <c:v>66.525400000000005</c:v>
                </c:pt>
                <c:pt idx="5">
                  <c:v>69.915300000000002</c:v>
                </c:pt>
                <c:pt idx="6">
                  <c:v>71.186400000000006</c:v>
                </c:pt>
                <c:pt idx="7">
                  <c:v>72.457599999999999</c:v>
                </c:pt>
                <c:pt idx="8">
                  <c:v>73.728800000000007</c:v>
                </c:pt>
                <c:pt idx="9">
                  <c:v>75.847499999999997</c:v>
                </c:pt>
                <c:pt idx="10">
                  <c:v>78.389799999999994</c:v>
                </c:pt>
                <c:pt idx="11">
                  <c:v>78.813599999999994</c:v>
                </c:pt>
                <c:pt idx="12">
                  <c:v>80.084699999999998</c:v>
                </c:pt>
                <c:pt idx="13">
                  <c:v>80.508499999999998</c:v>
                </c:pt>
                <c:pt idx="14">
                  <c:v>81.779700000000005</c:v>
                </c:pt>
                <c:pt idx="15">
                  <c:v>83.050799999999995</c:v>
                </c:pt>
                <c:pt idx="16">
                  <c:v>85.169499999999999</c:v>
                </c:pt>
                <c:pt idx="17">
                  <c:v>86.016900000000007</c:v>
                </c:pt>
                <c:pt idx="18">
                  <c:v>86.440700000000007</c:v>
                </c:pt>
                <c:pt idx="19">
                  <c:v>86.864400000000003</c:v>
                </c:pt>
                <c:pt idx="20">
                  <c:v>87.2881</c:v>
                </c:pt>
                <c:pt idx="21">
                  <c:v>87.7119</c:v>
                </c:pt>
                <c:pt idx="22">
                  <c:v>88.135599999999997</c:v>
                </c:pt>
                <c:pt idx="23">
                  <c:v>88.559299999999993</c:v>
                </c:pt>
                <c:pt idx="24">
                  <c:v>88.559299999999993</c:v>
                </c:pt>
                <c:pt idx="25">
                  <c:v>89.830500000000001</c:v>
                </c:pt>
                <c:pt idx="26">
                  <c:v>90.254199999999997</c:v>
                </c:pt>
                <c:pt idx="27">
                  <c:v>91.949200000000005</c:v>
                </c:pt>
                <c:pt idx="28">
                  <c:v>92.372900000000001</c:v>
                </c:pt>
                <c:pt idx="29">
                  <c:v>92.796599999999998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'%_Eigen'!$A$22:$A$25</c:f>
              <c:strCache>
                <c:ptCount val="1"/>
                <c:pt idx="0">
                  <c:v>CLAHE_20_20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'%_Eigen'!$C$23:$AF$23</c:f>
              <c:numCache>
                <c:formatCode>0.00</c:formatCode>
                <c:ptCount val="30"/>
                <c:pt idx="0">
                  <c:v>37.7119</c:v>
                </c:pt>
                <c:pt idx="1">
                  <c:v>49.576300000000003</c:v>
                </c:pt>
                <c:pt idx="2">
                  <c:v>55.932200000000002</c:v>
                </c:pt>
                <c:pt idx="3">
                  <c:v>59.322000000000003</c:v>
                </c:pt>
                <c:pt idx="4">
                  <c:v>62.7119</c:v>
                </c:pt>
                <c:pt idx="5">
                  <c:v>68.220299999999995</c:v>
                </c:pt>
                <c:pt idx="6">
                  <c:v>71.610200000000006</c:v>
                </c:pt>
                <c:pt idx="7">
                  <c:v>73.728800000000007</c:v>
                </c:pt>
                <c:pt idx="8">
                  <c:v>75</c:v>
                </c:pt>
                <c:pt idx="9">
                  <c:v>78.813599999999994</c:v>
                </c:pt>
                <c:pt idx="10">
                  <c:v>79.237300000000005</c:v>
                </c:pt>
                <c:pt idx="11">
                  <c:v>80.508499999999998</c:v>
                </c:pt>
                <c:pt idx="12">
                  <c:v>81.355900000000005</c:v>
                </c:pt>
                <c:pt idx="13">
                  <c:v>83.050799999999995</c:v>
                </c:pt>
                <c:pt idx="14">
                  <c:v>83.898300000000006</c:v>
                </c:pt>
                <c:pt idx="15">
                  <c:v>85.169499999999999</c:v>
                </c:pt>
                <c:pt idx="16">
                  <c:v>86.440700000000007</c:v>
                </c:pt>
                <c:pt idx="17">
                  <c:v>87.2881</c:v>
                </c:pt>
                <c:pt idx="18">
                  <c:v>88.559299999999993</c:v>
                </c:pt>
                <c:pt idx="19">
                  <c:v>89.406800000000004</c:v>
                </c:pt>
                <c:pt idx="20">
                  <c:v>89.830500000000001</c:v>
                </c:pt>
                <c:pt idx="21">
                  <c:v>90.677999999999997</c:v>
                </c:pt>
                <c:pt idx="22">
                  <c:v>91.101699999999994</c:v>
                </c:pt>
                <c:pt idx="23">
                  <c:v>91.949200000000005</c:v>
                </c:pt>
                <c:pt idx="24">
                  <c:v>92.372900000000001</c:v>
                </c:pt>
                <c:pt idx="25">
                  <c:v>92.372900000000001</c:v>
                </c:pt>
                <c:pt idx="26">
                  <c:v>92.372900000000001</c:v>
                </c:pt>
                <c:pt idx="27">
                  <c:v>93.220299999999995</c:v>
                </c:pt>
                <c:pt idx="28">
                  <c:v>93.220299999999995</c:v>
                </c:pt>
                <c:pt idx="29">
                  <c:v>94.067800000000005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312552"/>
        <c:axId val="301312944"/>
      </c:lineChart>
      <c:catAx>
        <c:axId val="30131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1312944"/>
        <c:crosses val="autoZero"/>
        <c:auto val="1"/>
        <c:lblAlgn val="ctr"/>
        <c:lblOffset val="100"/>
        <c:noMultiLvlLbl val="0"/>
      </c:catAx>
      <c:valAx>
        <c:axId val="3013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1312552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%_Fisher_pp</a:t>
            </a:r>
          </a:p>
        </c:rich>
      </c:tx>
      <c:layout>
        <c:manualLayout>
          <c:xMode val="edge"/>
          <c:yMode val="edge"/>
          <c:x val="0.36045122484689412"/>
          <c:y val="2.777777777777777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'%_Fisher'!$A$2:$A$5</c:f>
              <c:strCache>
                <c:ptCount val="1"/>
                <c:pt idx="0">
                  <c:v>original_20_20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'%_Fisher'!$C$3:$AF$3</c:f>
              <c:numCache>
                <c:formatCode>0.00</c:formatCode>
                <c:ptCount val="30"/>
                <c:pt idx="0">
                  <c:v>30.084700000000002</c:v>
                </c:pt>
                <c:pt idx="1">
                  <c:v>42.796599999999998</c:v>
                </c:pt>
                <c:pt idx="2">
                  <c:v>50.847499999999997</c:v>
                </c:pt>
                <c:pt idx="3">
                  <c:v>55.932200000000002</c:v>
                </c:pt>
                <c:pt idx="4">
                  <c:v>59.745800000000003</c:v>
                </c:pt>
                <c:pt idx="5">
                  <c:v>62.7119</c:v>
                </c:pt>
                <c:pt idx="6">
                  <c:v>64.830500000000001</c:v>
                </c:pt>
                <c:pt idx="7">
                  <c:v>68.220299999999995</c:v>
                </c:pt>
                <c:pt idx="8">
                  <c:v>69.067800000000005</c:v>
                </c:pt>
                <c:pt idx="9">
                  <c:v>72.881399999999999</c:v>
                </c:pt>
                <c:pt idx="10">
                  <c:v>75.423699999999997</c:v>
                </c:pt>
                <c:pt idx="11">
                  <c:v>78.389799999999994</c:v>
                </c:pt>
                <c:pt idx="12">
                  <c:v>79.237300000000005</c:v>
                </c:pt>
                <c:pt idx="13">
                  <c:v>81.779700000000005</c:v>
                </c:pt>
                <c:pt idx="14">
                  <c:v>84.322000000000003</c:v>
                </c:pt>
                <c:pt idx="15">
                  <c:v>84.322000000000003</c:v>
                </c:pt>
                <c:pt idx="16">
                  <c:v>85.169499999999999</c:v>
                </c:pt>
                <c:pt idx="17">
                  <c:v>85.593199999999996</c:v>
                </c:pt>
                <c:pt idx="18">
                  <c:v>86.440700000000007</c:v>
                </c:pt>
                <c:pt idx="19">
                  <c:v>87.7119</c:v>
                </c:pt>
                <c:pt idx="20">
                  <c:v>89.406800000000004</c:v>
                </c:pt>
                <c:pt idx="21">
                  <c:v>90.254199999999997</c:v>
                </c:pt>
                <c:pt idx="22">
                  <c:v>90.677999999999997</c:v>
                </c:pt>
                <c:pt idx="23">
                  <c:v>91.101699999999994</c:v>
                </c:pt>
                <c:pt idx="24">
                  <c:v>91.949200000000005</c:v>
                </c:pt>
                <c:pt idx="25">
                  <c:v>92.372900000000001</c:v>
                </c:pt>
                <c:pt idx="26">
                  <c:v>93.220299999999995</c:v>
                </c:pt>
                <c:pt idx="27">
                  <c:v>93.220299999999995</c:v>
                </c:pt>
                <c:pt idx="28">
                  <c:v>94.067800000000005</c:v>
                </c:pt>
                <c:pt idx="29">
                  <c:v>94.915300000000002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'%_Fisher'!$A$6:$A$9</c:f>
              <c:strCache>
                <c:ptCount val="1"/>
                <c:pt idx="0">
                  <c:v>cropped_20_20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'%_Fisher'!$C$7:$AF$7</c:f>
              <c:numCache>
                <c:formatCode>0.00</c:formatCode>
                <c:ptCount val="30"/>
                <c:pt idx="0">
                  <c:v>42.372900000000001</c:v>
                </c:pt>
                <c:pt idx="1">
                  <c:v>53.389800000000001</c:v>
                </c:pt>
                <c:pt idx="2">
                  <c:v>57.627099999999999</c:v>
                </c:pt>
                <c:pt idx="3">
                  <c:v>61.4407</c:v>
                </c:pt>
                <c:pt idx="4">
                  <c:v>64.830500000000001</c:v>
                </c:pt>
                <c:pt idx="5">
                  <c:v>68.220299999999995</c:v>
                </c:pt>
                <c:pt idx="6">
                  <c:v>70.338999999999999</c:v>
                </c:pt>
                <c:pt idx="7">
                  <c:v>72.033900000000003</c:v>
                </c:pt>
                <c:pt idx="8">
                  <c:v>72.457599999999999</c:v>
                </c:pt>
                <c:pt idx="9">
                  <c:v>75.423699999999997</c:v>
                </c:pt>
                <c:pt idx="10">
                  <c:v>76.694900000000004</c:v>
                </c:pt>
                <c:pt idx="11">
                  <c:v>77.542400000000001</c:v>
                </c:pt>
                <c:pt idx="12">
                  <c:v>77.966099999999997</c:v>
                </c:pt>
                <c:pt idx="13">
                  <c:v>79.237300000000005</c:v>
                </c:pt>
                <c:pt idx="14">
                  <c:v>80.084699999999998</c:v>
                </c:pt>
                <c:pt idx="15">
                  <c:v>81.779700000000005</c:v>
                </c:pt>
                <c:pt idx="16">
                  <c:v>82.627099999999999</c:v>
                </c:pt>
                <c:pt idx="17">
                  <c:v>84.322000000000003</c:v>
                </c:pt>
                <c:pt idx="18">
                  <c:v>86.016900000000007</c:v>
                </c:pt>
                <c:pt idx="19">
                  <c:v>86.440700000000007</c:v>
                </c:pt>
                <c:pt idx="20">
                  <c:v>87.2881</c:v>
                </c:pt>
                <c:pt idx="21">
                  <c:v>87.2881</c:v>
                </c:pt>
                <c:pt idx="22">
                  <c:v>88.135599999999997</c:v>
                </c:pt>
                <c:pt idx="23">
                  <c:v>88.135599999999997</c:v>
                </c:pt>
                <c:pt idx="24">
                  <c:v>88.983099999999993</c:v>
                </c:pt>
                <c:pt idx="25">
                  <c:v>89.406800000000004</c:v>
                </c:pt>
                <c:pt idx="26">
                  <c:v>91.101699999999994</c:v>
                </c:pt>
                <c:pt idx="27">
                  <c:v>91.525400000000005</c:v>
                </c:pt>
                <c:pt idx="28">
                  <c:v>91.525400000000005</c:v>
                </c:pt>
                <c:pt idx="29">
                  <c:v>91.949200000000005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'%_Fisher'!$A$10:$A$13</c:f>
              <c:strCache>
                <c:ptCount val="1"/>
                <c:pt idx="0">
                  <c:v>masked_20_20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6350">
                <a:solidFill>
                  <a:schemeClr val="accent3"/>
                </a:solidFill>
              </a:ln>
              <a:effectLst/>
            </c:spPr>
          </c:marker>
          <c:val>
            <c:numRef>
              <c:f>'%_Fisher'!$C$11:$AF$11</c:f>
              <c:numCache>
                <c:formatCode>0.00</c:formatCode>
                <c:ptCount val="30"/>
                <c:pt idx="0">
                  <c:v>43.644100000000002</c:v>
                </c:pt>
                <c:pt idx="1">
                  <c:v>50</c:v>
                </c:pt>
                <c:pt idx="2">
                  <c:v>57.203400000000002</c:v>
                </c:pt>
                <c:pt idx="3">
                  <c:v>62.2881</c:v>
                </c:pt>
                <c:pt idx="4">
                  <c:v>64.406800000000004</c:v>
                </c:pt>
                <c:pt idx="5">
                  <c:v>69.067800000000005</c:v>
                </c:pt>
                <c:pt idx="6">
                  <c:v>71.610200000000006</c:v>
                </c:pt>
                <c:pt idx="7">
                  <c:v>72.457599999999999</c:v>
                </c:pt>
                <c:pt idx="8">
                  <c:v>74.576300000000003</c:v>
                </c:pt>
                <c:pt idx="9">
                  <c:v>76.694900000000004</c:v>
                </c:pt>
                <c:pt idx="10">
                  <c:v>77.542400000000001</c:v>
                </c:pt>
                <c:pt idx="11">
                  <c:v>78.389799999999994</c:v>
                </c:pt>
                <c:pt idx="12">
                  <c:v>78.813599999999994</c:v>
                </c:pt>
                <c:pt idx="13">
                  <c:v>79.237300000000005</c:v>
                </c:pt>
                <c:pt idx="14">
                  <c:v>80.508499999999998</c:v>
                </c:pt>
                <c:pt idx="15">
                  <c:v>80.932199999999995</c:v>
                </c:pt>
                <c:pt idx="16">
                  <c:v>81.355900000000005</c:v>
                </c:pt>
                <c:pt idx="17">
                  <c:v>82.203400000000002</c:v>
                </c:pt>
                <c:pt idx="18">
                  <c:v>83.050799999999995</c:v>
                </c:pt>
                <c:pt idx="19">
                  <c:v>83.050799999999995</c:v>
                </c:pt>
                <c:pt idx="20">
                  <c:v>84.745800000000003</c:v>
                </c:pt>
                <c:pt idx="21">
                  <c:v>85.169499999999999</c:v>
                </c:pt>
                <c:pt idx="22">
                  <c:v>86.016900000000007</c:v>
                </c:pt>
                <c:pt idx="23">
                  <c:v>86.864400000000003</c:v>
                </c:pt>
                <c:pt idx="24">
                  <c:v>87.7119</c:v>
                </c:pt>
                <c:pt idx="25">
                  <c:v>88.135599999999997</c:v>
                </c:pt>
                <c:pt idx="26">
                  <c:v>88.559299999999993</c:v>
                </c:pt>
                <c:pt idx="27">
                  <c:v>88.983099999999993</c:v>
                </c:pt>
                <c:pt idx="28">
                  <c:v>90.254199999999997</c:v>
                </c:pt>
                <c:pt idx="29">
                  <c:v>90.677999999999997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'%_Fisher'!$A$14:$A$17</c:f>
              <c:strCache>
                <c:ptCount val="1"/>
                <c:pt idx="0">
                  <c:v>normalized_20_20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'%_Fisher'!$C$15:$AF$15</c:f>
              <c:numCache>
                <c:formatCode>0.00</c:formatCode>
                <c:ptCount val="30"/>
                <c:pt idx="0">
                  <c:v>43.644100000000002</c:v>
                </c:pt>
                <c:pt idx="1">
                  <c:v>56.779699999999998</c:v>
                </c:pt>
                <c:pt idx="2">
                  <c:v>61.864400000000003</c:v>
                </c:pt>
                <c:pt idx="3">
                  <c:v>65.254199999999997</c:v>
                </c:pt>
                <c:pt idx="4">
                  <c:v>66.949200000000005</c:v>
                </c:pt>
                <c:pt idx="5">
                  <c:v>67.796599999999998</c:v>
                </c:pt>
                <c:pt idx="6">
                  <c:v>70.762699999999995</c:v>
                </c:pt>
                <c:pt idx="7">
                  <c:v>72.033900000000003</c:v>
                </c:pt>
                <c:pt idx="8">
                  <c:v>73.728800000000007</c:v>
                </c:pt>
                <c:pt idx="9">
                  <c:v>75.423699999999997</c:v>
                </c:pt>
                <c:pt idx="10">
                  <c:v>76.694900000000004</c:v>
                </c:pt>
                <c:pt idx="11">
                  <c:v>78.813599999999994</c:v>
                </c:pt>
                <c:pt idx="12">
                  <c:v>80.084699999999998</c:v>
                </c:pt>
                <c:pt idx="13">
                  <c:v>81.355900000000005</c:v>
                </c:pt>
                <c:pt idx="14">
                  <c:v>81.355900000000005</c:v>
                </c:pt>
                <c:pt idx="15">
                  <c:v>81.779700000000005</c:v>
                </c:pt>
                <c:pt idx="16">
                  <c:v>82.627099999999999</c:v>
                </c:pt>
                <c:pt idx="17">
                  <c:v>82.627099999999999</c:v>
                </c:pt>
                <c:pt idx="18">
                  <c:v>82.627099999999999</c:v>
                </c:pt>
                <c:pt idx="19">
                  <c:v>83.898300000000006</c:v>
                </c:pt>
                <c:pt idx="20">
                  <c:v>84.745800000000003</c:v>
                </c:pt>
                <c:pt idx="21">
                  <c:v>85.593199999999996</c:v>
                </c:pt>
                <c:pt idx="22">
                  <c:v>86.440700000000007</c:v>
                </c:pt>
                <c:pt idx="23">
                  <c:v>87.7119</c:v>
                </c:pt>
                <c:pt idx="24">
                  <c:v>88.135599999999997</c:v>
                </c:pt>
                <c:pt idx="25">
                  <c:v>88.559299999999993</c:v>
                </c:pt>
                <c:pt idx="26">
                  <c:v>88.559299999999993</c:v>
                </c:pt>
                <c:pt idx="27">
                  <c:v>88.983099999999993</c:v>
                </c:pt>
                <c:pt idx="28">
                  <c:v>89.406800000000004</c:v>
                </c:pt>
                <c:pt idx="29">
                  <c:v>89.830500000000001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'%_Fisher'!$A$18:$A$21</c:f>
              <c:strCache>
                <c:ptCount val="1"/>
                <c:pt idx="0">
                  <c:v>equalized_20_20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'%_Fisher'!$C$19:$AF$19</c:f>
              <c:numCache>
                <c:formatCode>0.00</c:formatCode>
                <c:ptCount val="30"/>
                <c:pt idx="0">
                  <c:v>46.186399999999999</c:v>
                </c:pt>
                <c:pt idx="1">
                  <c:v>54.237299999999998</c:v>
                </c:pt>
                <c:pt idx="2">
                  <c:v>59.745800000000003</c:v>
                </c:pt>
                <c:pt idx="3">
                  <c:v>63.5593</c:v>
                </c:pt>
                <c:pt idx="4">
                  <c:v>69.067800000000005</c:v>
                </c:pt>
                <c:pt idx="5">
                  <c:v>72.033900000000003</c:v>
                </c:pt>
                <c:pt idx="6">
                  <c:v>74.152500000000003</c:v>
                </c:pt>
                <c:pt idx="7">
                  <c:v>76.694900000000004</c:v>
                </c:pt>
                <c:pt idx="8">
                  <c:v>77.542400000000001</c:v>
                </c:pt>
                <c:pt idx="9">
                  <c:v>79.661000000000001</c:v>
                </c:pt>
                <c:pt idx="10">
                  <c:v>80.932199999999995</c:v>
                </c:pt>
                <c:pt idx="11">
                  <c:v>82.203400000000002</c:v>
                </c:pt>
                <c:pt idx="12">
                  <c:v>83.050799999999995</c:v>
                </c:pt>
                <c:pt idx="13">
                  <c:v>84.322000000000003</c:v>
                </c:pt>
                <c:pt idx="14">
                  <c:v>85.593199999999996</c:v>
                </c:pt>
                <c:pt idx="15">
                  <c:v>86.440700000000007</c:v>
                </c:pt>
                <c:pt idx="16">
                  <c:v>86.864400000000003</c:v>
                </c:pt>
                <c:pt idx="17">
                  <c:v>86.864400000000003</c:v>
                </c:pt>
                <c:pt idx="18">
                  <c:v>87.2881</c:v>
                </c:pt>
                <c:pt idx="19">
                  <c:v>87.7119</c:v>
                </c:pt>
                <c:pt idx="20">
                  <c:v>87.7119</c:v>
                </c:pt>
                <c:pt idx="21">
                  <c:v>87.7119</c:v>
                </c:pt>
                <c:pt idx="22">
                  <c:v>87.7119</c:v>
                </c:pt>
                <c:pt idx="23">
                  <c:v>87.7119</c:v>
                </c:pt>
                <c:pt idx="24">
                  <c:v>87.7119</c:v>
                </c:pt>
                <c:pt idx="25">
                  <c:v>88.559299999999993</c:v>
                </c:pt>
                <c:pt idx="26">
                  <c:v>88.559299999999993</c:v>
                </c:pt>
                <c:pt idx="27">
                  <c:v>88.559299999999993</c:v>
                </c:pt>
                <c:pt idx="28">
                  <c:v>89.406800000000004</c:v>
                </c:pt>
                <c:pt idx="29">
                  <c:v>89.406800000000004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'%_Fisher'!$A$22:$A$25</c:f>
              <c:strCache>
                <c:ptCount val="1"/>
                <c:pt idx="0">
                  <c:v>CLAHE_20_20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'%_Fisher'!$C$23:$AF$23</c:f>
              <c:numCache>
                <c:formatCode>0.00</c:formatCode>
                <c:ptCount val="30"/>
                <c:pt idx="0">
                  <c:v>44.915300000000002</c:v>
                </c:pt>
                <c:pt idx="1">
                  <c:v>55.084699999999998</c:v>
                </c:pt>
                <c:pt idx="2">
                  <c:v>58.474600000000002</c:v>
                </c:pt>
                <c:pt idx="3">
                  <c:v>61.864400000000003</c:v>
                </c:pt>
                <c:pt idx="4">
                  <c:v>63.9831</c:v>
                </c:pt>
                <c:pt idx="5">
                  <c:v>66.101699999999994</c:v>
                </c:pt>
                <c:pt idx="6">
                  <c:v>69.491500000000002</c:v>
                </c:pt>
                <c:pt idx="7">
                  <c:v>72.881399999999999</c:v>
                </c:pt>
                <c:pt idx="8">
                  <c:v>74.152500000000003</c:v>
                </c:pt>
                <c:pt idx="9">
                  <c:v>74.576300000000003</c:v>
                </c:pt>
                <c:pt idx="10">
                  <c:v>76.271199999999993</c:v>
                </c:pt>
                <c:pt idx="11">
                  <c:v>76.694900000000004</c:v>
                </c:pt>
                <c:pt idx="12">
                  <c:v>79.237300000000005</c:v>
                </c:pt>
                <c:pt idx="13">
                  <c:v>80.084699999999998</c:v>
                </c:pt>
                <c:pt idx="14">
                  <c:v>81.355900000000005</c:v>
                </c:pt>
                <c:pt idx="15">
                  <c:v>82.203400000000002</c:v>
                </c:pt>
                <c:pt idx="16">
                  <c:v>84.322000000000003</c:v>
                </c:pt>
                <c:pt idx="17">
                  <c:v>85.169499999999999</c:v>
                </c:pt>
                <c:pt idx="18">
                  <c:v>85.593199999999996</c:v>
                </c:pt>
                <c:pt idx="19">
                  <c:v>85.593199999999996</c:v>
                </c:pt>
                <c:pt idx="20">
                  <c:v>85.593199999999996</c:v>
                </c:pt>
                <c:pt idx="21">
                  <c:v>86.864400000000003</c:v>
                </c:pt>
                <c:pt idx="22">
                  <c:v>87.2881</c:v>
                </c:pt>
                <c:pt idx="23">
                  <c:v>87.2881</c:v>
                </c:pt>
                <c:pt idx="24">
                  <c:v>87.2881</c:v>
                </c:pt>
                <c:pt idx="25">
                  <c:v>87.2881</c:v>
                </c:pt>
                <c:pt idx="26">
                  <c:v>87.2881</c:v>
                </c:pt>
                <c:pt idx="27">
                  <c:v>87.7119</c:v>
                </c:pt>
                <c:pt idx="28">
                  <c:v>88.559299999999993</c:v>
                </c:pt>
                <c:pt idx="29">
                  <c:v>89.406800000000004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314904"/>
        <c:axId val="301309416"/>
      </c:lineChart>
      <c:catAx>
        <c:axId val="301314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1309416"/>
        <c:crosses val="autoZero"/>
        <c:auto val="1"/>
        <c:lblAlgn val="ctr"/>
        <c:lblOffset val="100"/>
        <c:noMultiLvlLbl val="0"/>
      </c:catAx>
      <c:valAx>
        <c:axId val="30130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131490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%_LBPH_pp</a:t>
            </a:r>
          </a:p>
        </c:rich>
      </c:tx>
      <c:layout>
        <c:manualLayout>
          <c:xMode val="edge"/>
          <c:yMode val="edge"/>
          <c:x val="0.36045122484689412"/>
          <c:y val="2.777777777777777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'%_LBPH'!$A$10:$A$13</c:f>
              <c:strCache>
                <c:ptCount val="1"/>
                <c:pt idx="0">
                  <c:v>masked_20_20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6350">
                <a:solidFill>
                  <a:schemeClr val="accent3"/>
                </a:solidFill>
              </a:ln>
              <a:effectLst/>
            </c:spPr>
          </c:marker>
          <c:val>
            <c:numRef>
              <c:f>'%_LBPH'!$C$11:$AF$11</c:f>
              <c:numCache>
                <c:formatCode>0.00</c:formatCode>
                <c:ptCount val="30"/>
                <c:pt idx="0">
                  <c:v>44.067799999999998</c:v>
                </c:pt>
                <c:pt idx="1">
                  <c:v>58.474600000000002</c:v>
                </c:pt>
                <c:pt idx="2">
                  <c:v>67.372900000000001</c:v>
                </c:pt>
                <c:pt idx="3">
                  <c:v>69.491500000000002</c:v>
                </c:pt>
                <c:pt idx="4">
                  <c:v>74.152500000000003</c:v>
                </c:pt>
                <c:pt idx="5">
                  <c:v>75.423699999999997</c:v>
                </c:pt>
                <c:pt idx="6">
                  <c:v>75.847499999999997</c:v>
                </c:pt>
                <c:pt idx="7">
                  <c:v>77.542400000000001</c:v>
                </c:pt>
                <c:pt idx="8">
                  <c:v>78.813599999999994</c:v>
                </c:pt>
                <c:pt idx="9">
                  <c:v>79.661000000000001</c:v>
                </c:pt>
                <c:pt idx="10">
                  <c:v>80.084699999999998</c:v>
                </c:pt>
                <c:pt idx="11">
                  <c:v>81.355900000000005</c:v>
                </c:pt>
                <c:pt idx="12">
                  <c:v>81.779700000000005</c:v>
                </c:pt>
                <c:pt idx="13">
                  <c:v>82.203400000000002</c:v>
                </c:pt>
                <c:pt idx="14">
                  <c:v>83.050799999999995</c:v>
                </c:pt>
                <c:pt idx="15">
                  <c:v>85.169499999999999</c:v>
                </c:pt>
                <c:pt idx="16">
                  <c:v>86.864400000000003</c:v>
                </c:pt>
                <c:pt idx="17">
                  <c:v>87.2881</c:v>
                </c:pt>
                <c:pt idx="18">
                  <c:v>88.135599999999997</c:v>
                </c:pt>
                <c:pt idx="19">
                  <c:v>88.135599999999997</c:v>
                </c:pt>
                <c:pt idx="20">
                  <c:v>90.254199999999997</c:v>
                </c:pt>
                <c:pt idx="21">
                  <c:v>90.677999999999997</c:v>
                </c:pt>
                <c:pt idx="22">
                  <c:v>90.677999999999997</c:v>
                </c:pt>
                <c:pt idx="23">
                  <c:v>91.525400000000005</c:v>
                </c:pt>
                <c:pt idx="24">
                  <c:v>92.372900000000001</c:v>
                </c:pt>
                <c:pt idx="25">
                  <c:v>93.220299999999995</c:v>
                </c:pt>
                <c:pt idx="26">
                  <c:v>94.067800000000005</c:v>
                </c:pt>
                <c:pt idx="27">
                  <c:v>94.491500000000002</c:v>
                </c:pt>
                <c:pt idx="28">
                  <c:v>94.915300000000002</c:v>
                </c:pt>
                <c:pt idx="29">
                  <c:v>95.338999999999999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'%_LBPH'!$A$14:$A$17</c:f>
              <c:strCache>
                <c:ptCount val="1"/>
                <c:pt idx="0">
                  <c:v>normalized_20_20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'%_LBPH'!$C$15:$AF$15</c:f>
              <c:numCache>
                <c:formatCode>0.00</c:formatCode>
                <c:ptCount val="30"/>
                <c:pt idx="0">
                  <c:v>44.491500000000002</c:v>
                </c:pt>
                <c:pt idx="1">
                  <c:v>55.932200000000002</c:v>
                </c:pt>
                <c:pt idx="2">
                  <c:v>61.4407</c:v>
                </c:pt>
                <c:pt idx="3">
                  <c:v>66.949200000000005</c:v>
                </c:pt>
                <c:pt idx="4">
                  <c:v>69.915300000000002</c:v>
                </c:pt>
                <c:pt idx="5">
                  <c:v>72.033900000000003</c:v>
                </c:pt>
                <c:pt idx="6">
                  <c:v>76.271199999999993</c:v>
                </c:pt>
                <c:pt idx="7">
                  <c:v>77.118600000000001</c:v>
                </c:pt>
                <c:pt idx="8">
                  <c:v>78.389799999999994</c:v>
                </c:pt>
                <c:pt idx="9">
                  <c:v>80.084699999999998</c:v>
                </c:pt>
                <c:pt idx="10">
                  <c:v>81.779700000000005</c:v>
                </c:pt>
                <c:pt idx="11">
                  <c:v>82.203400000000002</c:v>
                </c:pt>
                <c:pt idx="12">
                  <c:v>83.898300000000006</c:v>
                </c:pt>
                <c:pt idx="13">
                  <c:v>84.745800000000003</c:v>
                </c:pt>
                <c:pt idx="14">
                  <c:v>86.016900000000007</c:v>
                </c:pt>
                <c:pt idx="15">
                  <c:v>86.864400000000003</c:v>
                </c:pt>
                <c:pt idx="16">
                  <c:v>87.7119</c:v>
                </c:pt>
                <c:pt idx="17">
                  <c:v>87.7119</c:v>
                </c:pt>
                <c:pt idx="18">
                  <c:v>88.983099999999993</c:v>
                </c:pt>
                <c:pt idx="19">
                  <c:v>89.406800000000004</c:v>
                </c:pt>
                <c:pt idx="20">
                  <c:v>89.830500000000001</c:v>
                </c:pt>
                <c:pt idx="21">
                  <c:v>91.101699999999994</c:v>
                </c:pt>
                <c:pt idx="22">
                  <c:v>91.101699999999994</c:v>
                </c:pt>
                <c:pt idx="23">
                  <c:v>92.372900000000001</c:v>
                </c:pt>
                <c:pt idx="24">
                  <c:v>92.796599999999998</c:v>
                </c:pt>
                <c:pt idx="25">
                  <c:v>92.796599999999998</c:v>
                </c:pt>
                <c:pt idx="26">
                  <c:v>93.220299999999995</c:v>
                </c:pt>
                <c:pt idx="27">
                  <c:v>93.644099999999995</c:v>
                </c:pt>
                <c:pt idx="28">
                  <c:v>94.067800000000005</c:v>
                </c:pt>
                <c:pt idx="29">
                  <c:v>94.491500000000002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'%_LBPH'!$A$18:$A$21</c:f>
              <c:strCache>
                <c:ptCount val="1"/>
                <c:pt idx="0">
                  <c:v>equalized_20_20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'%_LBPH'!$C$19:$AF$19</c:f>
              <c:numCache>
                <c:formatCode>0.00</c:formatCode>
                <c:ptCount val="30"/>
                <c:pt idx="0">
                  <c:v>46.186399999999999</c:v>
                </c:pt>
                <c:pt idx="1">
                  <c:v>57.627099999999999</c:v>
                </c:pt>
                <c:pt idx="2">
                  <c:v>65.254199999999997</c:v>
                </c:pt>
                <c:pt idx="3">
                  <c:v>67.372900000000001</c:v>
                </c:pt>
                <c:pt idx="4">
                  <c:v>71.186400000000006</c:v>
                </c:pt>
                <c:pt idx="5">
                  <c:v>72.881399999999999</c:v>
                </c:pt>
                <c:pt idx="6">
                  <c:v>75</c:v>
                </c:pt>
                <c:pt idx="7">
                  <c:v>77.966099999999997</c:v>
                </c:pt>
                <c:pt idx="8">
                  <c:v>78.813599999999994</c:v>
                </c:pt>
                <c:pt idx="9">
                  <c:v>80.508499999999998</c:v>
                </c:pt>
                <c:pt idx="10">
                  <c:v>82.203400000000002</c:v>
                </c:pt>
                <c:pt idx="11">
                  <c:v>82.203400000000002</c:v>
                </c:pt>
                <c:pt idx="12">
                  <c:v>82.627099999999999</c:v>
                </c:pt>
                <c:pt idx="13">
                  <c:v>83.474599999999995</c:v>
                </c:pt>
                <c:pt idx="14">
                  <c:v>83.474599999999995</c:v>
                </c:pt>
                <c:pt idx="15">
                  <c:v>84.745800000000003</c:v>
                </c:pt>
                <c:pt idx="16">
                  <c:v>85.169499999999999</c:v>
                </c:pt>
                <c:pt idx="17">
                  <c:v>85.593199999999996</c:v>
                </c:pt>
                <c:pt idx="18">
                  <c:v>85.593199999999996</c:v>
                </c:pt>
                <c:pt idx="19">
                  <c:v>86.864400000000003</c:v>
                </c:pt>
                <c:pt idx="20">
                  <c:v>88.135599999999997</c:v>
                </c:pt>
                <c:pt idx="21">
                  <c:v>88.983099999999993</c:v>
                </c:pt>
                <c:pt idx="22">
                  <c:v>89.830500000000001</c:v>
                </c:pt>
                <c:pt idx="23">
                  <c:v>90.677999999999997</c:v>
                </c:pt>
                <c:pt idx="24">
                  <c:v>91.101699999999994</c:v>
                </c:pt>
                <c:pt idx="25">
                  <c:v>91.525400000000005</c:v>
                </c:pt>
                <c:pt idx="26">
                  <c:v>92.372900000000001</c:v>
                </c:pt>
                <c:pt idx="27">
                  <c:v>92.796599999999998</c:v>
                </c:pt>
                <c:pt idx="28">
                  <c:v>93.220299999999995</c:v>
                </c:pt>
                <c:pt idx="29">
                  <c:v>93.644099999999995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'%_LBPH'!$A$22:$A$25</c:f>
              <c:strCache>
                <c:ptCount val="1"/>
                <c:pt idx="0">
                  <c:v>CLAHE_20_20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'%_LBPH'!$C$23:$AF$23</c:f>
              <c:numCache>
                <c:formatCode>0.00</c:formatCode>
                <c:ptCount val="30"/>
                <c:pt idx="0">
                  <c:v>43.644100000000002</c:v>
                </c:pt>
                <c:pt idx="1">
                  <c:v>53.389800000000001</c:v>
                </c:pt>
                <c:pt idx="2">
                  <c:v>61.0169</c:v>
                </c:pt>
                <c:pt idx="3">
                  <c:v>64.406800000000004</c:v>
                </c:pt>
                <c:pt idx="4">
                  <c:v>66.949200000000005</c:v>
                </c:pt>
                <c:pt idx="5">
                  <c:v>69.067800000000005</c:v>
                </c:pt>
                <c:pt idx="6">
                  <c:v>73.305099999999996</c:v>
                </c:pt>
                <c:pt idx="7">
                  <c:v>75.847499999999997</c:v>
                </c:pt>
                <c:pt idx="8">
                  <c:v>76.694900000000004</c:v>
                </c:pt>
                <c:pt idx="9">
                  <c:v>77.966099999999997</c:v>
                </c:pt>
                <c:pt idx="10">
                  <c:v>80.084699999999998</c:v>
                </c:pt>
                <c:pt idx="11">
                  <c:v>80.932199999999995</c:v>
                </c:pt>
                <c:pt idx="12">
                  <c:v>82.627099999999999</c:v>
                </c:pt>
                <c:pt idx="13">
                  <c:v>83.898300000000006</c:v>
                </c:pt>
                <c:pt idx="14">
                  <c:v>84.745800000000003</c:v>
                </c:pt>
                <c:pt idx="15">
                  <c:v>86.440700000000007</c:v>
                </c:pt>
                <c:pt idx="16">
                  <c:v>87.2881</c:v>
                </c:pt>
                <c:pt idx="17">
                  <c:v>88.135599999999997</c:v>
                </c:pt>
                <c:pt idx="18">
                  <c:v>88.983099999999993</c:v>
                </c:pt>
                <c:pt idx="19">
                  <c:v>90.254199999999997</c:v>
                </c:pt>
                <c:pt idx="20">
                  <c:v>91.949200000000005</c:v>
                </c:pt>
                <c:pt idx="21">
                  <c:v>92.372900000000001</c:v>
                </c:pt>
                <c:pt idx="22">
                  <c:v>92.372900000000001</c:v>
                </c:pt>
                <c:pt idx="23">
                  <c:v>92.796599999999998</c:v>
                </c:pt>
                <c:pt idx="24">
                  <c:v>93.220299999999995</c:v>
                </c:pt>
                <c:pt idx="25">
                  <c:v>93.220299999999995</c:v>
                </c:pt>
                <c:pt idx="26">
                  <c:v>93.220299999999995</c:v>
                </c:pt>
                <c:pt idx="27">
                  <c:v>93.220299999999995</c:v>
                </c:pt>
                <c:pt idx="28">
                  <c:v>93.644099999999995</c:v>
                </c:pt>
                <c:pt idx="29">
                  <c:v>94.067800000000005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613888"/>
        <c:axId val="304613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'%_LBPH'!$A$2:$A$5</c15:sqref>
                        </c15:formulaRef>
                      </c:ext>
                    </c:extLst>
                    <c:strCache>
                      <c:ptCount val="1"/>
                      <c:pt idx="0">
                        <c:v>original_20_20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'%_LBPH'!$C$3:$AF$3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7.6271199999999997</c:v>
                      </c:pt>
                      <c:pt idx="1">
                        <c:v>12.7119</c:v>
                      </c:pt>
                      <c:pt idx="2">
                        <c:v>15.678000000000001</c:v>
                      </c:pt>
                      <c:pt idx="3">
                        <c:v>18.644100000000002</c:v>
                      </c:pt>
                      <c:pt idx="4">
                        <c:v>21.610199999999999</c:v>
                      </c:pt>
                      <c:pt idx="5">
                        <c:v>23.7288</c:v>
                      </c:pt>
                      <c:pt idx="6">
                        <c:v>27.118600000000001</c:v>
                      </c:pt>
                      <c:pt idx="7">
                        <c:v>29.661000000000001</c:v>
                      </c:pt>
                      <c:pt idx="8">
                        <c:v>32.203400000000002</c:v>
                      </c:pt>
                      <c:pt idx="9">
                        <c:v>35.169499999999999</c:v>
                      </c:pt>
                      <c:pt idx="10">
                        <c:v>37.7119</c:v>
                      </c:pt>
                      <c:pt idx="11">
                        <c:v>40.254199999999997</c:v>
                      </c:pt>
                      <c:pt idx="12">
                        <c:v>42.796599999999998</c:v>
                      </c:pt>
                      <c:pt idx="13">
                        <c:v>45.338999999999999</c:v>
                      </c:pt>
                      <c:pt idx="14">
                        <c:v>47.457599999999999</c:v>
                      </c:pt>
                      <c:pt idx="15">
                        <c:v>49.152500000000003</c:v>
                      </c:pt>
                      <c:pt idx="16">
                        <c:v>51.694899999999997</c:v>
                      </c:pt>
                      <c:pt idx="17">
                        <c:v>54.237299999999998</c:v>
                      </c:pt>
                      <c:pt idx="18">
                        <c:v>55.508499999999998</c:v>
                      </c:pt>
                      <c:pt idx="19">
                        <c:v>56.779699999999998</c:v>
                      </c:pt>
                      <c:pt idx="20">
                        <c:v>58.898299999999999</c:v>
                      </c:pt>
                      <c:pt idx="21">
                        <c:v>60.593200000000003</c:v>
                      </c:pt>
                      <c:pt idx="22">
                        <c:v>62.2881</c:v>
                      </c:pt>
                      <c:pt idx="23">
                        <c:v>65.254199999999997</c:v>
                      </c:pt>
                      <c:pt idx="24">
                        <c:v>66.949200000000005</c:v>
                      </c:pt>
                      <c:pt idx="25">
                        <c:v>68.644099999999995</c:v>
                      </c:pt>
                      <c:pt idx="26">
                        <c:v>69.067800000000005</c:v>
                      </c:pt>
                      <c:pt idx="27">
                        <c:v>69.491500000000002</c:v>
                      </c:pt>
                      <c:pt idx="28">
                        <c:v>70.338999999999999</c:v>
                      </c:pt>
                      <c:pt idx="29">
                        <c:v>71.186400000000006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'%_LBPH'!$A$6:$A$9</c15:sqref>
                        </c15:formulaRef>
                      </c:ext>
                    </c:extLst>
                    <c:strCache>
                      <c:ptCount val="1"/>
                      <c:pt idx="0">
                        <c:v>cropped_20_20</c:v>
                      </c:pt>
                    </c:strCache>
                  </c:strRef>
                </c:tx>
                <c:spPr>
                  <a:ln w="12700" cap="rnd">
                    <a:solidFill>
                      <a:srgbClr val="FFC000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rgbClr val="FFC000">
                        <a:lumMod val="50000"/>
                      </a:srgbClr>
                    </a:solidFill>
                    <a:ln w="9525">
                      <a:solidFill>
                        <a:srgbClr val="FFC000">
                          <a:lumMod val="50000"/>
                        </a:srgb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'%_LBPH'!$C$7:$AF$7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48.305100000000003</c:v>
                      </c:pt>
                      <c:pt idx="1">
                        <c:v>56.355899999999998</c:v>
                      </c:pt>
                      <c:pt idx="2">
                        <c:v>61.4407</c:v>
                      </c:pt>
                      <c:pt idx="3">
                        <c:v>66.101699999999994</c:v>
                      </c:pt>
                      <c:pt idx="4">
                        <c:v>68.220299999999995</c:v>
                      </c:pt>
                      <c:pt idx="5">
                        <c:v>70.762699999999995</c:v>
                      </c:pt>
                      <c:pt idx="6">
                        <c:v>72.033900000000003</c:v>
                      </c:pt>
                      <c:pt idx="7">
                        <c:v>75.847499999999997</c:v>
                      </c:pt>
                      <c:pt idx="8">
                        <c:v>78.389799999999994</c:v>
                      </c:pt>
                      <c:pt idx="9">
                        <c:v>80.932199999999995</c:v>
                      </c:pt>
                      <c:pt idx="10">
                        <c:v>81.355900000000005</c:v>
                      </c:pt>
                      <c:pt idx="11">
                        <c:v>82.627099999999999</c:v>
                      </c:pt>
                      <c:pt idx="12">
                        <c:v>83.474599999999995</c:v>
                      </c:pt>
                      <c:pt idx="13">
                        <c:v>85.169499999999999</c:v>
                      </c:pt>
                      <c:pt idx="14">
                        <c:v>87.2881</c:v>
                      </c:pt>
                      <c:pt idx="15">
                        <c:v>88.559299999999993</c:v>
                      </c:pt>
                      <c:pt idx="16">
                        <c:v>89.406800000000004</c:v>
                      </c:pt>
                      <c:pt idx="17">
                        <c:v>90.254199999999997</c:v>
                      </c:pt>
                      <c:pt idx="18">
                        <c:v>91.101699999999994</c:v>
                      </c:pt>
                      <c:pt idx="19">
                        <c:v>91.525400000000005</c:v>
                      </c:pt>
                      <c:pt idx="20">
                        <c:v>91.949200000000005</c:v>
                      </c:pt>
                      <c:pt idx="21">
                        <c:v>91.949200000000005</c:v>
                      </c:pt>
                      <c:pt idx="22">
                        <c:v>92.372900000000001</c:v>
                      </c:pt>
                      <c:pt idx="23">
                        <c:v>92.372900000000001</c:v>
                      </c:pt>
                      <c:pt idx="24">
                        <c:v>92.372900000000001</c:v>
                      </c:pt>
                      <c:pt idx="25">
                        <c:v>93.220299999999995</c:v>
                      </c:pt>
                      <c:pt idx="26">
                        <c:v>93.644099999999995</c:v>
                      </c:pt>
                      <c:pt idx="27">
                        <c:v>94.491500000000002</c:v>
                      </c:pt>
                      <c:pt idx="28">
                        <c:v>94.915300000000002</c:v>
                      </c:pt>
                      <c:pt idx="29">
                        <c:v>95.338999999999999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0461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4613104"/>
        <c:crosses val="autoZero"/>
        <c:auto val="1"/>
        <c:lblAlgn val="ctr"/>
        <c:lblOffset val="100"/>
        <c:noMultiLvlLbl val="0"/>
      </c:catAx>
      <c:valAx>
        <c:axId val="304613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4613888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 </a:t>
            </a:r>
          </a:p>
        </c:rich>
      </c:tx>
      <c:layout>
        <c:manualLayout>
          <c:xMode val="edge"/>
          <c:yMode val="edge"/>
          <c:x val="0.38985766025569191"/>
          <c:y val="2.0558002936857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LFW!$B$1</c:f>
              <c:strCache>
                <c:ptCount val="1"/>
                <c:pt idx="0">
                  <c:v>Pessoas c/ n imagens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LFW!$A$2:$A$54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39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48</c:v>
                </c:pt>
                <c:pt idx="41">
                  <c:v>49</c:v>
                </c:pt>
                <c:pt idx="42">
                  <c:v>52</c:v>
                </c:pt>
                <c:pt idx="43">
                  <c:v>53</c:v>
                </c:pt>
                <c:pt idx="44">
                  <c:v>55</c:v>
                </c:pt>
                <c:pt idx="45">
                  <c:v>60</c:v>
                </c:pt>
                <c:pt idx="46">
                  <c:v>71</c:v>
                </c:pt>
                <c:pt idx="47">
                  <c:v>77</c:v>
                </c:pt>
                <c:pt idx="48">
                  <c:v>109</c:v>
                </c:pt>
                <c:pt idx="49">
                  <c:v>121</c:v>
                </c:pt>
                <c:pt idx="50">
                  <c:v>144</c:v>
                </c:pt>
                <c:pt idx="51">
                  <c:v>236</c:v>
                </c:pt>
                <c:pt idx="52">
                  <c:v>530</c:v>
                </c:pt>
              </c:numCache>
            </c:numRef>
          </c:cat>
          <c:val>
            <c:numRef>
              <c:f>LFW!$B$2:$B$54</c:f>
              <c:numCache>
                <c:formatCode>General</c:formatCode>
                <c:ptCount val="53"/>
                <c:pt idx="0">
                  <c:v>4069</c:v>
                </c:pt>
                <c:pt idx="1">
                  <c:v>779</c:v>
                </c:pt>
                <c:pt idx="2">
                  <c:v>291</c:v>
                </c:pt>
                <c:pt idx="3">
                  <c:v>187</c:v>
                </c:pt>
                <c:pt idx="4">
                  <c:v>112</c:v>
                </c:pt>
                <c:pt idx="5">
                  <c:v>55</c:v>
                </c:pt>
                <c:pt idx="6">
                  <c:v>39</c:v>
                </c:pt>
                <c:pt idx="7">
                  <c:v>33</c:v>
                </c:pt>
                <c:pt idx="8">
                  <c:v>26</c:v>
                </c:pt>
                <c:pt idx="9">
                  <c:v>15</c:v>
                </c:pt>
                <c:pt idx="10">
                  <c:v>16</c:v>
                </c:pt>
                <c:pt idx="11">
                  <c:v>10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3</c:v>
                </c:pt>
                <c:pt idx="16">
                  <c:v>8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LFW!$C$1</c:f>
              <c:strCache>
                <c:ptCount val="1"/>
                <c:pt idx="0">
                  <c:v>Pessoas c/ n ou mais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33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LFW!$A$2:$A$54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39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48</c:v>
                </c:pt>
                <c:pt idx="41">
                  <c:v>49</c:v>
                </c:pt>
                <c:pt idx="42">
                  <c:v>52</c:v>
                </c:pt>
                <c:pt idx="43">
                  <c:v>53</c:v>
                </c:pt>
                <c:pt idx="44">
                  <c:v>55</c:v>
                </c:pt>
                <c:pt idx="45">
                  <c:v>60</c:v>
                </c:pt>
                <c:pt idx="46">
                  <c:v>71</c:v>
                </c:pt>
                <c:pt idx="47">
                  <c:v>77</c:v>
                </c:pt>
                <c:pt idx="48">
                  <c:v>109</c:v>
                </c:pt>
                <c:pt idx="49">
                  <c:v>121</c:v>
                </c:pt>
                <c:pt idx="50">
                  <c:v>144</c:v>
                </c:pt>
                <c:pt idx="51">
                  <c:v>236</c:v>
                </c:pt>
                <c:pt idx="52">
                  <c:v>530</c:v>
                </c:pt>
              </c:numCache>
            </c:numRef>
          </c:cat>
          <c:val>
            <c:numRef>
              <c:f>LFW!$C$2:$C$54</c:f>
              <c:numCache>
                <c:formatCode>General</c:formatCode>
                <c:ptCount val="53"/>
                <c:pt idx="0">
                  <c:v>5749</c:v>
                </c:pt>
                <c:pt idx="1">
                  <c:v>1680</c:v>
                </c:pt>
                <c:pt idx="2">
                  <c:v>901</c:v>
                </c:pt>
                <c:pt idx="3">
                  <c:v>610</c:v>
                </c:pt>
                <c:pt idx="4">
                  <c:v>423</c:v>
                </c:pt>
                <c:pt idx="5">
                  <c:v>311</c:v>
                </c:pt>
                <c:pt idx="6">
                  <c:v>256</c:v>
                </c:pt>
                <c:pt idx="7">
                  <c:v>217</c:v>
                </c:pt>
                <c:pt idx="8">
                  <c:v>184</c:v>
                </c:pt>
                <c:pt idx="9">
                  <c:v>158</c:v>
                </c:pt>
                <c:pt idx="10">
                  <c:v>143</c:v>
                </c:pt>
                <c:pt idx="11">
                  <c:v>127</c:v>
                </c:pt>
                <c:pt idx="12">
                  <c:v>117</c:v>
                </c:pt>
                <c:pt idx="13">
                  <c:v>106</c:v>
                </c:pt>
                <c:pt idx="14">
                  <c:v>96</c:v>
                </c:pt>
                <c:pt idx="15">
                  <c:v>85</c:v>
                </c:pt>
                <c:pt idx="16">
                  <c:v>82</c:v>
                </c:pt>
                <c:pt idx="17">
                  <c:v>74</c:v>
                </c:pt>
                <c:pt idx="18">
                  <c:v>69</c:v>
                </c:pt>
                <c:pt idx="19">
                  <c:v>62</c:v>
                </c:pt>
                <c:pt idx="20">
                  <c:v>57</c:v>
                </c:pt>
                <c:pt idx="21">
                  <c:v>53</c:v>
                </c:pt>
                <c:pt idx="22">
                  <c:v>48</c:v>
                </c:pt>
                <c:pt idx="23">
                  <c:v>45</c:v>
                </c:pt>
                <c:pt idx="24">
                  <c:v>42</c:v>
                </c:pt>
                <c:pt idx="25">
                  <c:v>41</c:v>
                </c:pt>
                <c:pt idx="26">
                  <c:v>39</c:v>
                </c:pt>
                <c:pt idx="27">
                  <c:v>38</c:v>
                </c:pt>
                <c:pt idx="28">
                  <c:v>36</c:v>
                </c:pt>
                <c:pt idx="29">
                  <c:v>34</c:v>
                </c:pt>
                <c:pt idx="30">
                  <c:v>32</c:v>
                </c:pt>
                <c:pt idx="31">
                  <c:v>30</c:v>
                </c:pt>
                <c:pt idx="32">
                  <c:v>27</c:v>
                </c:pt>
                <c:pt idx="33">
                  <c:v>24</c:v>
                </c:pt>
                <c:pt idx="34">
                  <c:v>23</c:v>
                </c:pt>
                <c:pt idx="35">
                  <c:v>22</c:v>
                </c:pt>
                <c:pt idx="36">
                  <c:v>21</c:v>
                </c:pt>
                <c:pt idx="37">
                  <c:v>19</c:v>
                </c:pt>
                <c:pt idx="38">
                  <c:v>17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12</c:v>
                </c:pt>
                <c:pt idx="43">
                  <c:v>10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311824"/>
        <c:axId val="194132832"/>
      </c:barChart>
      <c:catAx>
        <c:axId val="36131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32832"/>
        <c:crosses val="autoZero"/>
        <c:auto val="1"/>
        <c:lblAlgn val="ctr"/>
        <c:lblOffset val="100"/>
        <c:tickMarkSkip val="20"/>
        <c:noMultiLvlLbl val="0"/>
      </c:catAx>
      <c:valAx>
        <c:axId val="194132832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31182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500672</xdr:colOff>
      <xdr:row>23</xdr:row>
      <xdr:rowOff>97692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486507</xdr:colOff>
      <xdr:row>0</xdr:row>
      <xdr:rowOff>0</xdr:rowOff>
    </xdr:from>
    <xdr:to>
      <xdr:col>20</xdr:col>
      <xdr:colOff>341924</xdr:colOff>
      <xdr:row>23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305290</xdr:colOff>
      <xdr:row>0</xdr:row>
      <xdr:rowOff>24424</xdr:rowOff>
    </xdr:from>
    <xdr:to>
      <xdr:col>31</xdr:col>
      <xdr:colOff>305288</xdr:colOff>
      <xdr:row>23</xdr:row>
      <xdr:rowOff>63990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342032</xdr:colOff>
      <xdr:row>0</xdr:row>
      <xdr:rowOff>114300</xdr:rowOff>
    </xdr:from>
    <xdr:to>
      <xdr:col>15</xdr:col>
      <xdr:colOff>303934</xdr:colOff>
      <xdr:row>23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sked_20_20_EIGEN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bilateral_20_20_FISHER" connectionId="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equalized_20_20_FISHER" connectionId="2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LAHE_20_20_FISHER" connectionId="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masked_20_20_FISHER" connectionId="3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cropped_20_20_FISHER_1" connectionId="15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norm_20_20_FISHER" connectionId="3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original_20_20_FISHER" connectionId="47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original_20_20_FISHER11" connectionId="4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aussian_20_20_LBPH" connectionId="29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cropped_20_20_LBPH" connectionId="1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ilateral_20_20_EIGEN" connectionId="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bilateral_20_20_LBPH" connectionId="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equalized_20_20_LBPH" connectionId="24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norm_20_20_LBPH" connectionId="41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original_20_20_LBPH" connectionId="47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masked_20_20_LBPH" connectionId="35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CLAHE_20_20_LBPH" connectionId="11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original_20_20_EIGEN" connectionId="44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masked_20_20_LBPH" connectionId="36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cropped_20_20_LBPH" connectionId="18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bilateral_20_20_FISHER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LAHE_20_20_EIGEN" connectionId="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masked_20_20_EIGEN" connectionId="32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bilateral_20_20_LBPH" connectionId="6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aussian_20_20_EIGEN" connectionId="26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equalized_20_20_FISHER" connectionId="22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original_20_20_FISHER" connectionId="46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masked_20_20_FISHER" connectionId="34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CLAHE_20_20_LBPH" connectionId="12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bilateral_20_20_EIGEN" connectionId="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CLAHE_20_20_FISHER" connectionId="10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equalized_20_20_EIGEN" connectionId="2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aussian_20_20_EIGEN" connectionId="25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norm_20_20_EIGEN" connectionId="38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CLAHE_20_20_EIGEN" connectionId="8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cropped_20_20_EIGEN" connectionId="14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aussian_20_20_LBPH" connectionId="30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cropped_20_20_FISHER" connectionId="16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aussian_20_20_FISHER" connectionId="28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original_20_20_LBPH" connectionId="48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norm_20_20_FISHER" connectionId="40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norm_20_20_LBPH" connectionId="42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equalized_20_20_FISHER_1" connectionId="2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norm_20_20_EIGEN" connectionId="3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ropped_20_20_EIGEN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riginal_20_20_EIGEN" connectionId="4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qualized_20_20_EIGEN" connectionId="1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aussian_20_20_FISHER" connectionId="2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VisageFaceRec\data\masked_20_20.txt" TargetMode="External"/><Relationship Id="rId2" Type="http://schemas.openxmlformats.org/officeDocument/2006/relationships/hyperlink" Target="VisageFaceRec\data\cropped_20_20.txt" TargetMode="External"/><Relationship Id="rId1" Type="http://schemas.openxmlformats.org/officeDocument/2006/relationships/hyperlink" Target="VisageFaceRec\data\original_20_20.txt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3" Type="http://schemas.openxmlformats.org/officeDocument/2006/relationships/queryTable" Target="../queryTables/queryTable11.xml"/><Relationship Id="rId7" Type="http://schemas.openxmlformats.org/officeDocument/2006/relationships/queryTable" Target="../queryTables/queryTable15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6" Type="http://schemas.openxmlformats.org/officeDocument/2006/relationships/queryTable" Target="../queryTables/queryTable14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Relationship Id="rId9" Type="http://schemas.openxmlformats.org/officeDocument/2006/relationships/queryTable" Target="../queryTables/queryTable1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5.xml"/><Relationship Id="rId3" Type="http://schemas.openxmlformats.org/officeDocument/2006/relationships/queryTable" Target="../queryTables/queryTable20.xml"/><Relationship Id="rId7" Type="http://schemas.openxmlformats.org/officeDocument/2006/relationships/queryTable" Target="../queryTables/queryTable24.xml"/><Relationship Id="rId2" Type="http://schemas.openxmlformats.org/officeDocument/2006/relationships/queryTable" Target="../queryTables/queryTable19.xml"/><Relationship Id="rId1" Type="http://schemas.openxmlformats.org/officeDocument/2006/relationships/queryTable" Target="../queryTables/queryTable18.xml"/><Relationship Id="rId6" Type="http://schemas.openxmlformats.org/officeDocument/2006/relationships/queryTable" Target="../queryTables/queryTable23.xml"/><Relationship Id="rId5" Type="http://schemas.openxmlformats.org/officeDocument/2006/relationships/queryTable" Target="../queryTables/queryTable22.xml"/><Relationship Id="rId4" Type="http://schemas.openxmlformats.org/officeDocument/2006/relationships/queryTable" Target="../queryTables/queryTable2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2.xml"/><Relationship Id="rId13" Type="http://schemas.openxmlformats.org/officeDocument/2006/relationships/queryTable" Target="../queryTables/queryTable37.xml"/><Relationship Id="rId18" Type="http://schemas.openxmlformats.org/officeDocument/2006/relationships/queryTable" Target="../queryTables/queryTable42.xml"/><Relationship Id="rId3" Type="http://schemas.openxmlformats.org/officeDocument/2006/relationships/queryTable" Target="../queryTables/queryTable27.xml"/><Relationship Id="rId21" Type="http://schemas.openxmlformats.org/officeDocument/2006/relationships/queryTable" Target="../queryTables/queryTable45.xml"/><Relationship Id="rId7" Type="http://schemas.openxmlformats.org/officeDocument/2006/relationships/queryTable" Target="../queryTables/queryTable31.xml"/><Relationship Id="rId12" Type="http://schemas.openxmlformats.org/officeDocument/2006/relationships/queryTable" Target="../queryTables/queryTable36.xml"/><Relationship Id="rId17" Type="http://schemas.openxmlformats.org/officeDocument/2006/relationships/queryTable" Target="../queryTables/queryTable41.xml"/><Relationship Id="rId25" Type="http://schemas.openxmlformats.org/officeDocument/2006/relationships/queryTable" Target="../queryTables/queryTable49.xml"/><Relationship Id="rId2" Type="http://schemas.openxmlformats.org/officeDocument/2006/relationships/queryTable" Target="../queryTables/queryTable26.xml"/><Relationship Id="rId16" Type="http://schemas.openxmlformats.org/officeDocument/2006/relationships/queryTable" Target="../queryTables/queryTable40.xml"/><Relationship Id="rId20" Type="http://schemas.openxmlformats.org/officeDocument/2006/relationships/queryTable" Target="../queryTables/queryTable44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30.xml"/><Relationship Id="rId11" Type="http://schemas.openxmlformats.org/officeDocument/2006/relationships/queryTable" Target="../queryTables/queryTable35.xml"/><Relationship Id="rId24" Type="http://schemas.openxmlformats.org/officeDocument/2006/relationships/queryTable" Target="../queryTables/queryTable48.xml"/><Relationship Id="rId5" Type="http://schemas.openxmlformats.org/officeDocument/2006/relationships/queryTable" Target="../queryTables/queryTable29.xml"/><Relationship Id="rId15" Type="http://schemas.openxmlformats.org/officeDocument/2006/relationships/queryTable" Target="../queryTables/queryTable39.xml"/><Relationship Id="rId23" Type="http://schemas.openxmlformats.org/officeDocument/2006/relationships/queryTable" Target="../queryTables/queryTable47.xml"/><Relationship Id="rId10" Type="http://schemas.openxmlformats.org/officeDocument/2006/relationships/queryTable" Target="../queryTables/queryTable34.xml"/><Relationship Id="rId19" Type="http://schemas.openxmlformats.org/officeDocument/2006/relationships/queryTable" Target="../queryTables/queryTable43.xml"/><Relationship Id="rId4" Type="http://schemas.openxmlformats.org/officeDocument/2006/relationships/queryTable" Target="../queryTables/queryTable28.xml"/><Relationship Id="rId9" Type="http://schemas.openxmlformats.org/officeDocument/2006/relationships/queryTable" Target="../queryTables/queryTable33.xml"/><Relationship Id="rId14" Type="http://schemas.openxmlformats.org/officeDocument/2006/relationships/queryTable" Target="../queryTables/queryTable38.xml"/><Relationship Id="rId22" Type="http://schemas.openxmlformats.org/officeDocument/2006/relationships/queryTable" Target="../queryTables/queryTable4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2" sqref="D2"/>
    </sheetView>
  </sheetViews>
  <sheetFormatPr defaultRowHeight="15" x14ac:dyDescent="0.25"/>
  <cols>
    <col min="1" max="1" width="17.5703125" customWidth="1"/>
    <col min="2" max="2" width="10.85546875" customWidth="1"/>
    <col min="3" max="3" width="12.7109375" customWidth="1"/>
    <col min="4" max="4" width="12.5703125" customWidth="1"/>
    <col min="6" max="6" width="11.85546875" bestFit="1" customWidth="1"/>
    <col min="7" max="7" width="12.28515625" bestFit="1" customWidth="1"/>
    <col min="8" max="8" width="10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78</v>
      </c>
      <c r="I1" t="s">
        <v>79</v>
      </c>
    </row>
    <row r="2" spans="1:9" ht="45" x14ac:dyDescent="0.25">
      <c r="A2" t="s">
        <v>34</v>
      </c>
      <c r="B2" s="3" t="s">
        <v>33</v>
      </c>
      <c r="C2" s="1" t="s">
        <v>35</v>
      </c>
      <c r="D2">
        <v>1180</v>
      </c>
      <c r="E2">
        <v>59</v>
      </c>
      <c r="F2">
        <v>20</v>
      </c>
      <c r="G2">
        <v>20</v>
      </c>
      <c r="H2">
        <v>944</v>
      </c>
      <c r="I2">
        <v>236</v>
      </c>
    </row>
    <row r="3" spans="1:9" ht="45" x14ac:dyDescent="0.25">
      <c r="A3" t="s">
        <v>36</v>
      </c>
      <c r="B3" s="3" t="s">
        <v>38</v>
      </c>
      <c r="C3" s="1" t="s">
        <v>35</v>
      </c>
      <c r="D3">
        <v>1180</v>
      </c>
      <c r="E3">
        <v>59</v>
      </c>
      <c r="F3">
        <v>20</v>
      </c>
      <c r="G3">
        <v>20</v>
      </c>
      <c r="H3">
        <v>942</v>
      </c>
      <c r="I3">
        <v>236</v>
      </c>
    </row>
    <row r="4" spans="1:9" ht="45" x14ac:dyDescent="0.25">
      <c r="A4" t="s">
        <v>37</v>
      </c>
      <c r="B4" s="3" t="s">
        <v>39</v>
      </c>
      <c r="C4" s="1" t="s">
        <v>35</v>
      </c>
      <c r="D4">
        <v>1180</v>
      </c>
      <c r="E4">
        <v>59</v>
      </c>
      <c r="F4">
        <v>20</v>
      </c>
      <c r="G4">
        <v>20</v>
      </c>
      <c r="H4">
        <v>944</v>
      </c>
      <c r="I4">
        <v>236</v>
      </c>
    </row>
    <row r="5" spans="1:9" x14ac:dyDescent="0.25">
      <c r="A5" t="s">
        <v>80</v>
      </c>
      <c r="B5" s="3"/>
      <c r="C5" s="1"/>
      <c r="D5">
        <v>1180</v>
      </c>
      <c r="E5">
        <v>59</v>
      </c>
      <c r="F5">
        <v>20</v>
      </c>
      <c r="G5">
        <v>20</v>
      </c>
      <c r="H5">
        <v>944</v>
      </c>
      <c r="I5">
        <v>236</v>
      </c>
    </row>
    <row r="6" spans="1:9" x14ac:dyDescent="0.25">
      <c r="A6" t="s">
        <v>81</v>
      </c>
      <c r="B6" s="3"/>
      <c r="C6" s="1"/>
      <c r="D6">
        <v>1180</v>
      </c>
      <c r="E6">
        <v>59</v>
      </c>
      <c r="F6">
        <v>20</v>
      </c>
      <c r="G6">
        <v>20</v>
      </c>
      <c r="H6">
        <v>944</v>
      </c>
      <c r="I6">
        <v>236</v>
      </c>
    </row>
    <row r="7" spans="1:9" x14ac:dyDescent="0.25">
      <c r="A7" t="s">
        <v>82</v>
      </c>
      <c r="B7" s="3"/>
      <c r="C7" s="1"/>
      <c r="D7">
        <v>1180</v>
      </c>
      <c r="E7">
        <v>59</v>
      </c>
      <c r="F7">
        <v>20</v>
      </c>
      <c r="G7">
        <v>20</v>
      </c>
      <c r="H7">
        <v>944</v>
      </c>
      <c r="I7">
        <v>236</v>
      </c>
    </row>
    <row r="8" spans="1:9" x14ac:dyDescent="0.25">
      <c r="A8" t="s">
        <v>84</v>
      </c>
      <c r="B8" s="3"/>
      <c r="C8" s="1"/>
      <c r="D8">
        <v>1180</v>
      </c>
      <c r="E8">
        <v>59</v>
      </c>
      <c r="F8">
        <v>20</v>
      </c>
      <c r="G8">
        <v>20</v>
      </c>
      <c r="H8">
        <v>944</v>
      </c>
      <c r="I8">
        <v>236</v>
      </c>
    </row>
    <row r="9" spans="1:9" x14ac:dyDescent="0.25">
      <c r="A9" t="s">
        <v>83</v>
      </c>
      <c r="B9" s="3"/>
      <c r="C9" s="1"/>
      <c r="D9">
        <v>1180</v>
      </c>
      <c r="E9">
        <v>59</v>
      </c>
      <c r="F9">
        <v>20</v>
      </c>
      <c r="G9">
        <v>20</v>
      </c>
      <c r="H9">
        <v>944</v>
      </c>
      <c r="I9">
        <v>236</v>
      </c>
    </row>
    <row r="10" spans="1:9" x14ac:dyDescent="0.25">
      <c r="B10" s="3"/>
      <c r="C10" s="1"/>
    </row>
    <row r="11" spans="1:9" x14ac:dyDescent="0.25">
      <c r="B11" s="3"/>
      <c r="C11" s="1"/>
    </row>
    <row r="12" spans="1:9" x14ac:dyDescent="0.25">
      <c r="B12" s="3"/>
      <c r="C12" s="1"/>
    </row>
    <row r="13" spans="1:9" x14ac:dyDescent="0.25">
      <c r="B13" s="3"/>
      <c r="C13" s="1"/>
    </row>
    <row r="14" spans="1:9" x14ac:dyDescent="0.25">
      <c r="B14" s="3"/>
      <c r="C14" s="1"/>
    </row>
    <row r="15" spans="1:9" x14ac:dyDescent="0.25">
      <c r="B15" s="3"/>
      <c r="C15" s="1"/>
    </row>
    <row r="16" spans="1:9" x14ac:dyDescent="0.25">
      <c r="B16" s="3"/>
      <c r="C16" s="1"/>
    </row>
    <row r="17" spans="2:3" x14ac:dyDescent="0.25">
      <c r="B17" s="3"/>
      <c r="C17" s="1"/>
    </row>
    <row r="18" spans="2:3" x14ac:dyDescent="0.25">
      <c r="B18" s="3"/>
      <c r="C18" s="1"/>
    </row>
    <row r="19" spans="2:3" x14ac:dyDescent="0.25">
      <c r="B19" s="3"/>
      <c r="C19" s="1"/>
    </row>
  </sheetData>
  <hyperlinks>
    <hyperlink ref="B2" r:id="rId1"/>
    <hyperlink ref="B3" r:id="rId2"/>
    <hyperlink ref="B4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I25" sqref="AI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7"/>
  <sheetViews>
    <sheetView workbookViewId="0">
      <selection activeCell="C30" sqref="C30"/>
    </sheetView>
  </sheetViews>
  <sheetFormatPr defaultRowHeight="15" x14ac:dyDescent="0.25"/>
  <cols>
    <col min="1" max="1" width="17.28515625" bestFit="1" customWidth="1"/>
    <col min="2" max="2" width="9.85546875" style="2" customWidth="1"/>
    <col min="3" max="32" width="5.5703125" style="15" customWidth="1"/>
    <col min="33" max="54" width="9.140625" style="15"/>
  </cols>
  <sheetData>
    <row r="1" spans="1:54" s="10" customFormat="1" x14ac:dyDescent="0.25">
      <c r="A1" s="10" t="s">
        <v>7</v>
      </c>
      <c r="B1" s="6" t="s">
        <v>28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12</v>
      </c>
      <c r="H1" s="11" t="s">
        <v>13</v>
      </c>
      <c r="I1" s="11" t="s">
        <v>14</v>
      </c>
      <c r="J1" s="11" t="s">
        <v>15</v>
      </c>
      <c r="K1" s="11" t="s">
        <v>16</v>
      </c>
      <c r="L1" s="11" t="s">
        <v>17</v>
      </c>
      <c r="M1" s="11" t="s">
        <v>18</v>
      </c>
      <c r="N1" s="11" t="s">
        <v>19</v>
      </c>
      <c r="O1" s="11" t="s">
        <v>20</v>
      </c>
      <c r="P1" s="11" t="s">
        <v>21</v>
      </c>
      <c r="Q1" s="11" t="s">
        <v>22</v>
      </c>
      <c r="R1" s="11" t="s">
        <v>23</v>
      </c>
      <c r="S1" s="11" t="s">
        <v>24</v>
      </c>
      <c r="T1" s="11" t="s">
        <v>25</v>
      </c>
      <c r="U1" s="11" t="s">
        <v>26</v>
      </c>
      <c r="V1" s="11" t="s">
        <v>27</v>
      </c>
      <c r="W1" s="11" t="s">
        <v>40</v>
      </c>
      <c r="X1" s="11" t="s">
        <v>41</v>
      </c>
      <c r="Y1" s="11" t="s">
        <v>42</v>
      </c>
      <c r="Z1" s="11" t="s">
        <v>43</v>
      </c>
      <c r="AA1" s="11" t="s">
        <v>44</v>
      </c>
      <c r="AB1" s="11" t="s">
        <v>45</v>
      </c>
      <c r="AC1" s="11" t="s">
        <v>46</v>
      </c>
      <c r="AD1" s="11" t="s">
        <v>47</v>
      </c>
      <c r="AE1" s="11" t="s">
        <v>48</v>
      </c>
      <c r="AF1" s="11" t="s">
        <v>49</v>
      </c>
      <c r="AG1" s="11" t="s">
        <v>50</v>
      </c>
      <c r="AH1" s="11" t="s">
        <v>51</v>
      </c>
      <c r="AI1" s="11" t="s">
        <v>52</v>
      </c>
      <c r="AJ1" s="11" t="s">
        <v>53</v>
      </c>
      <c r="AK1" s="11" t="s">
        <v>54</v>
      </c>
      <c r="AL1" s="11" t="s">
        <v>55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63</v>
      </c>
      <c r="AU1" s="11" t="s">
        <v>64</v>
      </c>
      <c r="AV1" s="11" t="s">
        <v>65</v>
      </c>
      <c r="AW1" s="11" t="s">
        <v>66</v>
      </c>
      <c r="AX1" s="11" t="s">
        <v>67</v>
      </c>
      <c r="AY1" s="11" t="s">
        <v>68</v>
      </c>
      <c r="AZ1" s="11" t="s">
        <v>69</v>
      </c>
      <c r="BA1" s="11"/>
      <c r="BB1" s="11"/>
    </row>
    <row r="2" spans="1:54" s="5" customFormat="1" x14ac:dyDescent="0.25">
      <c r="A2" s="27" t="str">
        <f>Bibliotecas!A2</f>
        <v>original_20_20</v>
      </c>
      <c r="B2" s="4" t="s">
        <v>29</v>
      </c>
      <c r="C2" s="14">
        <v>13.5593</v>
      </c>
      <c r="D2" s="14">
        <v>5.50847</v>
      </c>
      <c r="E2" s="14">
        <v>6.3559299999999999</v>
      </c>
      <c r="F2" s="14">
        <v>3.8135599999999998</v>
      </c>
      <c r="G2" s="14">
        <v>2.54237</v>
      </c>
      <c r="H2" s="14">
        <v>2.54237</v>
      </c>
      <c r="I2" s="14">
        <v>4.6610199999999997</v>
      </c>
      <c r="J2" s="14">
        <v>1.69492</v>
      </c>
      <c r="K2" s="14">
        <v>3.3898299999999999</v>
      </c>
      <c r="L2" s="14">
        <v>2.54237</v>
      </c>
      <c r="M2" s="14">
        <v>1.69492</v>
      </c>
      <c r="N2" s="14">
        <v>1.27119</v>
      </c>
      <c r="O2" s="14">
        <v>2.9661</v>
      </c>
      <c r="P2" s="14">
        <v>2.54237</v>
      </c>
      <c r="Q2" s="14">
        <v>2.9661</v>
      </c>
      <c r="R2" s="14">
        <v>0.42372900000000002</v>
      </c>
      <c r="S2" s="14">
        <v>1.27119</v>
      </c>
      <c r="T2" s="14">
        <v>0.84745800000000004</v>
      </c>
      <c r="U2" s="14">
        <v>0.84745800000000004</v>
      </c>
      <c r="V2" s="14">
        <v>2.1186400000000001</v>
      </c>
      <c r="W2" s="14">
        <v>1.27119</v>
      </c>
      <c r="X2" s="14">
        <v>0.84745800000000004</v>
      </c>
      <c r="Y2" s="14">
        <v>1.27119</v>
      </c>
      <c r="Z2" s="14">
        <v>2.54237</v>
      </c>
      <c r="AA2" s="14">
        <v>2.54237</v>
      </c>
      <c r="AB2" s="14">
        <v>0.84745800000000004</v>
      </c>
      <c r="AC2" s="14">
        <v>1.69492</v>
      </c>
      <c r="AD2" s="14">
        <v>2.54237</v>
      </c>
      <c r="AE2" s="14">
        <v>1.69492</v>
      </c>
      <c r="AF2" s="14">
        <v>0.42372900000000002</v>
      </c>
      <c r="AG2" s="14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s="5" customFormat="1" x14ac:dyDescent="0.25">
      <c r="A3" s="28"/>
      <c r="B3" s="4" t="s">
        <v>30</v>
      </c>
      <c r="C3" s="12">
        <v>13.5593</v>
      </c>
      <c r="D3" s="12">
        <v>19.067799999999998</v>
      </c>
      <c r="E3" s="12">
        <v>25.4237</v>
      </c>
      <c r="F3" s="12">
        <v>29.237300000000001</v>
      </c>
      <c r="G3" s="12">
        <v>31.779699999999998</v>
      </c>
      <c r="H3" s="12">
        <v>34.322000000000003</v>
      </c>
      <c r="I3" s="12">
        <v>38.9831</v>
      </c>
      <c r="J3" s="12">
        <v>40.677999999999997</v>
      </c>
      <c r="K3" s="12">
        <v>44.067799999999998</v>
      </c>
      <c r="L3" s="12">
        <v>46.610199999999999</v>
      </c>
      <c r="M3" s="12">
        <v>48.305100000000003</v>
      </c>
      <c r="N3" s="12">
        <v>49.576300000000003</v>
      </c>
      <c r="O3" s="12">
        <v>52.542400000000001</v>
      </c>
      <c r="P3" s="12">
        <v>55.084699999999998</v>
      </c>
      <c r="Q3" s="12">
        <v>58.050800000000002</v>
      </c>
      <c r="R3" s="12">
        <v>58.474600000000002</v>
      </c>
      <c r="S3" s="12">
        <v>59.745800000000003</v>
      </c>
      <c r="T3" s="12">
        <v>60.593200000000003</v>
      </c>
      <c r="U3" s="12">
        <v>61.4407</v>
      </c>
      <c r="V3" s="12">
        <v>63.5593</v>
      </c>
      <c r="W3" s="12">
        <v>64.830500000000001</v>
      </c>
      <c r="X3" s="12">
        <v>65.677999999999997</v>
      </c>
      <c r="Y3" s="12">
        <v>66.949200000000005</v>
      </c>
      <c r="Z3" s="12">
        <v>69.491500000000002</v>
      </c>
      <c r="AA3" s="12">
        <v>72.033900000000003</v>
      </c>
      <c r="AB3" s="12">
        <v>72.881399999999999</v>
      </c>
      <c r="AC3" s="12">
        <v>74.576300000000003</v>
      </c>
      <c r="AD3" s="12">
        <v>77.118600000000001</v>
      </c>
      <c r="AE3" s="12">
        <v>78.813599999999994</v>
      </c>
      <c r="AF3" s="12">
        <v>79.237300000000005</v>
      </c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s="5" customFormat="1" x14ac:dyDescent="0.25">
      <c r="A4" s="28"/>
      <c r="B4" s="4" t="s">
        <v>31</v>
      </c>
      <c r="C4" s="12">
        <v>13.5593</v>
      </c>
      <c r="D4" s="12">
        <v>5.50847</v>
      </c>
      <c r="E4" s="12">
        <v>6.3559299999999999</v>
      </c>
      <c r="F4" s="12">
        <v>3.8135599999999998</v>
      </c>
      <c r="G4" s="12">
        <v>2.54237</v>
      </c>
      <c r="H4" s="12">
        <v>2.54237</v>
      </c>
      <c r="I4" s="12">
        <v>4.6610199999999997</v>
      </c>
      <c r="J4" s="12">
        <v>1.69492</v>
      </c>
      <c r="K4" s="12">
        <v>3.3898299999999999</v>
      </c>
      <c r="L4" s="12">
        <v>2.54237</v>
      </c>
      <c r="M4" s="12">
        <v>1.69492</v>
      </c>
      <c r="N4" s="12">
        <v>1.27119</v>
      </c>
      <c r="O4" s="12">
        <v>2.9661</v>
      </c>
      <c r="P4" s="12">
        <v>2.54237</v>
      </c>
      <c r="Q4" s="12">
        <v>2.9661</v>
      </c>
      <c r="R4" s="12">
        <v>0.42372900000000002</v>
      </c>
      <c r="S4" s="12">
        <v>1.27119</v>
      </c>
      <c r="T4" s="12">
        <v>0.84745800000000004</v>
      </c>
      <c r="U4" s="12">
        <v>0.84745800000000004</v>
      </c>
      <c r="V4" s="12">
        <v>2.1186400000000001</v>
      </c>
      <c r="W4" s="12">
        <v>1.27119</v>
      </c>
      <c r="X4" s="12">
        <v>0.84745800000000004</v>
      </c>
      <c r="Y4" s="12">
        <v>1.27119</v>
      </c>
      <c r="Z4" s="12">
        <v>2.54237</v>
      </c>
      <c r="AA4" s="12">
        <v>2.54237</v>
      </c>
      <c r="AB4" s="12">
        <v>0.84745800000000004</v>
      </c>
      <c r="AC4" s="12">
        <v>1.69492</v>
      </c>
      <c r="AD4" s="12">
        <v>2.54237</v>
      </c>
      <c r="AE4" s="12">
        <v>1.69492</v>
      </c>
      <c r="AF4" s="12">
        <v>0.42372900000000002</v>
      </c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s="7" customFormat="1" x14ac:dyDescent="0.25">
      <c r="A5" s="29"/>
      <c r="B5" s="6" t="s">
        <v>32</v>
      </c>
      <c r="C5" s="13">
        <v>13.5593</v>
      </c>
      <c r="D5" s="13">
        <v>19.067799999999998</v>
      </c>
      <c r="E5" s="13">
        <v>25.4237</v>
      </c>
      <c r="F5" s="13">
        <v>29.237300000000001</v>
      </c>
      <c r="G5" s="13">
        <v>31.779699999999998</v>
      </c>
      <c r="H5" s="13">
        <v>34.322000000000003</v>
      </c>
      <c r="I5" s="13">
        <v>38.9831</v>
      </c>
      <c r="J5" s="13">
        <v>40.677999999999997</v>
      </c>
      <c r="K5" s="13">
        <v>44.067799999999998</v>
      </c>
      <c r="L5" s="13">
        <v>46.610199999999999</v>
      </c>
      <c r="M5" s="13">
        <v>48.305100000000003</v>
      </c>
      <c r="N5" s="13">
        <v>49.576300000000003</v>
      </c>
      <c r="O5" s="13">
        <v>52.542400000000001</v>
      </c>
      <c r="P5" s="13">
        <v>55.084699999999998</v>
      </c>
      <c r="Q5" s="13">
        <v>58.050800000000002</v>
      </c>
      <c r="R5" s="13">
        <v>58.474600000000002</v>
      </c>
      <c r="S5" s="13">
        <v>59.745800000000003</v>
      </c>
      <c r="T5" s="13">
        <v>60.593200000000003</v>
      </c>
      <c r="U5" s="13">
        <v>61.4407</v>
      </c>
      <c r="V5" s="13">
        <v>63.5593</v>
      </c>
      <c r="W5" s="13">
        <v>64.830500000000001</v>
      </c>
      <c r="X5" s="13">
        <v>65.677999999999997</v>
      </c>
      <c r="Y5" s="13">
        <v>66.949200000000005</v>
      </c>
      <c r="Z5" s="13">
        <v>69.491500000000002</v>
      </c>
      <c r="AA5" s="13">
        <v>72.033900000000003</v>
      </c>
      <c r="AB5" s="13">
        <v>72.881399999999999</v>
      </c>
      <c r="AC5" s="13">
        <v>74.576300000000003</v>
      </c>
      <c r="AD5" s="13">
        <v>77.118600000000001</v>
      </c>
      <c r="AE5" s="13">
        <v>78.813599999999994</v>
      </c>
      <c r="AF5" s="13">
        <v>79.237300000000005</v>
      </c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s="9" customFormat="1" x14ac:dyDescent="0.25">
      <c r="A6" s="27" t="str">
        <f>Bibliotecas!A3</f>
        <v>cropped_20_20</v>
      </c>
      <c r="B6" s="8" t="s">
        <v>29</v>
      </c>
      <c r="C6" s="14">
        <v>26.2712</v>
      </c>
      <c r="D6" s="14">
        <v>8.4745799999999996</v>
      </c>
      <c r="E6" s="14">
        <v>5.50847</v>
      </c>
      <c r="F6" s="14">
        <v>5.50847</v>
      </c>
      <c r="G6" s="14">
        <v>2.9661</v>
      </c>
      <c r="H6" s="14">
        <v>2.54237</v>
      </c>
      <c r="I6" s="14">
        <v>2.1186400000000001</v>
      </c>
      <c r="J6" s="14">
        <v>5.0847499999999997</v>
      </c>
      <c r="K6" s="14">
        <v>2.1186400000000001</v>
      </c>
      <c r="L6" s="14">
        <v>2.1186400000000001</v>
      </c>
      <c r="M6" s="14">
        <v>1.69492</v>
      </c>
      <c r="N6" s="14">
        <v>1.69492</v>
      </c>
      <c r="O6" s="14">
        <v>2.54237</v>
      </c>
      <c r="P6" s="14">
        <v>0.84745800000000004</v>
      </c>
      <c r="Q6" s="14">
        <v>1.27119</v>
      </c>
      <c r="R6" s="14">
        <v>2.54237</v>
      </c>
      <c r="S6" s="14">
        <v>2.1186400000000001</v>
      </c>
      <c r="T6" s="14">
        <v>1.27119</v>
      </c>
      <c r="U6" s="14">
        <v>2.1186400000000001</v>
      </c>
      <c r="V6" s="14">
        <v>1.27119</v>
      </c>
      <c r="W6" s="14">
        <v>0.42372900000000002</v>
      </c>
      <c r="X6" s="14">
        <v>1.27119</v>
      </c>
      <c r="Y6" s="14">
        <v>0.84745800000000004</v>
      </c>
      <c r="Z6" s="14">
        <v>1.27119</v>
      </c>
      <c r="AA6" s="14">
        <v>1.27119</v>
      </c>
      <c r="AB6" s="14">
        <v>0.42372900000000002</v>
      </c>
      <c r="AC6" s="14">
        <v>0</v>
      </c>
      <c r="AD6" s="14">
        <v>2.1186400000000001</v>
      </c>
      <c r="AE6" s="14">
        <v>1.27119</v>
      </c>
      <c r="AF6" s="14">
        <v>0.84745800000000004</v>
      </c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54" s="5" customFormat="1" x14ac:dyDescent="0.25">
      <c r="A7" s="28"/>
      <c r="B7" s="4" t="s">
        <v>30</v>
      </c>
      <c r="C7" s="12">
        <v>26.2712</v>
      </c>
      <c r="D7" s="12">
        <v>34.745800000000003</v>
      </c>
      <c r="E7" s="12">
        <v>40.254199999999997</v>
      </c>
      <c r="F7" s="12">
        <v>45.762700000000002</v>
      </c>
      <c r="G7" s="12">
        <v>48.7288</v>
      </c>
      <c r="H7" s="12">
        <v>51.2712</v>
      </c>
      <c r="I7" s="12">
        <v>53.389800000000001</v>
      </c>
      <c r="J7" s="12">
        <v>58.474600000000002</v>
      </c>
      <c r="K7" s="12">
        <v>60.593200000000003</v>
      </c>
      <c r="L7" s="12">
        <v>62.7119</v>
      </c>
      <c r="M7" s="12">
        <v>64.406800000000004</v>
      </c>
      <c r="N7" s="12">
        <v>66.101699999999994</v>
      </c>
      <c r="O7" s="12">
        <v>68.644099999999995</v>
      </c>
      <c r="P7" s="12">
        <v>69.491500000000002</v>
      </c>
      <c r="Q7" s="12">
        <v>70.762699999999995</v>
      </c>
      <c r="R7" s="12">
        <v>73.305099999999996</v>
      </c>
      <c r="S7" s="12">
        <v>75.423699999999997</v>
      </c>
      <c r="T7" s="12">
        <v>76.694900000000004</v>
      </c>
      <c r="U7" s="12">
        <v>78.813599999999994</v>
      </c>
      <c r="V7" s="12">
        <v>80.084699999999998</v>
      </c>
      <c r="W7" s="12">
        <v>80.508499999999998</v>
      </c>
      <c r="X7" s="12">
        <v>81.779700000000005</v>
      </c>
      <c r="Y7" s="12">
        <v>82.627099999999999</v>
      </c>
      <c r="Z7" s="12">
        <v>83.898300000000006</v>
      </c>
      <c r="AA7" s="12">
        <v>85.169499999999999</v>
      </c>
      <c r="AB7" s="12">
        <v>85.593199999999996</v>
      </c>
      <c r="AC7" s="12">
        <v>85.593199999999996</v>
      </c>
      <c r="AD7" s="12">
        <v>87.7119</v>
      </c>
      <c r="AE7" s="12">
        <v>88.983099999999993</v>
      </c>
      <c r="AF7" s="12">
        <v>89.830500000000001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s="5" customFormat="1" x14ac:dyDescent="0.25">
      <c r="A8" s="28"/>
      <c r="B8" s="4" t="s">
        <v>31</v>
      </c>
      <c r="C8" s="12">
        <v>26.2712</v>
      </c>
      <c r="D8" s="12">
        <v>8.4745799999999996</v>
      </c>
      <c r="E8" s="12">
        <v>5.50847</v>
      </c>
      <c r="F8" s="12">
        <v>5.50847</v>
      </c>
      <c r="G8" s="12">
        <v>2.9661</v>
      </c>
      <c r="H8" s="12">
        <v>2.54237</v>
      </c>
      <c r="I8" s="12">
        <v>2.1186400000000001</v>
      </c>
      <c r="J8" s="12">
        <v>5.0847499999999997</v>
      </c>
      <c r="K8" s="12">
        <v>2.1186400000000001</v>
      </c>
      <c r="L8" s="12">
        <v>2.1186400000000001</v>
      </c>
      <c r="M8" s="12">
        <v>1.69492</v>
      </c>
      <c r="N8" s="12">
        <v>1.69492</v>
      </c>
      <c r="O8" s="12">
        <v>2.54237</v>
      </c>
      <c r="P8" s="12">
        <v>0.84745800000000004</v>
      </c>
      <c r="Q8" s="12">
        <v>1.27119</v>
      </c>
      <c r="R8" s="12">
        <v>2.54237</v>
      </c>
      <c r="S8" s="12">
        <v>2.1186400000000001</v>
      </c>
      <c r="T8" s="12">
        <v>1.27119</v>
      </c>
      <c r="U8" s="12">
        <v>2.1186400000000001</v>
      </c>
      <c r="V8" s="12">
        <v>1.27119</v>
      </c>
      <c r="W8" s="12">
        <v>0.42372900000000002</v>
      </c>
      <c r="X8" s="12">
        <v>1.27119</v>
      </c>
      <c r="Y8" s="12">
        <v>0.84745800000000004</v>
      </c>
      <c r="Z8" s="12">
        <v>1.27119</v>
      </c>
      <c r="AA8" s="12">
        <v>1.27119</v>
      </c>
      <c r="AB8" s="12">
        <v>0.42372900000000002</v>
      </c>
      <c r="AC8" s="12">
        <v>0</v>
      </c>
      <c r="AD8" s="12">
        <v>2.1186400000000001</v>
      </c>
      <c r="AE8" s="12">
        <v>1.27119</v>
      </c>
      <c r="AF8" s="12">
        <v>0.84745800000000004</v>
      </c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s="7" customFormat="1" x14ac:dyDescent="0.25">
      <c r="A9" s="29"/>
      <c r="B9" s="6" t="s">
        <v>32</v>
      </c>
      <c r="C9" s="13">
        <v>26.2712</v>
      </c>
      <c r="D9" s="13">
        <v>34.745800000000003</v>
      </c>
      <c r="E9" s="13">
        <v>40.254199999999997</v>
      </c>
      <c r="F9" s="13">
        <v>45.762700000000002</v>
      </c>
      <c r="G9" s="13">
        <v>48.7288</v>
      </c>
      <c r="H9" s="13">
        <v>51.2712</v>
      </c>
      <c r="I9" s="13">
        <v>53.389800000000001</v>
      </c>
      <c r="J9" s="13">
        <v>58.474600000000002</v>
      </c>
      <c r="K9" s="13">
        <v>60.593200000000003</v>
      </c>
      <c r="L9" s="13">
        <v>62.7119</v>
      </c>
      <c r="M9" s="13">
        <v>64.406800000000004</v>
      </c>
      <c r="N9" s="13">
        <v>66.101699999999994</v>
      </c>
      <c r="O9" s="13">
        <v>68.644099999999995</v>
      </c>
      <c r="P9" s="13">
        <v>69.491500000000002</v>
      </c>
      <c r="Q9" s="13">
        <v>70.762699999999995</v>
      </c>
      <c r="R9" s="13">
        <v>73.305099999999996</v>
      </c>
      <c r="S9" s="13">
        <v>75.423699999999997</v>
      </c>
      <c r="T9" s="13">
        <v>76.694900000000004</v>
      </c>
      <c r="U9" s="13">
        <v>78.813599999999994</v>
      </c>
      <c r="V9" s="13">
        <v>80.084699999999998</v>
      </c>
      <c r="W9" s="13">
        <v>80.508499999999998</v>
      </c>
      <c r="X9" s="13">
        <v>81.779700000000005</v>
      </c>
      <c r="Y9" s="13">
        <v>82.627099999999999</v>
      </c>
      <c r="Z9" s="13">
        <v>83.898300000000006</v>
      </c>
      <c r="AA9" s="13">
        <v>85.169499999999999</v>
      </c>
      <c r="AB9" s="13">
        <v>85.593199999999996</v>
      </c>
      <c r="AC9" s="13">
        <v>85.593199999999996</v>
      </c>
      <c r="AD9" s="13">
        <v>87.7119</v>
      </c>
      <c r="AE9" s="13">
        <v>88.983099999999993</v>
      </c>
      <c r="AF9" s="13">
        <v>89.830500000000001</v>
      </c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s="9" customFormat="1" x14ac:dyDescent="0.25">
      <c r="A10" s="27" t="str">
        <f>Bibliotecas!A4</f>
        <v>masked_20_20</v>
      </c>
      <c r="B10" s="8" t="s">
        <v>29</v>
      </c>
      <c r="C10" s="14">
        <v>27.542400000000001</v>
      </c>
      <c r="D10" s="14">
        <v>8.8983100000000004</v>
      </c>
      <c r="E10" s="14">
        <v>4.2372899999999998</v>
      </c>
      <c r="F10" s="14">
        <v>5.0847499999999997</v>
      </c>
      <c r="G10" s="14">
        <v>4.2372899999999998</v>
      </c>
      <c r="H10" s="14">
        <v>3.8135599999999998</v>
      </c>
      <c r="I10" s="14">
        <v>1.69492</v>
      </c>
      <c r="J10" s="14">
        <v>2.54237</v>
      </c>
      <c r="K10" s="14">
        <v>2.9661</v>
      </c>
      <c r="L10" s="14">
        <v>0.84745800000000004</v>
      </c>
      <c r="M10" s="14">
        <v>3.8135599999999998</v>
      </c>
      <c r="N10" s="14">
        <v>0.84745800000000004</v>
      </c>
      <c r="O10" s="14">
        <v>2.54237</v>
      </c>
      <c r="P10" s="14">
        <v>1.27119</v>
      </c>
      <c r="Q10" s="14">
        <v>2.9661</v>
      </c>
      <c r="R10" s="14">
        <v>1.69492</v>
      </c>
      <c r="S10" s="14">
        <v>1.27119</v>
      </c>
      <c r="T10" s="14">
        <v>1.69492</v>
      </c>
      <c r="U10" s="14">
        <v>0.42372900000000002</v>
      </c>
      <c r="V10" s="14">
        <v>1.27119</v>
      </c>
      <c r="W10" s="14">
        <v>0.42372900000000002</v>
      </c>
      <c r="X10" s="14">
        <v>0.84745800000000004</v>
      </c>
      <c r="Y10" s="14">
        <v>0.84745800000000004</v>
      </c>
      <c r="Z10" s="14">
        <v>1.27119</v>
      </c>
      <c r="AA10" s="14">
        <v>0.84745800000000004</v>
      </c>
      <c r="AB10" s="14">
        <v>1.69492</v>
      </c>
      <c r="AC10" s="14">
        <v>0.42372900000000002</v>
      </c>
      <c r="AD10" s="14">
        <v>1.27119</v>
      </c>
      <c r="AE10" s="14">
        <v>0</v>
      </c>
      <c r="AF10" s="14">
        <v>1.27119</v>
      </c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54" s="5" customFormat="1" x14ac:dyDescent="0.25">
      <c r="A11" s="28"/>
      <c r="B11" s="4" t="s">
        <v>30</v>
      </c>
      <c r="C11" s="12">
        <v>27.542400000000001</v>
      </c>
      <c r="D11" s="12">
        <v>36.4407</v>
      </c>
      <c r="E11" s="12">
        <v>40.677999999999997</v>
      </c>
      <c r="F11" s="12">
        <v>45.762700000000002</v>
      </c>
      <c r="G11" s="12">
        <v>50</v>
      </c>
      <c r="H11" s="12">
        <v>53.813600000000001</v>
      </c>
      <c r="I11" s="12">
        <v>55.508499999999998</v>
      </c>
      <c r="J11" s="12">
        <v>58.050800000000002</v>
      </c>
      <c r="K11" s="12">
        <v>61.0169</v>
      </c>
      <c r="L11" s="12">
        <v>61.864400000000003</v>
      </c>
      <c r="M11" s="12">
        <v>65.677999999999997</v>
      </c>
      <c r="N11" s="12">
        <v>66.525400000000005</v>
      </c>
      <c r="O11" s="12">
        <v>69.067800000000005</v>
      </c>
      <c r="P11" s="12">
        <v>70.338999999999999</v>
      </c>
      <c r="Q11" s="12">
        <v>73.305099999999996</v>
      </c>
      <c r="R11" s="12">
        <v>75</v>
      </c>
      <c r="S11" s="12">
        <v>76.271199999999993</v>
      </c>
      <c r="T11" s="12">
        <v>77.966099999999997</v>
      </c>
      <c r="U11" s="12">
        <v>78.389799999999994</v>
      </c>
      <c r="V11" s="12">
        <v>79.661000000000001</v>
      </c>
      <c r="W11" s="12">
        <v>80.084699999999998</v>
      </c>
      <c r="X11" s="12">
        <v>80.932199999999995</v>
      </c>
      <c r="Y11" s="12">
        <v>81.779700000000005</v>
      </c>
      <c r="Z11" s="12">
        <v>83.050799999999995</v>
      </c>
      <c r="AA11" s="12">
        <v>83.898300000000006</v>
      </c>
      <c r="AB11" s="12">
        <v>85.593199999999996</v>
      </c>
      <c r="AC11" s="12">
        <v>86.016900000000007</v>
      </c>
      <c r="AD11" s="12">
        <v>87.2881</v>
      </c>
      <c r="AE11" s="12">
        <v>87.2881</v>
      </c>
      <c r="AF11" s="12">
        <v>88.559299999999993</v>
      </c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s="5" customFormat="1" x14ac:dyDescent="0.25">
      <c r="A12" s="28"/>
      <c r="B12" s="4" t="s">
        <v>31</v>
      </c>
      <c r="C12" s="12">
        <v>27.542400000000001</v>
      </c>
      <c r="D12" s="12">
        <v>8.8983100000000004</v>
      </c>
      <c r="E12" s="12">
        <v>4.2372899999999998</v>
      </c>
      <c r="F12" s="12">
        <v>5.0847499999999997</v>
      </c>
      <c r="G12" s="12">
        <v>4.2372899999999998</v>
      </c>
      <c r="H12" s="12">
        <v>3.8135599999999998</v>
      </c>
      <c r="I12" s="12">
        <v>1.69492</v>
      </c>
      <c r="J12" s="12">
        <v>2.54237</v>
      </c>
      <c r="K12" s="12">
        <v>2.9661</v>
      </c>
      <c r="L12" s="12">
        <v>0.84745800000000004</v>
      </c>
      <c r="M12" s="12">
        <v>3.8135599999999998</v>
      </c>
      <c r="N12" s="12">
        <v>0.84745800000000004</v>
      </c>
      <c r="O12" s="12">
        <v>2.54237</v>
      </c>
      <c r="P12" s="12">
        <v>1.27119</v>
      </c>
      <c r="Q12" s="12">
        <v>2.9661</v>
      </c>
      <c r="R12" s="12">
        <v>1.69492</v>
      </c>
      <c r="S12" s="12">
        <v>1.27119</v>
      </c>
      <c r="T12" s="12">
        <v>1.69492</v>
      </c>
      <c r="U12" s="12">
        <v>0.42372900000000002</v>
      </c>
      <c r="V12" s="12">
        <v>1.27119</v>
      </c>
      <c r="W12" s="12">
        <v>0.42372900000000002</v>
      </c>
      <c r="X12" s="12">
        <v>0.84745800000000004</v>
      </c>
      <c r="Y12" s="12">
        <v>0.84745800000000004</v>
      </c>
      <c r="Z12" s="12">
        <v>1.27119</v>
      </c>
      <c r="AA12" s="12">
        <v>0.84745800000000004</v>
      </c>
      <c r="AB12" s="12">
        <v>1.69492</v>
      </c>
      <c r="AC12" s="12">
        <v>0.42372900000000002</v>
      </c>
      <c r="AD12" s="12">
        <v>1.27119</v>
      </c>
      <c r="AE12" s="12">
        <v>0</v>
      </c>
      <c r="AF12" s="12">
        <v>1.27119</v>
      </c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s="7" customFormat="1" x14ac:dyDescent="0.25">
      <c r="A13" s="29"/>
      <c r="B13" s="6" t="s">
        <v>32</v>
      </c>
      <c r="C13" s="13">
        <v>27.542400000000001</v>
      </c>
      <c r="D13" s="13">
        <v>36.4407</v>
      </c>
      <c r="E13" s="13">
        <v>40.677999999999997</v>
      </c>
      <c r="F13" s="13">
        <v>45.762700000000002</v>
      </c>
      <c r="G13" s="13">
        <v>50</v>
      </c>
      <c r="H13" s="13">
        <v>53.813600000000001</v>
      </c>
      <c r="I13" s="13">
        <v>55.508499999999998</v>
      </c>
      <c r="J13" s="13">
        <v>58.050800000000002</v>
      </c>
      <c r="K13" s="13">
        <v>61.0169</v>
      </c>
      <c r="L13" s="13">
        <v>61.864400000000003</v>
      </c>
      <c r="M13" s="13">
        <v>65.677999999999997</v>
      </c>
      <c r="N13" s="13">
        <v>66.525400000000005</v>
      </c>
      <c r="O13" s="13">
        <v>69.067800000000005</v>
      </c>
      <c r="P13" s="13">
        <v>70.338999999999999</v>
      </c>
      <c r="Q13" s="13">
        <v>73.305099999999996</v>
      </c>
      <c r="R13" s="13">
        <v>75</v>
      </c>
      <c r="S13" s="13">
        <v>76.271199999999993</v>
      </c>
      <c r="T13" s="13">
        <v>77.966099999999997</v>
      </c>
      <c r="U13" s="13">
        <v>78.389799999999994</v>
      </c>
      <c r="V13" s="13">
        <v>79.661000000000001</v>
      </c>
      <c r="W13" s="13">
        <v>80.084699999999998</v>
      </c>
      <c r="X13" s="13">
        <v>80.932199999999995</v>
      </c>
      <c r="Y13" s="13">
        <v>81.779700000000005</v>
      </c>
      <c r="Z13" s="13">
        <v>83.050799999999995</v>
      </c>
      <c r="AA13" s="13">
        <v>83.898300000000006</v>
      </c>
      <c r="AB13" s="13">
        <v>85.593199999999996</v>
      </c>
      <c r="AC13" s="13">
        <v>86.016900000000007</v>
      </c>
      <c r="AD13" s="13">
        <v>87.2881</v>
      </c>
      <c r="AE13" s="13">
        <v>87.2881</v>
      </c>
      <c r="AF13" s="13">
        <v>88.559299999999993</v>
      </c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s="9" customFormat="1" x14ac:dyDescent="0.25">
      <c r="A14" s="27" t="str">
        <f>Bibliotecas!A5</f>
        <v>normalized_20_20</v>
      </c>
      <c r="B14" s="8" t="s">
        <v>29</v>
      </c>
      <c r="C14" s="14">
        <v>27.542400000000001</v>
      </c>
      <c r="D14" s="14">
        <v>9.3220299999999998</v>
      </c>
      <c r="E14" s="14">
        <v>7.6271199999999997</v>
      </c>
      <c r="F14" s="14">
        <v>7.6271199999999997</v>
      </c>
      <c r="G14" s="14">
        <v>6.3559299999999999</v>
      </c>
      <c r="H14" s="14">
        <v>2.54237</v>
      </c>
      <c r="I14" s="14">
        <v>2.1186400000000001</v>
      </c>
      <c r="J14" s="14">
        <v>1.69492</v>
      </c>
      <c r="K14" s="14">
        <v>2.9661</v>
      </c>
      <c r="L14" s="14">
        <v>2.1186400000000001</v>
      </c>
      <c r="M14" s="14">
        <v>2.1186400000000001</v>
      </c>
      <c r="N14" s="14">
        <v>0.84745800000000004</v>
      </c>
      <c r="O14" s="14">
        <v>0.84745800000000004</v>
      </c>
      <c r="P14" s="14">
        <v>1.27119</v>
      </c>
      <c r="Q14" s="14">
        <v>3.3898299999999999</v>
      </c>
      <c r="R14" s="14">
        <v>1.27119</v>
      </c>
      <c r="S14" s="14">
        <v>0.42372900000000002</v>
      </c>
      <c r="T14" s="14">
        <v>2.9661</v>
      </c>
      <c r="U14" s="14">
        <v>0.42372900000000002</v>
      </c>
      <c r="V14" s="14">
        <v>1.69492</v>
      </c>
      <c r="W14" s="14">
        <v>1.27119</v>
      </c>
      <c r="X14" s="14">
        <v>0.42372900000000002</v>
      </c>
      <c r="Y14" s="14">
        <v>0.84745800000000004</v>
      </c>
      <c r="Z14" s="14">
        <v>1.27119</v>
      </c>
      <c r="AA14" s="14">
        <v>0.84745800000000004</v>
      </c>
      <c r="AB14" s="14">
        <v>0.84745800000000004</v>
      </c>
      <c r="AC14" s="14">
        <v>0.84745800000000004</v>
      </c>
      <c r="AD14" s="14">
        <v>1.27119</v>
      </c>
      <c r="AE14" s="14">
        <v>0.42372900000000002</v>
      </c>
      <c r="AF14" s="14">
        <v>0</v>
      </c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s="5" customFormat="1" x14ac:dyDescent="0.25">
      <c r="A15" s="28"/>
      <c r="B15" s="4" t="s">
        <v>30</v>
      </c>
      <c r="C15" s="12">
        <v>27.542400000000001</v>
      </c>
      <c r="D15" s="12">
        <v>36.864400000000003</v>
      </c>
      <c r="E15" s="12">
        <v>44.491500000000002</v>
      </c>
      <c r="F15" s="12">
        <v>52.118600000000001</v>
      </c>
      <c r="G15" s="12">
        <v>58.474600000000002</v>
      </c>
      <c r="H15" s="12">
        <v>61.0169</v>
      </c>
      <c r="I15" s="12">
        <v>63.135599999999997</v>
      </c>
      <c r="J15" s="12">
        <v>64.830500000000001</v>
      </c>
      <c r="K15" s="12">
        <v>67.796599999999998</v>
      </c>
      <c r="L15" s="12">
        <v>69.915300000000002</v>
      </c>
      <c r="M15" s="12">
        <v>72.033900000000003</v>
      </c>
      <c r="N15" s="12">
        <v>72.881399999999999</v>
      </c>
      <c r="O15" s="12">
        <v>73.728800000000007</v>
      </c>
      <c r="P15" s="12">
        <v>75</v>
      </c>
      <c r="Q15" s="12">
        <v>78.389799999999994</v>
      </c>
      <c r="R15" s="12">
        <v>79.661000000000001</v>
      </c>
      <c r="S15" s="12">
        <v>80.084699999999998</v>
      </c>
      <c r="T15" s="12">
        <v>83.050799999999995</v>
      </c>
      <c r="U15" s="12">
        <v>83.474599999999995</v>
      </c>
      <c r="V15" s="12">
        <v>85.169499999999999</v>
      </c>
      <c r="W15" s="12">
        <v>86.440700000000007</v>
      </c>
      <c r="X15" s="12">
        <v>86.864400000000003</v>
      </c>
      <c r="Y15" s="12">
        <v>87.7119</v>
      </c>
      <c r="Z15" s="12">
        <v>88.983099999999993</v>
      </c>
      <c r="AA15" s="12">
        <v>89.830500000000001</v>
      </c>
      <c r="AB15" s="12">
        <v>90.677999999999997</v>
      </c>
      <c r="AC15" s="12">
        <v>91.525400000000005</v>
      </c>
      <c r="AD15" s="12">
        <v>92.796599999999998</v>
      </c>
      <c r="AE15" s="12">
        <v>93.220299999999995</v>
      </c>
      <c r="AF15" s="12">
        <v>93.220299999999995</v>
      </c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s="5" customFormat="1" x14ac:dyDescent="0.25">
      <c r="A16" s="28"/>
      <c r="B16" s="4" t="s">
        <v>31</v>
      </c>
      <c r="C16" s="12">
        <f>65/236</f>
        <v>0.27542372881355931</v>
      </c>
      <c r="D16" s="12">
        <f>22/236</f>
        <v>9.3220338983050849E-2</v>
      </c>
      <c r="E16" s="12">
        <f>18/236</f>
        <v>7.6271186440677971E-2</v>
      </c>
      <c r="F16" s="12">
        <f>18/236</f>
        <v>7.6271186440677971E-2</v>
      </c>
      <c r="G16" s="12">
        <f>15/236</f>
        <v>6.3559322033898302E-2</v>
      </c>
      <c r="H16" s="12">
        <f>6/236</f>
        <v>2.5423728813559324E-2</v>
      </c>
      <c r="I16" s="12">
        <f>5/236</f>
        <v>2.1186440677966101E-2</v>
      </c>
      <c r="J16" s="12">
        <f>4/236</f>
        <v>1.6949152542372881E-2</v>
      </c>
      <c r="K16" s="12">
        <f>7/236</f>
        <v>2.9661016949152543E-2</v>
      </c>
      <c r="L16" s="12">
        <f>5/236</f>
        <v>2.1186440677966101E-2</v>
      </c>
      <c r="M16" s="12">
        <f>5/236</f>
        <v>2.1186440677966101E-2</v>
      </c>
      <c r="N16" s="12">
        <f>2/236</f>
        <v>8.4745762711864406E-3</v>
      </c>
      <c r="O16" s="12">
        <f>2/236</f>
        <v>8.4745762711864406E-3</v>
      </c>
      <c r="P16" s="12">
        <f>3/236</f>
        <v>1.2711864406779662E-2</v>
      </c>
      <c r="Q16" s="12">
        <f>8/236</f>
        <v>3.3898305084745763E-2</v>
      </c>
      <c r="R16" s="12">
        <f>3/236</f>
        <v>1.2711864406779662E-2</v>
      </c>
      <c r="S16" s="12">
        <f>1/236</f>
        <v>4.2372881355932203E-3</v>
      </c>
      <c r="T16" s="12">
        <f>7/236</f>
        <v>2.9661016949152543E-2</v>
      </c>
      <c r="U16" s="12">
        <f>1/236</f>
        <v>4.2372881355932203E-3</v>
      </c>
      <c r="V16" s="12">
        <f>4/236</f>
        <v>1.6949152542372881E-2</v>
      </c>
      <c r="W16" s="12">
        <f>3/236</f>
        <v>1.2711864406779662E-2</v>
      </c>
      <c r="X16" s="12">
        <f>1/236</f>
        <v>4.2372881355932203E-3</v>
      </c>
      <c r="Y16" s="12">
        <f>2/236</f>
        <v>8.4745762711864406E-3</v>
      </c>
      <c r="Z16" s="12">
        <f>3/236</f>
        <v>1.2711864406779662E-2</v>
      </c>
      <c r="AA16" s="12">
        <f>2/236</f>
        <v>8.4745762711864406E-3</v>
      </c>
      <c r="AB16" s="12">
        <f>2/236</f>
        <v>8.4745762711864406E-3</v>
      </c>
      <c r="AC16" s="12">
        <f>2/236</f>
        <v>8.4745762711864406E-3</v>
      </c>
      <c r="AD16" s="12">
        <f>3/236</f>
        <v>1.2711864406779662E-2</v>
      </c>
      <c r="AE16" s="12">
        <f>1/236</f>
        <v>4.2372881355932203E-3</v>
      </c>
      <c r="AF16" s="12">
        <f>0/236</f>
        <v>0</v>
      </c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s="7" customFormat="1" x14ac:dyDescent="0.25">
      <c r="A17" s="29"/>
      <c r="B17" s="6" t="s">
        <v>32</v>
      </c>
      <c r="C17" s="13">
        <f>65/236</f>
        <v>0.27542372881355931</v>
      </c>
      <c r="D17" s="13">
        <f>87/236</f>
        <v>0.36864406779661019</v>
      </c>
      <c r="E17" s="13">
        <f>105/236</f>
        <v>0.44491525423728812</v>
      </c>
      <c r="F17" s="13">
        <f>123/236</f>
        <v>0.52118644067796616</v>
      </c>
      <c r="G17" s="13">
        <f>138/236</f>
        <v>0.5847457627118644</v>
      </c>
      <c r="H17" s="13">
        <f>144/236</f>
        <v>0.61016949152542377</v>
      </c>
      <c r="I17" s="13">
        <f>149/236</f>
        <v>0.63135593220338981</v>
      </c>
      <c r="J17" s="13">
        <f>153/236</f>
        <v>0.64830508474576276</v>
      </c>
      <c r="K17" s="13">
        <f>160/236</f>
        <v>0.67796610169491522</v>
      </c>
      <c r="L17" s="13">
        <f>165/236</f>
        <v>0.69915254237288138</v>
      </c>
      <c r="M17" s="13">
        <f>170/236</f>
        <v>0.72033898305084743</v>
      </c>
      <c r="N17" s="13">
        <f>172/236</f>
        <v>0.72881355932203384</v>
      </c>
      <c r="O17" s="13">
        <f>174/236</f>
        <v>0.73728813559322037</v>
      </c>
      <c r="P17" s="13">
        <f>177/236</f>
        <v>0.75</v>
      </c>
      <c r="Q17" s="13">
        <f>185/236</f>
        <v>0.78389830508474578</v>
      </c>
      <c r="R17" s="13">
        <f>188/236</f>
        <v>0.79661016949152541</v>
      </c>
      <c r="S17" s="13">
        <f>189/236</f>
        <v>0.80084745762711862</v>
      </c>
      <c r="T17" s="13">
        <f>196/236</f>
        <v>0.83050847457627119</v>
      </c>
      <c r="U17" s="13">
        <f>197/236</f>
        <v>0.8347457627118644</v>
      </c>
      <c r="V17" s="13">
        <f>201/236</f>
        <v>0.85169491525423724</v>
      </c>
      <c r="W17" s="13">
        <f>204/236</f>
        <v>0.86440677966101698</v>
      </c>
      <c r="X17" s="13">
        <f>205/236</f>
        <v>0.86864406779661019</v>
      </c>
      <c r="Y17" s="13">
        <f>207/236</f>
        <v>0.8771186440677966</v>
      </c>
      <c r="Z17" s="13">
        <f>210/236</f>
        <v>0.88983050847457623</v>
      </c>
      <c r="AA17" s="13">
        <f>212/236</f>
        <v>0.89830508474576276</v>
      </c>
      <c r="AB17" s="13">
        <f>214/236</f>
        <v>0.90677966101694918</v>
      </c>
      <c r="AC17" s="13">
        <f>216/236</f>
        <v>0.9152542372881356</v>
      </c>
      <c r="AD17" s="13">
        <f>219/236</f>
        <v>0.92796610169491522</v>
      </c>
      <c r="AE17" s="13">
        <f>220/236</f>
        <v>0.93220338983050843</v>
      </c>
      <c r="AF17" s="13">
        <f>220/236</f>
        <v>0.93220338983050843</v>
      </c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s="9" customFormat="1" x14ac:dyDescent="0.25">
      <c r="A18" s="27" t="str">
        <f>Bibliotecas!A6</f>
        <v>equalized_20_20</v>
      </c>
      <c r="B18" s="8" t="s">
        <v>29</v>
      </c>
      <c r="C18" s="14">
        <v>42.372900000000001</v>
      </c>
      <c r="D18" s="14">
        <v>11.4407</v>
      </c>
      <c r="E18" s="14">
        <v>6.3559299999999999</v>
      </c>
      <c r="F18" s="14">
        <v>3.3898299999999999</v>
      </c>
      <c r="G18" s="14">
        <v>2.9661</v>
      </c>
      <c r="H18" s="14">
        <v>3.3898299999999999</v>
      </c>
      <c r="I18" s="14">
        <v>1.27119</v>
      </c>
      <c r="J18" s="14">
        <v>1.27119</v>
      </c>
      <c r="K18" s="14">
        <v>1.27119</v>
      </c>
      <c r="L18" s="14">
        <v>2.1186400000000001</v>
      </c>
      <c r="M18" s="14">
        <v>2.54237</v>
      </c>
      <c r="N18" s="14">
        <v>0.42372900000000002</v>
      </c>
      <c r="O18" s="14">
        <v>1.27119</v>
      </c>
      <c r="P18" s="14">
        <v>0.42372900000000002</v>
      </c>
      <c r="Q18" s="14">
        <v>1.27119</v>
      </c>
      <c r="R18" s="14">
        <v>1.27119</v>
      </c>
      <c r="S18" s="14">
        <v>2.1186400000000001</v>
      </c>
      <c r="T18" s="14">
        <v>0.84745800000000004</v>
      </c>
      <c r="U18" s="14">
        <v>0.42372900000000002</v>
      </c>
      <c r="V18" s="14">
        <v>0.42372900000000002</v>
      </c>
      <c r="W18" s="14">
        <v>0.42372900000000002</v>
      </c>
      <c r="X18" s="14">
        <v>0.42372900000000002</v>
      </c>
      <c r="Y18" s="14">
        <v>0.42372900000000002</v>
      </c>
      <c r="Z18" s="14">
        <v>0.42372900000000002</v>
      </c>
      <c r="AA18" s="14">
        <v>0</v>
      </c>
      <c r="AB18" s="14">
        <v>1.27119</v>
      </c>
      <c r="AC18" s="14">
        <v>0.42372900000000002</v>
      </c>
      <c r="AD18" s="14">
        <v>1.69492</v>
      </c>
      <c r="AE18" s="14">
        <v>0.42372900000000002</v>
      </c>
      <c r="AF18" s="14">
        <v>0.42372900000000002</v>
      </c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s="5" customFormat="1" x14ac:dyDescent="0.25">
      <c r="A19" s="28"/>
      <c r="B19" s="4" t="s">
        <v>30</v>
      </c>
      <c r="C19" s="12">
        <v>42.372900000000001</v>
      </c>
      <c r="D19" s="12">
        <v>53.813600000000001</v>
      </c>
      <c r="E19" s="12">
        <v>60.169499999999999</v>
      </c>
      <c r="F19" s="12">
        <v>63.5593</v>
      </c>
      <c r="G19" s="12">
        <v>66.525400000000005</v>
      </c>
      <c r="H19" s="12">
        <v>69.915300000000002</v>
      </c>
      <c r="I19" s="12">
        <v>71.186400000000006</v>
      </c>
      <c r="J19" s="12">
        <v>72.457599999999999</v>
      </c>
      <c r="K19" s="12">
        <v>73.728800000000007</v>
      </c>
      <c r="L19" s="12">
        <v>75.847499999999997</v>
      </c>
      <c r="M19" s="12">
        <v>78.389799999999994</v>
      </c>
      <c r="N19" s="12">
        <v>78.813599999999994</v>
      </c>
      <c r="O19" s="12">
        <v>80.084699999999998</v>
      </c>
      <c r="P19" s="12">
        <v>80.508499999999998</v>
      </c>
      <c r="Q19" s="12">
        <v>81.779700000000005</v>
      </c>
      <c r="R19" s="12">
        <v>83.050799999999995</v>
      </c>
      <c r="S19" s="12">
        <v>85.169499999999999</v>
      </c>
      <c r="T19" s="12">
        <v>86.016900000000007</v>
      </c>
      <c r="U19" s="12">
        <v>86.440700000000007</v>
      </c>
      <c r="V19" s="12">
        <v>86.864400000000003</v>
      </c>
      <c r="W19" s="12">
        <v>87.2881</v>
      </c>
      <c r="X19" s="12">
        <v>87.7119</v>
      </c>
      <c r="Y19" s="12">
        <v>88.135599999999997</v>
      </c>
      <c r="Z19" s="12">
        <v>88.559299999999993</v>
      </c>
      <c r="AA19" s="12">
        <v>88.559299999999993</v>
      </c>
      <c r="AB19" s="12">
        <v>89.830500000000001</v>
      </c>
      <c r="AC19" s="12">
        <v>90.254199999999997</v>
      </c>
      <c r="AD19" s="12">
        <v>91.949200000000005</v>
      </c>
      <c r="AE19" s="12">
        <v>92.372900000000001</v>
      </c>
      <c r="AF19" s="12">
        <v>92.796599999999998</v>
      </c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spans="1:54" s="5" customFormat="1" x14ac:dyDescent="0.25">
      <c r="A20" s="28"/>
      <c r="B20" s="4" t="s">
        <v>31</v>
      </c>
      <c r="C20" s="12">
        <f>100/236</f>
        <v>0.42372881355932202</v>
      </c>
      <c r="D20" s="12">
        <f>27/236</f>
        <v>0.11440677966101695</v>
      </c>
      <c r="E20" s="12">
        <f>15/236</f>
        <v>6.3559322033898302E-2</v>
      </c>
      <c r="F20" s="12">
        <f>8/236</f>
        <v>3.3898305084745763E-2</v>
      </c>
      <c r="G20" s="12">
        <f>7/236</f>
        <v>2.9661016949152543E-2</v>
      </c>
      <c r="H20" s="12">
        <f>8/236</f>
        <v>3.3898305084745763E-2</v>
      </c>
      <c r="I20" s="12">
        <f>3/236</f>
        <v>1.2711864406779662E-2</v>
      </c>
      <c r="J20" s="12">
        <f>3/236</f>
        <v>1.2711864406779662E-2</v>
      </c>
      <c r="K20" s="12">
        <f>3/236</f>
        <v>1.2711864406779662E-2</v>
      </c>
      <c r="L20" s="12">
        <f>5/236</f>
        <v>2.1186440677966101E-2</v>
      </c>
      <c r="M20" s="12">
        <f>6/236</f>
        <v>2.5423728813559324E-2</v>
      </c>
      <c r="N20" s="12">
        <f>1/236</f>
        <v>4.2372881355932203E-3</v>
      </c>
      <c r="O20" s="12">
        <f>3/236</f>
        <v>1.2711864406779662E-2</v>
      </c>
      <c r="P20" s="12">
        <f>1/236</f>
        <v>4.2372881355932203E-3</v>
      </c>
      <c r="Q20" s="12">
        <f>3/236</f>
        <v>1.2711864406779662E-2</v>
      </c>
      <c r="R20" s="12">
        <f>3/236</f>
        <v>1.2711864406779662E-2</v>
      </c>
      <c r="S20" s="12">
        <f>5/236</f>
        <v>2.1186440677966101E-2</v>
      </c>
      <c r="T20" s="12">
        <f>2/236</f>
        <v>8.4745762711864406E-3</v>
      </c>
      <c r="U20" s="12">
        <f>1/236</f>
        <v>4.2372881355932203E-3</v>
      </c>
      <c r="V20" s="12">
        <f>1/236</f>
        <v>4.2372881355932203E-3</v>
      </c>
      <c r="W20" s="12">
        <f>1/236</f>
        <v>4.2372881355932203E-3</v>
      </c>
      <c r="X20" s="12">
        <f>1/236</f>
        <v>4.2372881355932203E-3</v>
      </c>
      <c r="Y20" s="12">
        <f>1/236</f>
        <v>4.2372881355932203E-3</v>
      </c>
      <c r="Z20" s="12">
        <f>1/236</f>
        <v>4.2372881355932203E-3</v>
      </c>
      <c r="AA20" s="12">
        <f>0/236</f>
        <v>0</v>
      </c>
      <c r="AB20" s="12">
        <f>3/236</f>
        <v>1.2711864406779662E-2</v>
      </c>
      <c r="AC20" s="12">
        <f>1/236</f>
        <v>4.2372881355932203E-3</v>
      </c>
      <c r="AD20" s="12">
        <f>4/236</f>
        <v>1.6949152542372881E-2</v>
      </c>
      <c r="AE20" s="12">
        <f>1/236</f>
        <v>4.2372881355932203E-3</v>
      </c>
      <c r="AF20" s="12">
        <f>1/236</f>
        <v>4.2372881355932203E-3</v>
      </c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spans="1:54" s="7" customFormat="1" x14ac:dyDescent="0.25">
      <c r="A21" s="29"/>
      <c r="B21" s="6" t="s">
        <v>32</v>
      </c>
      <c r="C21" s="13">
        <f>100/236</f>
        <v>0.42372881355932202</v>
      </c>
      <c r="D21" s="13">
        <f>127/236</f>
        <v>0.53813559322033899</v>
      </c>
      <c r="E21" s="13">
        <f>142/236</f>
        <v>0.60169491525423724</v>
      </c>
      <c r="F21" s="13">
        <f>150/236</f>
        <v>0.63559322033898302</v>
      </c>
      <c r="G21" s="13">
        <f>157/236</f>
        <v>0.6652542372881356</v>
      </c>
      <c r="H21" s="13">
        <f>165/236</f>
        <v>0.69915254237288138</v>
      </c>
      <c r="I21" s="13">
        <f>168/236</f>
        <v>0.71186440677966101</v>
      </c>
      <c r="J21" s="13">
        <f>171/236</f>
        <v>0.72457627118644063</v>
      </c>
      <c r="K21" s="13">
        <f>174/236</f>
        <v>0.73728813559322037</v>
      </c>
      <c r="L21" s="13">
        <f>179/236</f>
        <v>0.75847457627118642</v>
      </c>
      <c r="M21" s="13">
        <f>185/236</f>
        <v>0.78389830508474578</v>
      </c>
      <c r="N21" s="13">
        <f>186/236</f>
        <v>0.78813559322033899</v>
      </c>
      <c r="O21" s="13">
        <f>189/236</f>
        <v>0.80084745762711862</v>
      </c>
      <c r="P21" s="13">
        <f>190/236</f>
        <v>0.80508474576271183</v>
      </c>
      <c r="Q21" s="13">
        <f>193/236</f>
        <v>0.81779661016949157</v>
      </c>
      <c r="R21" s="13">
        <f>196/236</f>
        <v>0.83050847457627119</v>
      </c>
      <c r="S21" s="13">
        <f>201/236</f>
        <v>0.85169491525423724</v>
      </c>
      <c r="T21" s="13">
        <f>203/236</f>
        <v>0.86016949152542377</v>
      </c>
      <c r="U21" s="13">
        <f>204/236</f>
        <v>0.86440677966101698</v>
      </c>
      <c r="V21" s="13">
        <f>205/236</f>
        <v>0.86864406779661019</v>
      </c>
      <c r="W21" s="13">
        <f>206/236</f>
        <v>0.8728813559322034</v>
      </c>
      <c r="X21" s="13">
        <f>207/236</f>
        <v>0.8771186440677966</v>
      </c>
      <c r="Y21" s="13">
        <f>208/236</f>
        <v>0.88135593220338981</v>
      </c>
      <c r="Z21" s="13">
        <f>209/236</f>
        <v>0.88559322033898302</v>
      </c>
      <c r="AA21" s="13">
        <f>209/236</f>
        <v>0.88559322033898302</v>
      </c>
      <c r="AB21" s="13">
        <f>212/236</f>
        <v>0.89830508474576276</v>
      </c>
      <c r="AC21" s="13">
        <f>213/236</f>
        <v>0.90254237288135597</v>
      </c>
      <c r="AD21" s="13">
        <f>217/236</f>
        <v>0.91949152542372881</v>
      </c>
      <c r="AE21" s="13">
        <f>218/236</f>
        <v>0.92372881355932202</v>
      </c>
      <c r="AF21" s="13">
        <f>219/236</f>
        <v>0.92796610169491522</v>
      </c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s="9" customFormat="1" x14ac:dyDescent="0.25">
      <c r="A22" s="27" t="str">
        <f>Bibliotecas!A7</f>
        <v>CLAHE_20_20</v>
      </c>
      <c r="B22" s="8" t="s">
        <v>29</v>
      </c>
      <c r="C22" s="14">
        <v>37.7119</v>
      </c>
      <c r="D22" s="14">
        <v>11.8644</v>
      </c>
      <c r="E22" s="14">
        <v>6.3559299999999999</v>
      </c>
      <c r="F22" s="14">
        <v>3.3898299999999999</v>
      </c>
      <c r="G22" s="14">
        <v>3.3898299999999999</v>
      </c>
      <c r="H22" s="14">
        <v>5.50847</v>
      </c>
      <c r="I22" s="14">
        <v>3.3898299999999999</v>
      </c>
      <c r="J22" s="14">
        <v>2.1186400000000001</v>
      </c>
      <c r="K22" s="14">
        <v>1.27119</v>
      </c>
      <c r="L22" s="14">
        <v>3.8135599999999998</v>
      </c>
      <c r="M22" s="14">
        <v>0.42372900000000002</v>
      </c>
      <c r="N22" s="14">
        <v>1.27119</v>
      </c>
      <c r="O22" s="14">
        <v>0.84745800000000004</v>
      </c>
      <c r="P22" s="14">
        <v>1.69492</v>
      </c>
      <c r="Q22" s="14">
        <v>0.84745800000000004</v>
      </c>
      <c r="R22" s="14">
        <v>1.27119</v>
      </c>
      <c r="S22" s="14">
        <v>1.27119</v>
      </c>
      <c r="T22" s="14">
        <v>0.84745800000000004</v>
      </c>
      <c r="U22" s="14">
        <v>1.27119</v>
      </c>
      <c r="V22" s="14">
        <v>0.84745800000000004</v>
      </c>
      <c r="W22" s="14">
        <v>0.42372900000000002</v>
      </c>
      <c r="X22" s="14">
        <v>0.84745800000000004</v>
      </c>
      <c r="Y22" s="14">
        <v>0.42372900000000002</v>
      </c>
      <c r="Z22" s="14">
        <v>0.84745800000000004</v>
      </c>
      <c r="AA22" s="14">
        <v>0.42372900000000002</v>
      </c>
      <c r="AB22" s="14">
        <v>0</v>
      </c>
      <c r="AC22" s="14">
        <v>0</v>
      </c>
      <c r="AD22" s="14">
        <v>0.84745800000000004</v>
      </c>
      <c r="AE22" s="14">
        <v>0</v>
      </c>
      <c r="AF22" s="14">
        <v>0.84745800000000004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s="5" customFormat="1" x14ac:dyDescent="0.25">
      <c r="A23" s="28"/>
      <c r="B23" s="4" t="s">
        <v>30</v>
      </c>
      <c r="C23" s="12">
        <v>37.7119</v>
      </c>
      <c r="D23" s="12">
        <v>49.576300000000003</v>
      </c>
      <c r="E23" s="12">
        <v>55.932200000000002</v>
      </c>
      <c r="F23" s="12">
        <v>59.322000000000003</v>
      </c>
      <c r="G23" s="12">
        <v>62.7119</v>
      </c>
      <c r="H23" s="12">
        <v>68.220299999999995</v>
      </c>
      <c r="I23" s="12">
        <v>71.610200000000006</v>
      </c>
      <c r="J23" s="12">
        <v>73.728800000000007</v>
      </c>
      <c r="K23" s="12">
        <v>75</v>
      </c>
      <c r="L23" s="12">
        <v>78.813599999999994</v>
      </c>
      <c r="M23" s="12">
        <v>79.237300000000005</v>
      </c>
      <c r="N23" s="12">
        <v>80.508499999999998</v>
      </c>
      <c r="O23" s="12">
        <v>81.355900000000005</v>
      </c>
      <c r="P23" s="12">
        <v>83.050799999999995</v>
      </c>
      <c r="Q23" s="12">
        <v>83.898300000000006</v>
      </c>
      <c r="R23" s="12">
        <v>85.169499999999999</v>
      </c>
      <c r="S23" s="12">
        <v>86.440700000000007</v>
      </c>
      <c r="T23" s="12">
        <v>87.2881</v>
      </c>
      <c r="U23" s="12">
        <v>88.559299999999993</v>
      </c>
      <c r="V23" s="12">
        <v>89.406800000000004</v>
      </c>
      <c r="W23" s="12">
        <v>89.830500000000001</v>
      </c>
      <c r="X23" s="12">
        <v>90.677999999999997</v>
      </c>
      <c r="Y23" s="12">
        <v>91.101699999999994</v>
      </c>
      <c r="Z23" s="12">
        <v>91.949200000000005</v>
      </c>
      <c r="AA23" s="12">
        <v>92.372900000000001</v>
      </c>
      <c r="AB23" s="12">
        <v>92.372900000000001</v>
      </c>
      <c r="AC23" s="12">
        <v>92.372900000000001</v>
      </c>
      <c r="AD23" s="12">
        <v>93.220299999999995</v>
      </c>
      <c r="AE23" s="12">
        <v>93.220299999999995</v>
      </c>
      <c r="AF23" s="12">
        <v>94.067800000000005</v>
      </c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4" s="5" customFormat="1" x14ac:dyDescent="0.25">
      <c r="A24" s="28"/>
      <c r="B24" s="4" t="s">
        <v>31</v>
      </c>
      <c r="C24" s="12">
        <f>89/236</f>
        <v>0.3771186440677966</v>
      </c>
      <c r="D24" s="12">
        <f>28/236</f>
        <v>0.11864406779661017</v>
      </c>
      <c r="E24" s="12">
        <f>15/236</f>
        <v>6.3559322033898302E-2</v>
      </c>
      <c r="F24" s="12">
        <f>8/236</f>
        <v>3.3898305084745763E-2</v>
      </c>
      <c r="G24" s="12">
        <f>8/236</f>
        <v>3.3898305084745763E-2</v>
      </c>
      <c r="H24" s="12">
        <f>13/236</f>
        <v>5.5084745762711863E-2</v>
      </c>
      <c r="I24" s="12">
        <f>8/236</f>
        <v>3.3898305084745763E-2</v>
      </c>
      <c r="J24" s="12">
        <f>5/236</f>
        <v>2.1186440677966101E-2</v>
      </c>
      <c r="K24" s="12">
        <f>3/236</f>
        <v>1.2711864406779662E-2</v>
      </c>
      <c r="L24" s="12">
        <f>9/236</f>
        <v>3.8135593220338986E-2</v>
      </c>
      <c r="M24" s="12">
        <f>1/236</f>
        <v>4.2372881355932203E-3</v>
      </c>
      <c r="N24" s="12">
        <f>3/236</f>
        <v>1.2711864406779662E-2</v>
      </c>
      <c r="O24" s="12">
        <f>2/236</f>
        <v>8.4745762711864406E-3</v>
      </c>
      <c r="P24" s="12">
        <f>4/236</f>
        <v>1.6949152542372881E-2</v>
      </c>
      <c r="Q24" s="12">
        <f>2/236</f>
        <v>8.4745762711864406E-3</v>
      </c>
      <c r="R24" s="12">
        <f>3/236</f>
        <v>1.2711864406779662E-2</v>
      </c>
      <c r="S24" s="12">
        <f>3/236</f>
        <v>1.2711864406779662E-2</v>
      </c>
      <c r="T24" s="12">
        <f>2/236</f>
        <v>8.4745762711864406E-3</v>
      </c>
      <c r="U24" s="12">
        <f>3/236</f>
        <v>1.2711864406779662E-2</v>
      </c>
      <c r="V24" s="12">
        <f>2/236</f>
        <v>8.4745762711864406E-3</v>
      </c>
      <c r="W24" s="12">
        <f>1/236</f>
        <v>4.2372881355932203E-3</v>
      </c>
      <c r="X24" s="12">
        <f>2/236</f>
        <v>8.4745762711864406E-3</v>
      </c>
      <c r="Y24" s="12">
        <f>1/236</f>
        <v>4.2372881355932203E-3</v>
      </c>
      <c r="Z24" s="12">
        <f>2/236</f>
        <v>8.4745762711864406E-3</v>
      </c>
      <c r="AA24" s="12">
        <f>1/236</f>
        <v>4.2372881355932203E-3</v>
      </c>
      <c r="AB24" s="12">
        <f>0/236</f>
        <v>0</v>
      </c>
      <c r="AC24" s="12">
        <f>0/236</f>
        <v>0</v>
      </c>
      <c r="AD24" s="12">
        <f>2/236</f>
        <v>8.4745762711864406E-3</v>
      </c>
      <c r="AE24" s="12">
        <f>0/236</f>
        <v>0</v>
      </c>
      <c r="AF24" s="12">
        <f>2/236</f>
        <v>8.4745762711864406E-3</v>
      </c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1:54" s="7" customFormat="1" x14ac:dyDescent="0.25">
      <c r="A25" s="29"/>
      <c r="B25" s="6" t="s">
        <v>32</v>
      </c>
      <c r="C25" s="13">
        <f>89/236</f>
        <v>0.3771186440677966</v>
      </c>
      <c r="D25" s="13">
        <f>117/236</f>
        <v>0.49576271186440679</v>
      </c>
      <c r="E25" s="13">
        <f>132/236</f>
        <v>0.55932203389830504</v>
      </c>
      <c r="F25" s="13">
        <f>140/236</f>
        <v>0.59322033898305082</v>
      </c>
      <c r="G25" s="13">
        <f>148/236</f>
        <v>0.6271186440677966</v>
      </c>
      <c r="H25" s="13">
        <f>161/236</f>
        <v>0.68220338983050843</v>
      </c>
      <c r="I25" s="13">
        <f>169/236</f>
        <v>0.71610169491525422</v>
      </c>
      <c r="J25" s="13">
        <f>174/236</f>
        <v>0.73728813559322037</v>
      </c>
      <c r="K25" s="13">
        <f>177/236</f>
        <v>0.75</v>
      </c>
      <c r="L25" s="13">
        <f>186/236</f>
        <v>0.78813559322033899</v>
      </c>
      <c r="M25" s="13">
        <f>187/236</f>
        <v>0.7923728813559322</v>
      </c>
      <c r="N25" s="13">
        <f>190/236</f>
        <v>0.80508474576271183</v>
      </c>
      <c r="O25" s="13">
        <f>192/236</f>
        <v>0.81355932203389836</v>
      </c>
      <c r="P25" s="13">
        <f>196/236</f>
        <v>0.83050847457627119</v>
      </c>
      <c r="Q25" s="13">
        <f>198/236</f>
        <v>0.83898305084745761</v>
      </c>
      <c r="R25" s="13">
        <f>201/236</f>
        <v>0.85169491525423724</v>
      </c>
      <c r="S25" s="13">
        <f>204/236</f>
        <v>0.86440677966101698</v>
      </c>
      <c r="T25" s="13">
        <f>206/236</f>
        <v>0.8728813559322034</v>
      </c>
      <c r="U25" s="13">
        <f>209/236</f>
        <v>0.88559322033898302</v>
      </c>
      <c r="V25" s="13">
        <f>211/236</f>
        <v>0.89406779661016944</v>
      </c>
      <c r="W25" s="13">
        <f>212/236</f>
        <v>0.89830508474576276</v>
      </c>
      <c r="X25" s="13">
        <f>214/236</f>
        <v>0.90677966101694918</v>
      </c>
      <c r="Y25" s="13">
        <f>215/236</f>
        <v>0.91101694915254239</v>
      </c>
      <c r="Z25" s="13">
        <f>217/236</f>
        <v>0.91949152542372881</v>
      </c>
      <c r="AA25" s="13">
        <f>218/236</f>
        <v>0.92372881355932202</v>
      </c>
      <c r="AB25" s="13">
        <f>218/236</f>
        <v>0.92372881355932202</v>
      </c>
      <c r="AC25" s="13">
        <f>218/236</f>
        <v>0.92372881355932202</v>
      </c>
      <c r="AD25" s="13">
        <f>220/236</f>
        <v>0.93220338983050843</v>
      </c>
      <c r="AE25" s="13">
        <f>220/236</f>
        <v>0.93220338983050843</v>
      </c>
      <c r="AF25" s="13">
        <f>222/236</f>
        <v>0.94067796610169496</v>
      </c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s="9" customFormat="1" x14ac:dyDescent="0.25">
      <c r="A26" s="27" t="str">
        <f>Bibliotecas!A8</f>
        <v>Bilateral_20_20</v>
      </c>
      <c r="B26" s="8" t="s">
        <v>29</v>
      </c>
      <c r="C26" s="14">
        <v>38.9831</v>
      </c>
      <c r="D26" s="14">
        <v>14.4068</v>
      </c>
      <c r="E26" s="14">
        <v>7.2033899999999997</v>
      </c>
      <c r="F26" s="14">
        <v>3.3898299999999999</v>
      </c>
      <c r="G26" s="14">
        <v>2.54237</v>
      </c>
      <c r="H26" s="14">
        <v>2.54237</v>
      </c>
      <c r="I26" s="14">
        <v>2.54237</v>
      </c>
      <c r="J26" s="14">
        <v>0.42372900000000002</v>
      </c>
      <c r="K26" s="14">
        <v>1.27119</v>
      </c>
      <c r="L26" s="14">
        <v>0.84745800000000004</v>
      </c>
      <c r="M26" s="14">
        <v>1.69492</v>
      </c>
      <c r="N26" s="14">
        <v>2.54237</v>
      </c>
      <c r="O26" s="14">
        <v>0.42372900000000002</v>
      </c>
      <c r="P26" s="14">
        <v>1.69492</v>
      </c>
      <c r="Q26" s="14">
        <v>0.42372900000000002</v>
      </c>
      <c r="R26" s="14">
        <v>0.84745800000000004</v>
      </c>
      <c r="S26" s="14">
        <v>2.1186400000000001</v>
      </c>
      <c r="T26" s="14">
        <v>1.69492</v>
      </c>
      <c r="U26" s="14">
        <v>0.84745800000000004</v>
      </c>
      <c r="V26" s="14">
        <v>0.42372900000000002</v>
      </c>
      <c r="W26" s="14">
        <v>0</v>
      </c>
      <c r="X26" s="14">
        <v>0.42372900000000002</v>
      </c>
      <c r="Y26" s="14">
        <v>0</v>
      </c>
      <c r="Z26" s="14">
        <v>1.27119</v>
      </c>
      <c r="AA26" s="14">
        <v>0.42372900000000002</v>
      </c>
      <c r="AB26" s="14">
        <v>0.84745800000000004</v>
      </c>
      <c r="AC26" s="14">
        <v>0.84745800000000004</v>
      </c>
      <c r="AD26" s="14">
        <v>0.84745800000000004</v>
      </c>
      <c r="AE26" s="14">
        <v>0.42372900000000002</v>
      </c>
      <c r="AF26" s="14">
        <v>0.84745800000000004</v>
      </c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s="5" customFormat="1" x14ac:dyDescent="0.25">
      <c r="A27" s="28"/>
      <c r="B27" s="4" t="s">
        <v>30</v>
      </c>
      <c r="C27" s="12">
        <v>38.9831</v>
      </c>
      <c r="D27" s="12">
        <v>53.389800000000001</v>
      </c>
      <c r="E27" s="12">
        <v>60.593200000000003</v>
      </c>
      <c r="F27" s="12">
        <v>63.9831</v>
      </c>
      <c r="G27" s="12">
        <v>66.525400000000005</v>
      </c>
      <c r="H27" s="12">
        <v>69.067800000000005</v>
      </c>
      <c r="I27" s="12">
        <v>71.610200000000006</v>
      </c>
      <c r="J27" s="12">
        <v>72.033900000000003</v>
      </c>
      <c r="K27" s="12">
        <v>73.305099999999996</v>
      </c>
      <c r="L27" s="12">
        <v>74.152500000000003</v>
      </c>
      <c r="M27" s="12">
        <v>75.847499999999997</v>
      </c>
      <c r="N27" s="12">
        <v>78.389799999999994</v>
      </c>
      <c r="O27" s="12">
        <v>78.813599999999994</v>
      </c>
      <c r="P27" s="12">
        <v>80.508499999999998</v>
      </c>
      <c r="Q27" s="12">
        <v>80.932199999999995</v>
      </c>
      <c r="R27" s="12">
        <v>81.779700000000005</v>
      </c>
      <c r="S27" s="12">
        <v>83.898300000000006</v>
      </c>
      <c r="T27" s="12">
        <v>85.593199999999996</v>
      </c>
      <c r="U27" s="12">
        <v>86.440700000000007</v>
      </c>
      <c r="V27" s="12">
        <v>86.864400000000003</v>
      </c>
      <c r="W27" s="12">
        <v>86.864400000000003</v>
      </c>
      <c r="X27" s="12">
        <v>87.2881</v>
      </c>
      <c r="Y27" s="12">
        <v>87.2881</v>
      </c>
      <c r="Z27" s="12">
        <v>88.559299999999993</v>
      </c>
      <c r="AA27" s="12">
        <v>88.983099999999993</v>
      </c>
      <c r="AB27" s="12">
        <v>89.830500000000001</v>
      </c>
      <c r="AC27" s="12">
        <v>90.677999999999997</v>
      </c>
      <c r="AD27" s="12">
        <v>91.525400000000005</v>
      </c>
      <c r="AE27" s="12">
        <v>91.949200000000005</v>
      </c>
      <c r="AF27" s="12">
        <v>92.796599999999998</v>
      </c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1:54" s="5" customFormat="1" x14ac:dyDescent="0.25">
      <c r="A28" s="28"/>
      <c r="B28" s="4" t="s">
        <v>31</v>
      </c>
      <c r="C28" s="12">
        <f>92/236</f>
        <v>0.38983050847457629</v>
      </c>
      <c r="D28" s="12">
        <f>34/236</f>
        <v>0.1440677966101695</v>
      </c>
      <c r="E28" s="12">
        <f>17/236</f>
        <v>7.2033898305084748E-2</v>
      </c>
      <c r="F28" s="12">
        <f>8/236</f>
        <v>3.3898305084745763E-2</v>
      </c>
      <c r="G28" s="12">
        <f>6/236</f>
        <v>2.5423728813559324E-2</v>
      </c>
      <c r="H28" s="12">
        <f>6/236</f>
        <v>2.5423728813559324E-2</v>
      </c>
      <c r="I28" s="12">
        <f>6/236</f>
        <v>2.5423728813559324E-2</v>
      </c>
      <c r="J28" s="12">
        <f>1/236</f>
        <v>4.2372881355932203E-3</v>
      </c>
      <c r="K28" s="12">
        <f>3/236</f>
        <v>1.2711864406779662E-2</v>
      </c>
      <c r="L28" s="12">
        <f>2/236</f>
        <v>8.4745762711864406E-3</v>
      </c>
      <c r="M28" s="12">
        <f>4/236</f>
        <v>1.6949152542372881E-2</v>
      </c>
      <c r="N28" s="12">
        <f>6/236</f>
        <v>2.5423728813559324E-2</v>
      </c>
      <c r="O28" s="12">
        <f>1/236</f>
        <v>4.2372881355932203E-3</v>
      </c>
      <c r="P28" s="12">
        <f>4/236</f>
        <v>1.6949152542372881E-2</v>
      </c>
      <c r="Q28" s="12">
        <f>1/236</f>
        <v>4.2372881355932203E-3</v>
      </c>
      <c r="R28" s="12">
        <f>2/236</f>
        <v>8.4745762711864406E-3</v>
      </c>
      <c r="S28" s="12">
        <f>5/236</f>
        <v>2.1186440677966101E-2</v>
      </c>
      <c r="T28" s="12">
        <f>4/236</f>
        <v>1.6949152542372881E-2</v>
      </c>
      <c r="U28" s="12">
        <f>2/236</f>
        <v>8.4745762711864406E-3</v>
      </c>
      <c r="V28" s="12">
        <f>1/236</f>
        <v>4.2372881355932203E-3</v>
      </c>
      <c r="W28" s="12">
        <f>0/236</f>
        <v>0</v>
      </c>
      <c r="X28" s="12">
        <f>1/236</f>
        <v>4.2372881355932203E-3</v>
      </c>
      <c r="Y28" s="12">
        <f>0/236</f>
        <v>0</v>
      </c>
      <c r="Z28" s="12">
        <f>3/236</f>
        <v>1.2711864406779662E-2</v>
      </c>
      <c r="AA28" s="12">
        <f>1/236</f>
        <v>4.2372881355932203E-3</v>
      </c>
      <c r="AB28" s="12">
        <f>2/236</f>
        <v>8.4745762711864406E-3</v>
      </c>
      <c r="AC28" s="12">
        <f>2/236</f>
        <v>8.4745762711864406E-3</v>
      </c>
      <c r="AD28" s="12">
        <f>2/236</f>
        <v>8.4745762711864406E-3</v>
      </c>
      <c r="AE28" s="12">
        <f>1/236</f>
        <v>4.2372881355932203E-3</v>
      </c>
      <c r="AF28" s="12">
        <f>2/236</f>
        <v>8.4745762711864406E-3</v>
      </c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spans="1:54" s="7" customFormat="1" x14ac:dyDescent="0.25">
      <c r="A29" s="29"/>
      <c r="B29" s="6" t="s">
        <v>32</v>
      </c>
      <c r="C29" s="13">
        <f>92/236</f>
        <v>0.38983050847457629</v>
      </c>
      <c r="D29" s="13">
        <f>126/236</f>
        <v>0.53389830508474578</v>
      </c>
      <c r="E29" s="13">
        <f>143/236</f>
        <v>0.60593220338983056</v>
      </c>
      <c r="F29" s="13">
        <f>151/236</f>
        <v>0.63983050847457623</v>
      </c>
      <c r="G29" s="13">
        <f>157/236</f>
        <v>0.6652542372881356</v>
      </c>
      <c r="H29" s="13">
        <f>163/236</f>
        <v>0.69067796610169496</v>
      </c>
      <c r="I29" s="13">
        <f>169/236</f>
        <v>0.71610169491525422</v>
      </c>
      <c r="J29" s="13">
        <f>170/236</f>
        <v>0.72033898305084743</v>
      </c>
      <c r="K29" s="13">
        <f>173/236</f>
        <v>0.73305084745762716</v>
      </c>
      <c r="L29" s="13">
        <f>175/236</f>
        <v>0.74152542372881358</v>
      </c>
      <c r="M29" s="13">
        <f>179/236</f>
        <v>0.75847457627118642</v>
      </c>
      <c r="N29" s="13">
        <f>185/236</f>
        <v>0.78389830508474578</v>
      </c>
      <c r="O29" s="13">
        <f>186/236</f>
        <v>0.78813559322033899</v>
      </c>
      <c r="P29" s="13">
        <f>190/236</f>
        <v>0.80508474576271183</v>
      </c>
      <c r="Q29" s="13">
        <f>191/236</f>
        <v>0.80932203389830504</v>
      </c>
      <c r="R29" s="13">
        <f>193/236</f>
        <v>0.81779661016949157</v>
      </c>
      <c r="S29" s="13">
        <f>198/236</f>
        <v>0.83898305084745761</v>
      </c>
      <c r="T29" s="13">
        <f>202/236</f>
        <v>0.85593220338983056</v>
      </c>
      <c r="U29" s="13">
        <f>204/236</f>
        <v>0.86440677966101698</v>
      </c>
      <c r="V29" s="13">
        <f>205/236</f>
        <v>0.86864406779661019</v>
      </c>
      <c r="W29" s="13">
        <f>205/236</f>
        <v>0.86864406779661019</v>
      </c>
      <c r="X29" s="13">
        <f>206/236</f>
        <v>0.8728813559322034</v>
      </c>
      <c r="Y29" s="13">
        <f>206/236</f>
        <v>0.8728813559322034</v>
      </c>
      <c r="Z29" s="13">
        <f>209/236</f>
        <v>0.88559322033898302</v>
      </c>
      <c r="AA29" s="13">
        <f>210/236</f>
        <v>0.88983050847457623</v>
      </c>
      <c r="AB29" s="13">
        <f>212/236</f>
        <v>0.89830508474576276</v>
      </c>
      <c r="AC29" s="13">
        <f>214/236</f>
        <v>0.90677966101694918</v>
      </c>
      <c r="AD29" s="13">
        <f>216/236</f>
        <v>0.9152542372881356</v>
      </c>
      <c r="AE29" s="13">
        <f>217/236</f>
        <v>0.91949152542372881</v>
      </c>
      <c r="AF29" s="13">
        <f>219/236</f>
        <v>0.92796610169491522</v>
      </c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s="9" customFormat="1" x14ac:dyDescent="0.25">
      <c r="A30" s="27" t="str">
        <f>Bibliotecas!A9</f>
        <v>Gaussian_20_20</v>
      </c>
      <c r="B30" s="8" t="s">
        <v>29</v>
      </c>
      <c r="C30" s="14">
        <v>38.9831</v>
      </c>
      <c r="D30" s="14">
        <v>15.678000000000001</v>
      </c>
      <c r="E30" s="14">
        <v>5.9321999999999999</v>
      </c>
      <c r="F30" s="14">
        <v>5.50847</v>
      </c>
      <c r="G30" s="14">
        <v>2.1186400000000001</v>
      </c>
      <c r="H30" s="14">
        <v>1.27119</v>
      </c>
      <c r="I30" s="14">
        <v>1.27119</v>
      </c>
      <c r="J30" s="14">
        <v>1.27119</v>
      </c>
      <c r="K30" s="14">
        <v>1.27119</v>
      </c>
      <c r="L30" s="14">
        <v>1.69492</v>
      </c>
      <c r="M30" s="14">
        <v>1.69492</v>
      </c>
      <c r="N30" s="14">
        <v>2.1186400000000001</v>
      </c>
      <c r="O30" s="14">
        <v>0.84745800000000004</v>
      </c>
      <c r="P30" s="14">
        <v>1.27119</v>
      </c>
      <c r="Q30" s="14">
        <v>0</v>
      </c>
      <c r="R30" s="14">
        <v>1.69492</v>
      </c>
      <c r="S30" s="14">
        <v>1.27119</v>
      </c>
      <c r="T30" s="14">
        <v>0.42372900000000002</v>
      </c>
      <c r="U30" s="14">
        <v>1.27119</v>
      </c>
      <c r="V30" s="14">
        <v>1.27119</v>
      </c>
      <c r="W30" s="14">
        <v>0.84745800000000004</v>
      </c>
      <c r="X30" s="14">
        <v>0.42372900000000002</v>
      </c>
      <c r="Y30" s="14">
        <v>0.42372900000000002</v>
      </c>
      <c r="Z30" s="14">
        <v>0.42372900000000002</v>
      </c>
      <c r="AA30" s="14">
        <v>0.42372900000000002</v>
      </c>
      <c r="AB30" s="14">
        <v>0.42372900000000002</v>
      </c>
      <c r="AC30" s="14">
        <v>0.84745800000000004</v>
      </c>
      <c r="AD30" s="14">
        <v>0.84745800000000004</v>
      </c>
      <c r="AE30" s="14">
        <v>0.42372900000000002</v>
      </c>
      <c r="AF30" s="14">
        <v>1.27119</v>
      </c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s="5" customFormat="1" x14ac:dyDescent="0.25">
      <c r="A31" s="28"/>
      <c r="B31" s="4" t="s">
        <v>30</v>
      </c>
      <c r="C31" s="12">
        <v>38.9831</v>
      </c>
      <c r="D31" s="12">
        <v>54.661000000000001</v>
      </c>
      <c r="E31" s="12">
        <v>60.593200000000003</v>
      </c>
      <c r="F31" s="12">
        <v>66.101699999999994</v>
      </c>
      <c r="G31" s="12">
        <v>68.220299999999995</v>
      </c>
      <c r="H31" s="12">
        <v>69.491500000000002</v>
      </c>
      <c r="I31" s="12">
        <v>70.762699999999995</v>
      </c>
      <c r="J31" s="12">
        <v>72.033900000000003</v>
      </c>
      <c r="K31" s="12">
        <v>73.305099999999996</v>
      </c>
      <c r="L31" s="12">
        <v>75</v>
      </c>
      <c r="M31" s="12">
        <v>76.694900000000004</v>
      </c>
      <c r="N31" s="12">
        <v>78.813599999999994</v>
      </c>
      <c r="O31" s="12">
        <v>79.661000000000001</v>
      </c>
      <c r="P31" s="12">
        <v>80.932199999999995</v>
      </c>
      <c r="Q31" s="12">
        <v>80.932199999999995</v>
      </c>
      <c r="R31" s="12">
        <v>82.627099999999999</v>
      </c>
      <c r="S31" s="12">
        <v>83.898300000000006</v>
      </c>
      <c r="T31" s="12">
        <v>84.322000000000003</v>
      </c>
      <c r="U31" s="12">
        <v>85.593199999999996</v>
      </c>
      <c r="V31" s="12">
        <v>86.864400000000003</v>
      </c>
      <c r="W31" s="12">
        <v>87.7119</v>
      </c>
      <c r="X31" s="12">
        <v>88.135599999999997</v>
      </c>
      <c r="Y31" s="12">
        <v>88.559299999999993</v>
      </c>
      <c r="Z31" s="12">
        <v>88.983099999999993</v>
      </c>
      <c r="AA31" s="12">
        <v>89.406800000000004</v>
      </c>
      <c r="AB31" s="12">
        <v>89.830500000000001</v>
      </c>
      <c r="AC31" s="12">
        <v>90.677999999999997</v>
      </c>
      <c r="AD31" s="12">
        <v>91.525400000000005</v>
      </c>
      <c r="AE31" s="12">
        <v>91.949200000000005</v>
      </c>
      <c r="AF31" s="12">
        <v>93.220299999999995</v>
      </c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4" s="5" customFormat="1" x14ac:dyDescent="0.25">
      <c r="A32" s="28"/>
      <c r="B32" s="4" t="s">
        <v>31</v>
      </c>
      <c r="C32" s="12">
        <f>92/236</f>
        <v>0.38983050847457629</v>
      </c>
      <c r="D32" s="12">
        <f>37/236</f>
        <v>0.15677966101694915</v>
      </c>
      <c r="E32" s="12">
        <f>14/236</f>
        <v>5.9322033898305086E-2</v>
      </c>
      <c r="F32" s="12">
        <f>13/236</f>
        <v>5.5084745762711863E-2</v>
      </c>
      <c r="G32" s="12">
        <f>5/236</f>
        <v>2.1186440677966101E-2</v>
      </c>
      <c r="H32" s="12">
        <f>3/236</f>
        <v>1.2711864406779662E-2</v>
      </c>
      <c r="I32" s="12">
        <f>3/236</f>
        <v>1.2711864406779662E-2</v>
      </c>
      <c r="J32" s="12">
        <f>3/236</f>
        <v>1.2711864406779662E-2</v>
      </c>
      <c r="K32" s="12">
        <f>3/236</f>
        <v>1.2711864406779662E-2</v>
      </c>
      <c r="L32" s="12">
        <f>4/236</f>
        <v>1.6949152542372881E-2</v>
      </c>
      <c r="M32" s="12">
        <f>4/236</f>
        <v>1.6949152542372881E-2</v>
      </c>
      <c r="N32" s="12">
        <f>5/236</f>
        <v>2.1186440677966101E-2</v>
      </c>
      <c r="O32" s="12">
        <f>2/236</f>
        <v>8.4745762711864406E-3</v>
      </c>
      <c r="P32" s="12">
        <f>3/236</f>
        <v>1.2711864406779662E-2</v>
      </c>
      <c r="Q32" s="12">
        <f>0/236</f>
        <v>0</v>
      </c>
      <c r="R32" s="12">
        <f>4/236</f>
        <v>1.6949152542372881E-2</v>
      </c>
      <c r="S32" s="12">
        <f>3/236</f>
        <v>1.2711864406779662E-2</v>
      </c>
      <c r="T32" s="12">
        <f>1/236</f>
        <v>4.2372881355932203E-3</v>
      </c>
      <c r="U32" s="12">
        <f>3/236</f>
        <v>1.2711864406779662E-2</v>
      </c>
      <c r="V32" s="12">
        <f>3/236</f>
        <v>1.2711864406779662E-2</v>
      </c>
      <c r="W32" s="12">
        <f>2/236</f>
        <v>8.4745762711864406E-3</v>
      </c>
      <c r="X32" s="12">
        <f>1/236</f>
        <v>4.2372881355932203E-3</v>
      </c>
      <c r="Y32" s="12">
        <f>1/236</f>
        <v>4.2372881355932203E-3</v>
      </c>
      <c r="Z32" s="12">
        <f>1/236</f>
        <v>4.2372881355932203E-3</v>
      </c>
      <c r="AA32" s="12">
        <f>1/236</f>
        <v>4.2372881355932203E-3</v>
      </c>
      <c r="AB32" s="12">
        <f>1/236</f>
        <v>4.2372881355932203E-3</v>
      </c>
      <c r="AC32" s="12">
        <f>2/236</f>
        <v>8.4745762711864406E-3</v>
      </c>
      <c r="AD32" s="12">
        <f>2/236</f>
        <v>8.4745762711864406E-3</v>
      </c>
      <c r="AE32" s="12">
        <f>1/236</f>
        <v>4.2372881355932203E-3</v>
      </c>
      <c r="AF32" s="12">
        <f>3/236</f>
        <v>1.2711864406779662E-2</v>
      </c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s="7" customFormat="1" x14ac:dyDescent="0.25">
      <c r="A33" s="29"/>
      <c r="B33" s="6" t="s">
        <v>32</v>
      </c>
      <c r="C33" s="13">
        <f>92/236</f>
        <v>0.38983050847457629</v>
      </c>
      <c r="D33" s="13">
        <f>129/236</f>
        <v>0.54661016949152541</v>
      </c>
      <c r="E33" s="13">
        <f>143/236</f>
        <v>0.60593220338983056</v>
      </c>
      <c r="F33" s="13">
        <f>156/236</f>
        <v>0.66101694915254239</v>
      </c>
      <c r="G33" s="13">
        <f>161/236</f>
        <v>0.68220338983050843</v>
      </c>
      <c r="H33" s="13">
        <f>164/236</f>
        <v>0.69491525423728817</v>
      </c>
      <c r="I33" s="13">
        <f>167/236</f>
        <v>0.7076271186440678</v>
      </c>
      <c r="J33" s="13">
        <f>170/236</f>
        <v>0.72033898305084743</v>
      </c>
      <c r="K33" s="13">
        <f>173/236</f>
        <v>0.73305084745762716</v>
      </c>
      <c r="L33" s="13">
        <f>177/236</f>
        <v>0.75</v>
      </c>
      <c r="M33" s="13">
        <f>181/236</f>
        <v>0.76694915254237284</v>
      </c>
      <c r="N33" s="13">
        <f>186/236</f>
        <v>0.78813559322033899</v>
      </c>
      <c r="O33" s="13">
        <f>188/236</f>
        <v>0.79661016949152541</v>
      </c>
      <c r="P33" s="13">
        <f>191/236</f>
        <v>0.80932203389830504</v>
      </c>
      <c r="Q33" s="13">
        <f>191/236</f>
        <v>0.80932203389830504</v>
      </c>
      <c r="R33" s="13">
        <f>195/236</f>
        <v>0.82627118644067798</v>
      </c>
      <c r="S33" s="13">
        <f>198/236</f>
        <v>0.83898305084745761</v>
      </c>
      <c r="T33" s="13">
        <f>199/236</f>
        <v>0.84322033898305082</v>
      </c>
      <c r="U33" s="13">
        <f>202/236</f>
        <v>0.85593220338983056</v>
      </c>
      <c r="V33" s="13">
        <f>205/236</f>
        <v>0.86864406779661019</v>
      </c>
      <c r="W33" s="13">
        <f>207/236</f>
        <v>0.8771186440677966</v>
      </c>
      <c r="X33" s="13">
        <f>208/236</f>
        <v>0.88135593220338981</v>
      </c>
      <c r="Y33" s="13">
        <f>209/236</f>
        <v>0.88559322033898302</v>
      </c>
      <c r="Z33" s="13">
        <f>210/236</f>
        <v>0.88983050847457623</v>
      </c>
      <c r="AA33" s="13">
        <f>211/236</f>
        <v>0.89406779661016944</v>
      </c>
      <c r="AB33" s="13">
        <f>212/236</f>
        <v>0.89830508474576276</v>
      </c>
      <c r="AC33" s="13">
        <f>214/236</f>
        <v>0.90677966101694918</v>
      </c>
      <c r="AD33" s="13">
        <f>216/236</f>
        <v>0.9152542372881356</v>
      </c>
      <c r="AE33" s="13">
        <f>217/236</f>
        <v>0.91949152542372881</v>
      </c>
      <c r="AF33" s="13">
        <f>220/236</f>
        <v>0.93220338983050843</v>
      </c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x14ac:dyDescent="0.25">
      <c r="A34" s="27">
        <f>Bibliotecas!A10</f>
        <v>0</v>
      </c>
      <c r="B34" s="4" t="s">
        <v>29</v>
      </c>
    </row>
    <row r="35" spans="1:54" x14ac:dyDescent="0.25">
      <c r="A35" s="28"/>
      <c r="B35" s="4" t="s">
        <v>30</v>
      </c>
    </row>
    <row r="36" spans="1:54" x14ac:dyDescent="0.25">
      <c r="A36" s="28"/>
      <c r="B36" s="4" t="s">
        <v>31</v>
      </c>
    </row>
    <row r="37" spans="1:54" x14ac:dyDescent="0.25">
      <c r="A37" s="29"/>
      <c r="B37" s="6" t="s">
        <v>32</v>
      </c>
    </row>
  </sheetData>
  <mergeCells count="9">
    <mergeCell ref="A26:A29"/>
    <mergeCell ref="A30:A33"/>
    <mergeCell ref="A34:A37"/>
    <mergeCell ref="A6:A9"/>
    <mergeCell ref="A2:A5"/>
    <mergeCell ref="A22:A25"/>
    <mergeCell ref="A10:A13"/>
    <mergeCell ref="A14:A17"/>
    <mergeCell ref="A18:A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7"/>
  <sheetViews>
    <sheetView topLeftCell="A12" workbookViewId="0">
      <selection activeCell="C16" sqref="C16"/>
    </sheetView>
  </sheetViews>
  <sheetFormatPr defaultRowHeight="15" x14ac:dyDescent="0.25"/>
  <cols>
    <col min="1" max="1" width="14.42578125" bestFit="1" customWidth="1"/>
    <col min="2" max="2" width="9.85546875" style="2" customWidth="1"/>
    <col min="3" max="32" width="5.5703125" style="15" customWidth="1"/>
    <col min="33" max="52" width="8" style="15" bestFit="1" customWidth="1"/>
    <col min="53" max="54" width="9.140625" style="15"/>
  </cols>
  <sheetData>
    <row r="1" spans="1:54" s="10" customFormat="1" x14ac:dyDescent="0.25">
      <c r="A1" s="10" t="s">
        <v>7</v>
      </c>
      <c r="B1" s="6" t="s">
        <v>28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12</v>
      </c>
      <c r="H1" s="11" t="s">
        <v>13</v>
      </c>
      <c r="I1" s="11" t="s">
        <v>14</v>
      </c>
      <c r="J1" s="11" t="s">
        <v>15</v>
      </c>
      <c r="K1" s="11" t="s">
        <v>16</v>
      </c>
      <c r="L1" s="11" t="s">
        <v>17</v>
      </c>
      <c r="M1" s="11" t="s">
        <v>18</v>
      </c>
      <c r="N1" s="11" t="s">
        <v>19</v>
      </c>
      <c r="O1" s="11" t="s">
        <v>20</v>
      </c>
      <c r="P1" s="11" t="s">
        <v>21</v>
      </c>
      <c r="Q1" s="11" t="s">
        <v>22</v>
      </c>
      <c r="R1" s="11" t="s">
        <v>23</v>
      </c>
      <c r="S1" s="11" t="s">
        <v>24</v>
      </c>
      <c r="T1" s="11" t="s">
        <v>25</v>
      </c>
      <c r="U1" s="11" t="s">
        <v>26</v>
      </c>
      <c r="V1" s="11" t="s">
        <v>27</v>
      </c>
      <c r="W1" s="11" t="s">
        <v>40</v>
      </c>
      <c r="X1" s="11" t="s">
        <v>41</v>
      </c>
      <c r="Y1" s="11" t="s">
        <v>42</v>
      </c>
      <c r="Z1" s="11" t="s">
        <v>43</v>
      </c>
      <c r="AA1" s="11" t="s">
        <v>44</v>
      </c>
      <c r="AB1" s="11" t="s">
        <v>45</v>
      </c>
      <c r="AC1" s="11" t="s">
        <v>46</v>
      </c>
      <c r="AD1" s="11" t="s">
        <v>47</v>
      </c>
      <c r="AE1" s="11" t="s">
        <v>48</v>
      </c>
      <c r="AF1" s="11" t="s">
        <v>49</v>
      </c>
      <c r="AG1" s="11" t="s">
        <v>50</v>
      </c>
      <c r="AH1" s="11" t="s">
        <v>51</v>
      </c>
      <c r="AI1" s="11" t="s">
        <v>52</v>
      </c>
      <c r="AJ1" s="11" t="s">
        <v>53</v>
      </c>
      <c r="AK1" s="11" t="s">
        <v>54</v>
      </c>
      <c r="AL1" s="11" t="s">
        <v>55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63</v>
      </c>
      <c r="AU1" s="11" t="s">
        <v>64</v>
      </c>
      <c r="AV1" s="11" t="s">
        <v>65</v>
      </c>
      <c r="AW1" s="11" t="s">
        <v>66</v>
      </c>
      <c r="AX1" s="11" t="s">
        <v>67</v>
      </c>
      <c r="AY1" s="11" t="s">
        <v>68</v>
      </c>
      <c r="AZ1" s="11" t="s">
        <v>69</v>
      </c>
      <c r="BA1" s="11"/>
      <c r="BB1" s="11"/>
    </row>
    <row r="2" spans="1:54" s="5" customFormat="1" x14ac:dyDescent="0.25">
      <c r="A2" s="28" t="str">
        <f>Bibliotecas!A2</f>
        <v>original_20_20</v>
      </c>
      <c r="B2" s="4" t="s">
        <v>29</v>
      </c>
      <c r="C2" s="14">
        <v>30.084700000000002</v>
      </c>
      <c r="D2" s="14">
        <v>12.7119</v>
      </c>
      <c r="E2" s="14">
        <v>8.0508500000000005</v>
      </c>
      <c r="F2" s="14">
        <v>5.0847499999999997</v>
      </c>
      <c r="G2" s="14">
        <v>3.8135599999999998</v>
      </c>
      <c r="H2" s="14">
        <v>2.9661</v>
      </c>
      <c r="I2" s="14">
        <v>2.1186400000000001</v>
      </c>
      <c r="J2" s="14">
        <v>3.3898299999999999</v>
      </c>
      <c r="K2" s="14">
        <v>0.84745800000000004</v>
      </c>
      <c r="L2" s="14">
        <v>3.8135599999999998</v>
      </c>
      <c r="M2" s="14">
        <v>2.54237</v>
      </c>
      <c r="N2" s="14">
        <v>2.9661</v>
      </c>
      <c r="O2" s="14">
        <v>0.84745800000000004</v>
      </c>
      <c r="P2" s="14">
        <v>2.54237</v>
      </c>
      <c r="Q2" s="14">
        <v>2.54237</v>
      </c>
      <c r="R2" s="14">
        <v>0</v>
      </c>
      <c r="S2" s="14">
        <v>0.84745800000000004</v>
      </c>
      <c r="T2" s="14">
        <v>0.42372900000000002</v>
      </c>
      <c r="U2" s="14">
        <v>0.84745800000000004</v>
      </c>
      <c r="V2" s="14">
        <v>1.27119</v>
      </c>
      <c r="W2" s="14">
        <v>1.69492</v>
      </c>
      <c r="X2" s="14">
        <v>0.84745800000000004</v>
      </c>
      <c r="Y2" s="14">
        <v>0.42372900000000002</v>
      </c>
      <c r="Z2" s="14">
        <v>0.42372900000000002</v>
      </c>
      <c r="AA2" s="14">
        <v>0.84745800000000004</v>
      </c>
      <c r="AB2" s="14">
        <v>0.42372900000000002</v>
      </c>
      <c r="AC2" s="14">
        <v>0.84745800000000004</v>
      </c>
      <c r="AD2" s="14">
        <v>0</v>
      </c>
      <c r="AE2" s="14">
        <v>0.84745800000000004</v>
      </c>
      <c r="AF2" s="14">
        <v>0.84745800000000004</v>
      </c>
      <c r="AG2" s="14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s="5" customFormat="1" x14ac:dyDescent="0.25">
      <c r="A3" s="28"/>
      <c r="B3" s="4" t="s">
        <v>30</v>
      </c>
      <c r="C3" s="12">
        <v>30.084700000000002</v>
      </c>
      <c r="D3" s="12">
        <v>42.796599999999998</v>
      </c>
      <c r="E3" s="12">
        <v>50.847499999999997</v>
      </c>
      <c r="F3" s="12">
        <v>55.932200000000002</v>
      </c>
      <c r="G3" s="12">
        <v>59.745800000000003</v>
      </c>
      <c r="H3" s="12">
        <v>62.7119</v>
      </c>
      <c r="I3" s="12">
        <v>64.830500000000001</v>
      </c>
      <c r="J3" s="12">
        <v>68.220299999999995</v>
      </c>
      <c r="K3" s="12">
        <v>69.067800000000005</v>
      </c>
      <c r="L3" s="12">
        <v>72.881399999999999</v>
      </c>
      <c r="M3" s="12">
        <v>75.423699999999997</v>
      </c>
      <c r="N3" s="12">
        <v>78.389799999999994</v>
      </c>
      <c r="O3" s="12">
        <v>79.237300000000005</v>
      </c>
      <c r="P3" s="12">
        <v>81.779700000000005</v>
      </c>
      <c r="Q3" s="12">
        <v>84.322000000000003</v>
      </c>
      <c r="R3" s="12">
        <v>84.322000000000003</v>
      </c>
      <c r="S3" s="12">
        <v>85.169499999999999</v>
      </c>
      <c r="T3" s="12">
        <v>85.593199999999996</v>
      </c>
      <c r="U3" s="12">
        <v>86.440700000000007</v>
      </c>
      <c r="V3" s="12">
        <v>87.7119</v>
      </c>
      <c r="W3" s="12">
        <v>89.406800000000004</v>
      </c>
      <c r="X3" s="12">
        <v>90.254199999999997</v>
      </c>
      <c r="Y3" s="12">
        <v>90.677999999999997</v>
      </c>
      <c r="Z3" s="12">
        <v>91.101699999999994</v>
      </c>
      <c r="AA3" s="12">
        <v>91.949200000000005</v>
      </c>
      <c r="AB3" s="12">
        <v>92.372900000000001</v>
      </c>
      <c r="AC3" s="12">
        <v>93.220299999999995</v>
      </c>
      <c r="AD3" s="12">
        <v>93.220299999999995</v>
      </c>
      <c r="AE3" s="12">
        <v>94.067800000000005</v>
      </c>
      <c r="AF3" s="12">
        <v>94.915300000000002</v>
      </c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s="5" customFormat="1" x14ac:dyDescent="0.25">
      <c r="A4" s="28"/>
      <c r="B4" s="4" t="s">
        <v>31</v>
      </c>
      <c r="C4" s="12">
        <v>30.084700000000002</v>
      </c>
      <c r="D4" s="12">
        <v>12.7119</v>
      </c>
      <c r="E4" s="12">
        <v>8.0508500000000005</v>
      </c>
      <c r="F4" s="12">
        <v>5.0847499999999997</v>
      </c>
      <c r="G4" s="12">
        <v>3.8135599999999998</v>
      </c>
      <c r="H4" s="12">
        <v>2.9661</v>
      </c>
      <c r="I4" s="12">
        <v>2.1186400000000001</v>
      </c>
      <c r="J4" s="12">
        <v>3.3898299999999999</v>
      </c>
      <c r="K4" s="12">
        <v>0.84745800000000004</v>
      </c>
      <c r="L4" s="12">
        <v>3.8135599999999998</v>
      </c>
      <c r="M4" s="12">
        <v>2.54237</v>
      </c>
      <c r="N4" s="12">
        <v>2.9661</v>
      </c>
      <c r="O4" s="12">
        <v>0.84745800000000004</v>
      </c>
      <c r="P4" s="12">
        <v>2.54237</v>
      </c>
      <c r="Q4" s="12">
        <v>2.54237</v>
      </c>
      <c r="R4" s="12">
        <v>0</v>
      </c>
      <c r="S4" s="12">
        <v>0.84745800000000004</v>
      </c>
      <c r="T4" s="12">
        <v>0.42372900000000002</v>
      </c>
      <c r="U4" s="12">
        <v>0.84745800000000004</v>
      </c>
      <c r="V4" s="12">
        <v>1.27119</v>
      </c>
      <c r="W4" s="12">
        <v>1.69492</v>
      </c>
      <c r="X4" s="12">
        <v>0.84745800000000004</v>
      </c>
      <c r="Y4" s="12">
        <v>0.42372900000000002</v>
      </c>
      <c r="Z4" s="12">
        <v>0.42372900000000002</v>
      </c>
      <c r="AA4" s="12">
        <v>0.84745800000000004</v>
      </c>
      <c r="AB4" s="12">
        <v>0.42372900000000002</v>
      </c>
      <c r="AC4" s="12">
        <v>0.84745800000000004</v>
      </c>
      <c r="AD4" s="12">
        <v>0</v>
      </c>
      <c r="AE4" s="12">
        <v>0.84745800000000004</v>
      </c>
      <c r="AF4" s="12">
        <v>0.84745800000000004</v>
      </c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s="7" customFormat="1" x14ac:dyDescent="0.25">
      <c r="A5" s="29"/>
      <c r="B5" s="6" t="s">
        <v>32</v>
      </c>
      <c r="C5" s="13">
        <v>30.084700000000002</v>
      </c>
      <c r="D5" s="13">
        <v>42.796599999999998</v>
      </c>
      <c r="E5" s="16">
        <v>50.847499999999997</v>
      </c>
      <c r="F5" s="13">
        <v>55.932200000000002</v>
      </c>
      <c r="G5" s="13">
        <v>59.745800000000003</v>
      </c>
      <c r="H5" s="13">
        <v>62.7119</v>
      </c>
      <c r="I5" s="13">
        <v>64.830500000000001</v>
      </c>
      <c r="J5" s="13">
        <v>68.220299999999995</v>
      </c>
      <c r="K5" s="13">
        <v>69.067800000000005</v>
      </c>
      <c r="L5" s="13">
        <v>72.881399999999999</v>
      </c>
      <c r="M5" s="13">
        <v>75.423699999999997</v>
      </c>
      <c r="N5" s="13">
        <v>78.389799999999994</v>
      </c>
      <c r="O5" s="13">
        <v>79.237300000000005</v>
      </c>
      <c r="P5" s="13">
        <v>81.779700000000005</v>
      </c>
      <c r="Q5" s="13">
        <v>84.322000000000003</v>
      </c>
      <c r="R5" s="13">
        <v>84.322000000000003</v>
      </c>
      <c r="S5" s="13">
        <v>85.169499999999999</v>
      </c>
      <c r="T5" s="13">
        <v>85.593199999999996</v>
      </c>
      <c r="U5" s="13">
        <v>86.440700000000007</v>
      </c>
      <c r="V5" s="13">
        <v>87.7119</v>
      </c>
      <c r="W5" s="13">
        <v>89.406800000000004</v>
      </c>
      <c r="X5" s="13">
        <v>90.254199999999997</v>
      </c>
      <c r="Y5" s="13">
        <v>90.677999999999997</v>
      </c>
      <c r="Z5" s="13">
        <v>91.101699999999994</v>
      </c>
      <c r="AA5" s="13">
        <v>91.949200000000005</v>
      </c>
      <c r="AB5" s="13">
        <v>92.372900000000001</v>
      </c>
      <c r="AC5" s="13">
        <v>93.220299999999995</v>
      </c>
      <c r="AD5" s="13">
        <v>93.220299999999995</v>
      </c>
      <c r="AE5" s="13">
        <v>94.067800000000005</v>
      </c>
      <c r="AF5" s="13">
        <v>94.915300000000002</v>
      </c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s="9" customFormat="1" x14ac:dyDescent="0.25">
      <c r="A6" s="27" t="str">
        <f>Bibliotecas!A3</f>
        <v>cropped_20_20</v>
      </c>
      <c r="B6" s="8" t="s">
        <v>29</v>
      </c>
      <c r="C6" s="14">
        <v>42.372900000000001</v>
      </c>
      <c r="D6" s="14">
        <v>11.0169</v>
      </c>
      <c r="E6" s="14">
        <v>4.2372899999999998</v>
      </c>
      <c r="F6" s="14">
        <v>3.8135599999999998</v>
      </c>
      <c r="G6" s="14">
        <v>3.3898299999999999</v>
      </c>
      <c r="H6" s="14">
        <v>3.3898299999999999</v>
      </c>
      <c r="I6" s="14">
        <v>2.1186400000000001</v>
      </c>
      <c r="J6" s="14">
        <v>1.69492</v>
      </c>
      <c r="K6" s="14">
        <v>0.42372900000000002</v>
      </c>
      <c r="L6" s="14">
        <v>2.9661</v>
      </c>
      <c r="M6" s="14">
        <v>1.27119</v>
      </c>
      <c r="N6" s="14">
        <v>0.84745800000000004</v>
      </c>
      <c r="O6" s="14">
        <v>0.42372900000000002</v>
      </c>
      <c r="P6" s="14">
        <v>1.27119</v>
      </c>
      <c r="Q6" s="14">
        <v>0.84745800000000004</v>
      </c>
      <c r="R6" s="14">
        <v>1.69492</v>
      </c>
      <c r="S6" s="14">
        <v>0.84745800000000004</v>
      </c>
      <c r="T6" s="14">
        <v>1.69492</v>
      </c>
      <c r="U6" s="14">
        <v>1.69492</v>
      </c>
      <c r="V6" s="14">
        <v>0.42372900000000002</v>
      </c>
      <c r="W6" s="14">
        <v>0.84745800000000004</v>
      </c>
      <c r="X6" s="14">
        <v>0</v>
      </c>
      <c r="Y6" s="14">
        <v>0.84745800000000004</v>
      </c>
      <c r="Z6" s="14">
        <v>0</v>
      </c>
      <c r="AA6" s="14">
        <v>0.84745800000000004</v>
      </c>
      <c r="AB6" s="14">
        <v>0.42372900000000002</v>
      </c>
      <c r="AC6" s="14">
        <v>1.69492</v>
      </c>
      <c r="AD6" s="14">
        <v>0.42372900000000002</v>
      </c>
      <c r="AE6" s="14">
        <v>0</v>
      </c>
      <c r="AF6" s="14">
        <v>0.42372900000000002</v>
      </c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54" s="5" customFormat="1" x14ac:dyDescent="0.25">
      <c r="A7" s="28"/>
      <c r="B7" s="4" t="s">
        <v>30</v>
      </c>
      <c r="C7" s="12">
        <v>42.372900000000001</v>
      </c>
      <c r="D7" s="12">
        <v>53.389800000000001</v>
      </c>
      <c r="E7" s="12">
        <v>57.627099999999999</v>
      </c>
      <c r="F7" s="12">
        <v>61.4407</v>
      </c>
      <c r="G7" s="12">
        <v>64.830500000000001</v>
      </c>
      <c r="H7" s="12">
        <v>68.220299999999995</v>
      </c>
      <c r="I7" s="12">
        <v>70.338999999999999</v>
      </c>
      <c r="J7" s="12">
        <v>72.033900000000003</v>
      </c>
      <c r="K7" s="12">
        <v>72.457599999999999</v>
      </c>
      <c r="L7" s="12">
        <v>75.423699999999997</v>
      </c>
      <c r="M7" s="12">
        <v>76.694900000000004</v>
      </c>
      <c r="N7" s="12">
        <v>77.542400000000001</v>
      </c>
      <c r="O7" s="12">
        <v>77.966099999999997</v>
      </c>
      <c r="P7" s="12">
        <v>79.237300000000005</v>
      </c>
      <c r="Q7" s="12">
        <v>80.084699999999998</v>
      </c>
      <c r="R7" s="12">
        <v>81.779700000000005</v>
      </c>
      <c r="S7" s="12">
        <v>82.627099999999999</v>
      </c>
      <c r="T7" s="12">
        <v>84.322000000000003</v>
      </c>
      <c r="U7" s="12">
        <v>86.016900000000007</v>
      </c>
      <c r="V7" s="12">
        <v>86.440700000000007</v>
      </c>
      <c r="W7" s="12">
        <v>87.2881</v>
      </c>
      <c r="X7" s="12">
        <v>87.2881</v>
      </c>
      <c r="Y7" s="12">
        <v>88.135599999999997</v>
      </c>
      <c r="Z7" s="12">
        <v>88.135599999999997</v>
      </c>
      <c r="AA7" s="12">
        <v>88.983099999999993</v>
      </c>
      <c r="AB7" s="12">
        <v>89.406800000000004</v>
      </c>
      <c r="AC7" s="12">
        <v>91.101699999999994</v>
      </c>
      <c r="AD7" s="12">
        <v>91.525400000000005</v>
      </c>
      <c r="AE7" s="12">
        <v>91.525400000000005</v>
      </c>
      <c r="AF7" s="12">
        <v>91.949200000000005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s="5" customFormat="1" x14ac:dyDescent="0.25">
      <c r="A8" s="28"/>
      <c r="B8" s="4" t="s">
        <v>31</v>
      </c>
      <c r="C8" s="12">
        <v>42.372900000000001</v>
      </c>
      <c r="D8" s="12">
        <v>11.0169</v>
      </c>
      <c r="E8" s="12">
        <v>4.2372899999999998</v>
      </c>
      <c r="F8" s="12">
        <v>3.8135599999999998</v>
      </c>
      <c r="G8" s="12">
        <v>3.3898299999999999</v>
      </c>
      <c r="H8" s="12">
        <v>3.3898299999999999</v>
      </c>
      <c r="I8" s="12">
        <v>2.1186400000000001</v>
      </c>
      <c r="J8" s="12">
        <v>1.69492</v>
      </c>
      <c r="K8" s="12">
        <v>0.42372900000000002</v>
      </c>
      <c r="L8" s="12">
        <v>2.9661</v>
      </c>
      <c r="M8" s="12">
        <v>1.27119</v>
      </c>
      <c r="N8" s="12">
        <v>0.84745800000000004</v>
      </c>
      <c r="O8" s="12">
        <v>0.42372900000000002</v>
      </c>
      <c r="P8" s="12">
        <v>1.27119</v>
      </c>
      <c r="Q8" s="12">
        <v>0.84745800000000004</v>
      </c>
      <c r="R8" s="12">
        <v>1.69492</v>
      </c>
      <c r="S8" s="12">
        <v>0.84745800000000004</v>
      </c>
      <c r="T8" s="12">
        <v>1.69492</v>
      </c>
      <c r="U8" s="12">
        <v>1.69492</v>
      </c>
      <c r="V8" s="12">
        <v>0.42372900000000002</v>
      </c>
      <c r="W8" s="12">
        <v>0.84745800000000004</v>
      </c>
      <c r="X8" s="12">
        <v>0</v>
      </c>
      <c r="Y8" s="12">
        <v>0.84745800000000004</v>
      </c>
      <c r="Z8" s="12">
        <v>0</v>
      </c>
      <c r="AA8" s="12">
        <v>0.84745800000000004</v>
      </c>
      <c r="AB8" s="12">
        <v>0.42372900000000002</v>
      </c>
      <c r="AC8" s="12">
        <v>1.69492</v>
      </c>
      <c r="AD8" s="12">
        <v>0.42372900000000002</v>
      </c>
      <c r="AE8" s="12">
        <v>0</v>
      </c>
      <c r="AF8" s="12">
        <v>0.42372900000000002</v>
      </c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s="7" customFormat="1" x14ac:dyDescent="0.25">
      <c r="A9" s="29"/>
      <c r="B9" s="6" t="s">
        <v>32</v>
      </c>
      <c r="C9" s="13">
        <v>42.372900000000001</v>
      </c>
      <c r="D9" s="13">
        <v>53.389800000000001</v>
      </c>
      <c r="E9" s="13">
        <v>57.627099999999999</v>
      </c>
      <c r="F9" s="13">
        <v>61.4407</v>
      </c>
      <c r="G9" s="13">
        <v>64.830500000000001</v>
      </c>
      <c r="H9" s="13">
        <v>68.220299999999995</v>
      </c>
      <c r="I9" s="13">
        <v>70.338999999999999</v>
      </c>
      <c r="J9" s="13">
        <v>72.033900000000003</v>
      </c>
      <c r="K9" s="13">
        <v>72.457599999999999</v>
      </c>
      <c r="L9" s="13">
        <v>75.423699999999997</v>
      </c>
      <c r="M9" s="13">
        <v>76.694900000000004</v>
      </c>
      <c r="N9" s="13">
        <v>77.542400000000001</v>
      </c>
      <c r="O9" s="13">
        <v>77.966099999999997</v>
      </c>
      <c r="P9" s="13">
        <v>79.237300000000005</v>
      </c>
      <c r="Q9" s="13">
        <v>80.084699999999998</v>
      </c>
      <c r="R9" s="13">
        <v>81.779700000000005</v>
      </c>
      <c r="S9" s="13">
        <v>82.627099999999999</v>
      </c>
      <c r="T9" s="13">
        <v>84.322000000000003</v>
      </c>
      <c r="U9" s="13">
        <v>86.016900000000007</v>
      </c>
      <c r="V9" s="13">
        <v>86.440700000000007</v>
      </c>
      <c r="W9" s="13">
        <v>87.2881</v>
      </c>
      <c r="X9" s="13">
        <v>87.2881</v>
      </c>
      <c r="Y9" s="13">
        <v>88.135599999999997</v>
      </c>
      <c r="Z9" s="13">
        <v>88.135599999999997</v>
      </c>
      <c r="AA9" s="13">
        <v>88.983099999999993</v>
      </c>
      <c r="AB9" s="13">
        <v>89.406800000000004</v>
      </c>
      <c r="AC9" s="13">
        <v>91.101699999999994</v>
      </c>
      <c r="AD9" s="13">
        <v>91.525400000000005</v>
      </c>
      <c r="AE9" s="13">
        <v>91.525400000000005</v>
      </c>
      <c r="AF9" s="13">
        <v>91.949200000000005</v>
      </c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s="9" customFormat="1" x14ac:dyDescent="0.25">
      <c r="A10" s="27" t="str">
        <f>Bibliotecas!A4</f>
        <v>masked_20_20</v>
      </c>
      <c r="B10" s="8" t="s">
        <v>29</v>
      </c>
      <c r="C10" s="14">
        <v>43.644100000000002</v>
      </c>
      <c r="D10" s="14">
        <v>6.3559299999999999</v>
      </c>
      <c r="E10" s="14">
        <v>7.2033899999999997</v>
      </c>
      <c r="F10" s="14">
        <v>5.0847499999999997</v>
      </c>
      <c r="G10" s="14">
        <v>2.1186400000000001</v>
      </c>
      <c r="H10" s="14">
        <v>4.6610199999999997</v>
      </c>
      <c r="I10" s="14">
        <v>2.54237</v>
      </c>
      <c r="J10" s="14">
        <v>0.84745800000000004</v>
      </c>
      <c r="K10" s="14">
        <v>2.1186400000000001</v>
      </c>
      <c r="L10" s="14">
        <v>2.1186400000000001</v>
      </c>
      <c r="M10" s="14">
        <v>0.84745800000000004</v>
      </c>
      <c r="N10" s="14">
        <v>0.84745800000000004</v>
      </c>
      <c r="O10" s="14">
        <v>0.42372900000000002</v>
      </c>
      <c r="P10" s="14">
        <v>0.42372900000000002</v>
      </c>
      <c r="Q10" s="14">
        <v>1.27119</v>
      </c>
      <c r="R10" s="14">
        <v>0.42372900000000002</v>
      </c>
      <c r="S10" s="14">
        <v>0.42372900000000002</v>
      </c>
      <c r="T10" s="14">
        <v>0.84745800000000004</v>
      </c>
      <c r="U10" s="14">
        <v>0.84745800000000004</v>
      </c>
      <c r="V10" s="14">
        <v>0</v>
      </c>
      <c r="W10" s="14">
        <v>1.69492</v>
      </c>
      <c r="X10" s="14">
        <v>0.42372900000000002</v>
      </c>
      <c r="Y10" s="14">
        <v>0.84745800000000004</v>
      </c>
      <c r="Z10" s="14">
        <v>0.84745800000000004</v>
      </c>
      <c r="AA10" s="14">
        <v>0.84745800000000004</v>
      </c>
      <c r="AB10" s="14">
        <v>0.42372900000000002</v>
      </c>
      <c r="AC10" s="14">
        <v>0.42372900000000002</v>
      </c>
      <c r="AD10" s="14">
        <v>0.42372900000000002</v>
      </c>
      <c r="AE10" s="14">
        <v>1.27119</v>
      </c>
      <c r="AF10" s="14">
        <v>0.42372900000000002</v>
      </c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54" s="5" customFormat="1" x14ac:dyDescent="0.25">
      <c r="A11" s="28"/>
      <c r="B11" s="4" t="s">
        <v>30</v>
      </c>
      <c r="C11" s="12">
        <v>43.644100000000002</v>
      </c>
      <c r="D11" s="12">
        <v>50</v>
      </c>
      <c r="E11" s="12">
        <v>57.203400000000002</v>
      </c>
      <c r="F11" s="12">
        <v>62.2881</v>
      </c>
      <c r="G11" s="12">
        <v>64.406800000000004</v>
      </c>
      <c r="H11" s="12">
        <v>69.067800000000005</v>
      </c>
      <c r="I11" s="12">
        <v>71.610200000000006</v>
      </c>
      <c r="J11" s="12">
        <v>72.457599999999999</v>
      </c>
      <c r="K11" s="12">
        <v>74.576300000000003</v>
      </c>
      <c r="L11" s="12">
        <v>76.694900000000004</v>
      </c>
      <c r="M11" s="12">
        <v>77.542400000000001</v>
      </c>
      <c r="N11" s="12">
        <v>78.389799999999994</v>
      </c>
      <c r="O11" s="12">
        <v>78.813599999999994</v>
      </c>
      <c r="P11" s="12">
        <v>79.237300000000005</v>
      </c>
      <c r="Q11" s="12">
        <v>80.508499999999998</v>
      </c>
      <c r="R11" s="12">
        <v>80.932199999999995</v>
      </c>
      <c r="S11" s="12">
        <v>81.355900000000005</v>
      </c>
      <c r="T11" s="12">
        <v>82.203400000000002</v>
      </c>
      <c r="U11" s="12">
        <v>83.050799999999995</v>
      </c>
      <c r="V11" s="12">
        <v>83.050799999999995</v>
      </c>
      <c r="W11" s="12">
        <v>84.745800000000003</v>
      </c>
      <c r="X11" s="12">
        <v>85.169499999999999</v>
      </c>
      <c r="Y11" s="12">
        <v>86.016900000000007</v>
      </c>
      <c r="Z11" s="12">
        <v>86.864400000000003</v>
      </c>
      <c r="AA11" s="12">
        <v>87.7119</v>
      </c>
      <c r="AB11" s="12">
        <v>88.135599999999997</v>
      </c>
      <c r="AC11" s="12">
        <v>88.559299999999993</v>
      </c>
      <c r="AD11" s="12">
        <v>88.983099999999993</v>
      </c>
      <c r="AE11" s="12">
        <v>90.254199999999997</v>
      </c>
      <c r="AF11" s="12">
        <v>90.677999999999997</v>
      </c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s="5" customFormat="1" x14ac:dyDescent="0.25">
      <c r="A12" s="28"/>
      <c r="B12" s="4" t="s">
        <v>31</v>
      </c>
      <c r="C12" s="12">
        <v>43.644100000000002</v>
      </c>
      <c r="D12" s="12">
        <v>6.3559299999999999</v>
      </c>
      <c r="E12" s="12">
        <v>7.2033899999999997</v>
      </c>
      <c r="F12" s="12">
        <v>5.0847499999999997</v>
      </c>
      <c r="G12" s="12">
        <v>2.1186400000000001</v>
      </c>
      <c r="H12" s="12">
        <v>4.6610199999999997</v>
      </c>
      <c r="I12" s="12">
        <v>2.54237</v>
      </c>
      <c r="J12" s="12">
        <v>0.84745800000000004</v>
      </c>
      <c r="K12" s="12">
        <v>2.1186400000000001</v>
      </c>
      <c r="L12" s="12">
        <v>2.1186400000000001</v>
      </c>
      <c r="M12" s="12">
        <v>0.84745800000000004</v>
      </c>
      <c r="N12" s="12">
        <v>0.84745800000000004</v>
      </c>
      <c r="O12" s="12">
        <v>0.42372900000000002</v>
      </c>
      <c r="P12" s="12">
        <v>0.42372900000000002</v>
      </c>
      <c r="Q12" s="12">
        <v>1.27119</v>
      </c>
      <c r="R12" s="12">
        <v>0.42372900000000002</v>
      </c>
      <c r="S12" s="12">
        <v>0.42372900000000002</v>
      </c>
      <c r="T12" s="12">
        <v>0.84745800000000004</v>
      </c>
      <c r="U12" s="12">
        <v>0.84745800000000004</v>
      </c>
      <c r="V12" s="12">
        <v>0</v>
      </c>
      <c r="W12" s="12">
        <v>1.69492</v>
      </c>
      <c r="X12" s="12">
        <v>0.42372900000000002</v>
      </c>
      <c r="Y12" s="12">
        <v>0.84745800000000004</v>
      </c>
      <c r="Z12" s="12">
        <v>0.84745800000000004</v>
      </c>
      <c r="AA12" s="12">
        <v>0.84745800000000004</v>
      </c>
      <c r="AB12" s="12">
        <v>0.42372900000000002</v>
      </c>
      <c r="AC12" s="12">
        <v>0.42372900000000002</v>
      </c>
      <c r="AD12" s="12">
        <v>0.42372900000000002</v>
      </c>
      <c r="AE12" s="12">
        <v>1.27119</v>
      </c>
      <c r="AF12" s="12">
        <v>0.42372900000000002</v>
      </c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s="7" customFormat="1" x14ac:dyDescent="0.25">
      <c r="A13" s="29"/>
      <c r="B13" s="6" t="s">
        <v>32</v>
      </c>
      <c r="C13" s="13">
        <v>43.644100000000002</v>
      </c>
      <c r="D13" s="13">
        <v>50</v>
      </c>
      <c r="E13" s="13">
        <v>57.203400000000002</v>
      </c>
      <c r="F13" s="13">
        <v>62.2881</v>
      </c>
      <c r="G13" s="13">
        <v>64.406800000000004</v>
      </c>
      <c r="H13" s="13">
        <v>69.067800000000005</v>
      </c>
      <c r="I13" s="13">
        <v>71.610200000000006</v>
      </c>
      <c r="J13" s="13">
        <v>72.457599999999999</v>
      </c>
      <c r="K13" s="13">
        <v>74.576300000000003</v>
      </c>
      <c r="L13" s="13">
        <v>76.694900000000004</v>
      </c>
      <c r="M13" s="13">
        <v>77.542400000000001</v>
      </c>
      <c r="N13" s="13">
        <v>78.389799999999994</v>
      </c>
      <c r="O13" s="13">
        <v>78.813599999999994</v>
      </c>
      <c r="P13" s="13">
        <v>79.237300000000005</v>
      </c>
      <c r="Q13" s="13">
        <v>80.508499999999998</v>
      </c>
      <c r="R13" s="13">
        <v>80.932199999999995</v>
      </c>
      <c r="S13" s="13">
        <v>81.355900000000005</v>
      </c>
      <c r="T13" s="13">
        <v>82.203400000000002</v>
      </c>
      <c r="U13" s="13">
        <v>83.050799999999995</v>
      </c>
      <c r="V13" s="13">
        <v>83.050799999999995</v>
      </c>
      <c r="W13" s="13">
        <v>84.745800000000003</v>
      </c>
      <c r="X13" s="13">
        <v>85.169499999999999</v>
      </c>
      <c r="Y13" s="13">
        <v>86.016900000000007</v>
      </c>
      <c r="Z13" s="13">
        <v>86.864400000000003</v>
      </c>
      <c r="AA13" s="13">
        <v>87.7119</v>
      </c>
      <c r="AB13" s="13">
        <v>88.135599999999997</v>
      </c>
      <c r="AC13" s="13">
        <v>88.559299999999993</v>
      </c>
      <c r="AD13" s="13">
        <v>88.983099999999993</v>
      </c>
      <c r="AE13" s="13">
        <v>90.254199999999997</v>
      </c>
      <c r="AF13" s="13">
        <v>90.677999999999997</v>
      </c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s="9" customFormat="1" x14ac:dyDescent="0.25">
      <c r="A14" s="27" t="str">
        <f>Bibliotecas!A5</f>
        <v>normalized_20_20</v>
      </c>
      <c r="B14" s="8" t="s">
        <v>29</v>
      </c>
      <c r="C14" s="14">
        <v>43.644100000000002</v>
      </c>
      <c r="D14" s="14">
        <v>13.1356</v>
      </c>
      <c r="E14" s="14">
        <v>5.0847499999999997</v>
      </c>
      <c r="F14" s="14">
        <v>3.3898299999999999</v>
      </c>
      <c r="G14" s="14">
        <v>1.69492</v>
      </c>
      <c r="H14" s="14">
        <v>0.84745800000000004</v>
      </c>
      <c r="I14" s="14">
        <v>2.9661</v>
      </c>
      <c r="J14" s="14">
        <v>1.27119</v>
      </c>
      <c r="K14" s="14">
        <v>1.69492</v>
      </c>
      <c r="L14" s="14">
        <v>1.69492</v>
      </c>
      <c r="M14" s="14">
        <v>1.27119</v>
      </c>
      <c r="N14" s="14">
        <v>2.1186400000000001</v>
      </c>
      <c r="O14" s="14">
        <v>1.27119</v>
      </c>
      <c r="P14" s="14">
        <v>1.27119</v>
      </c>
      <c r="Q14" s="14">
        <v>0</v>
      </c>
      <c r="R14" s="14">
        <v>0.42372900000000002</v>
      </c>
      <c r="S14" s="14">
        <v>0.84745800000000004</v>
      </c>
      <c r="T14" s="14">
        <v>0</v>
      </c>
      <c r="U14" s="14">
        <v>0</v>
      </c>
      <c r="V14" s="14">
        <v>1.27119</v>
      </c>
      <c r="W14" s="14">
        <v>0.84745800000000004</v>
      </c>
      <c r="X14" s="14">
        <v>0.84745800000000004</v>
      </c>
      <c r="Y14" s="14">
        <v>0.84745800000000004</v>
      </c>
      <c r="Z14" s="14">
        <v>1.27119</v>
      </c>
      <c r="AA14" s="14">
        <v>0.42372900000000002</v>
      </c>
      <c r="AB14" s="14">
        <v>0.42372900000000002</v>
      </c>
      <c r="AC14" s="14">
        <v>0</v>
      </c>
      <c r="AD14" s="14">
        <v>0.42372900000000002</v>
      </c>
      <c r="AE14" s="14">
        <v>0.42372900000000002</v>
      </c>
      <c r="AF14" s="14">
        <v>0.42372900000000002</v>
      </c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s="5" customFormat="1" x14ac:dyDescent="0.25">
      <c r="A15" s="28"/>
      <c r="B15" s="4" t="s">
        <v>30</v>
      </c>
      <c r="C15" s="12">
        <v>43.644100000000002</v>
      </c>
      <c r="D15" s="12">
        <v>56.779699999999998</v>
      </c>
      <c r="E15" s="12">
        <v>61.864400000000003</v>
      </c>
      <c r="F15" s="12">
        <v>65.254199999999997</v>
      </c>
      <c r="G15" s="12">
        <v>66.949200000000005</v>
      </c>
      <c r="H15" s="12">
        <v>67.796599999999998</v>
      </c>
      <c r="I15" s="12">
        <v>70.762699999999995</v>
      </c>
      <c r="J15" s="12">
        <v>72.033900000000003</v>
      </c>
      <c r="K15" s="12">
        <v>73.728800000000007</v>
      </c>
      <c r="L15" s="12">
        <v>75.423699999999997</v>
      </c>
      <c r="M15" s="12">
        <v>76.694900000000004</v>
      </c>
      <c r="N15" s="12">
        <v>78.813599999999994</v>
      </c>
      <c r="O15" s="12">
        <v>80.084699999999998</v>
      </c>
      <c r="P15" s="12">
        <v>81.355900000000005</v>
      </c>
      <c r="Q15" s="12">
        <v>81.355900000000005</v>
      </c>
      <c r="R15" s="12">
        <v>81.779700000000005</v>
      </c>
      <c r="S15" s="12">
        <v>82.627099999999999</v>
      </c>
      <c r="T15" s="12">
        <v>82.627099999999999</v>
      </c>
      <c r="U15" s="12">
        <v>82.627099999999999</v>
      </c>
      <c r="V15" s="12">
        <v>83.898300000000006</v>
      </c>
      <c r="W15" s="12">
        <v>84.745800000000003</v>
      </c>
      <c r="X15" s="12">
        <v>85.593199999999996</v>
      </c>
      <c r="Y15" s="12">
        <v>86.440700000000007</v>
      </c>
      <c r="Z15" s="12">
        <v>87.7119</v>
      </c>
      <c r="AA15" s="12">
        <v>88.135599999999997</v>
      </c>
      <c r="AB15" s="12">
        <v>88.559299999999993</v>
      </c>
      <c r="AC15" s="12">
        <v>88.559299999999993</v>
      </c>
      <c r="AD15" s="12">
        <v>88.983099999999993</v>
      </c>
      <c r="AE15" s="12">
        <v>89.406800000000004</v>
      </c>
      <c r="AF15" s="12">
        <v>89.830500000000001</v>
      </c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s="5" customFormat="1" x14ac:dyDescent="0.25">
      <c r="A16" s="28"/>
      <c r="B16" s="4" t="s">
        <v>31</v>
      </c>
      <c r="C16" s="12">
        <f>103/236</f>
        <v>0.4364406779661017</v>
      </c>
      <c r="D16" s="12">
        <f>31/236</f>
        <v>0.13135593220338984</v>
      </c>
      <c r="E16" s="12">
        <f>12/236</f>
        <v>5.0847457627118647E-2</v>
      </c>
      <c r="F16" s="12">
        <f>8/236</f>
        <v>3.3898305084745763E-2</v>
      </c>
      <c r="G16" s="12">
        <f>4/236</f>
        <v>1.6949152542372881E-2</v>
      </c>
      <c r="H16" s="12">
        <f>2/236</f>
        <v>8.4745762711864406E-3</v>
      </c>
      <c r="I16" s="12">
        <f>7/236</f>
        <v>2.9661016949152543E-2</v>
      </c>
      <c r="J16" s="12">
        <f>3/236</f>
        <v>1.2711864406779662E-2</v>
      </c>
      <c r="K16" s="12">
        <f>4/236</f>
        <v>1.6949152542372881E-2</v>
      </c>
      <c r="L16" s="12">
        <f>4/236</f>
        <v>1.6949152542372881E-2</v>
      </c>
      <c r="M16" s="12">
        <f>3/236</f>
        <v>1.2711864406779662E-2</v>
      </c>
      <c r="N16" s="12">
        <f>5/236</f>
        <v>2.1186440677966101E-2</v>
      </c>
      <c r="O16" s="12">
        <f>3/236</f>
        <v>1.2711864406779662E-2</v>
      </c>
      <c r="P16" s="12">
        <f>3/236</f>
        <v>1.2711864406779662E-2</v>
      </c>
      <c r="Q16" s="12">
        <f>0/236</f>
        <v>0</v>
      </c>
      <c r="R16" s="12">
        <f>1/236</f>
        <v>4.2372881355932203E-3</v>
      </c>
      <c r="S16" s="12">
        <f>2/236</f>
        <v>8.4745762711864406E-3</v>
      </c>
      <c r="T16" s="12">
        <f>0/236</f>
        <v>0</v>
      </c>
      <c r="U16" s="12">
        <f>0/236</f>
        <v>0</v>
      </c>
      <c r="V16" s="12">
        <f>3/236</f>
        <v>1.2711864406779662E-2</v>
      </c>
      <c r="W16" s="12">
        <f>2/236</f>
        <v>8.4745762711864406E-3</v>
      </c>
      <c r="X16" s="12">
        <f>2/236</f>
        <v>8.4745762711864406E-3</v>
      </c>
      <c r="Y16" s="12">
        <f>2/236</f>
        <v>8.4745762711864406E-3</v>
      </c>
      <c r="Z16" s="12">
        <f>3/236</f>
        <v>1.2711864406779662E-2</v>
      </c>
      <c r="AA16" s="12">
        <f>1/236</f>
        <v>4.2372881355932203E-3</v>
      </c>
      <c r="AB16" s="12">
        <f>1/236</f>
        <v>4.2372881355932203E-3</v>
      </c>
      <c r="AC16" s="12">
        <f>0/236</f>
        <v>0</v>
      </c>
      <c r="AD16" s="12">
        <f>1/236</f>
        <v>4.2372881355932203E-3</v>
      </c>
      <c r="AE16" s="12">
        <f>1/236</f>
        <v>4.2372881355932203E-3</v>
      </c>
      <c r="AF16" s="12">
        <f>1/236</f>
        <v>4.2372881355932203E-3</v>
      </c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s="7" customFormat="1" x14ac:dyDescent="0.25">
      <c r="A17" s="29"/>
      <c r="B17" s="6" t="s">
        <v>32</v>
      </c>
      <c r="C17" s="13">
        <f>103/236</f>
        <v>0.4364406779661017</v>
      </c>
      <c r="D17" s="13">
        <f>134/236</f>
        <v>0.56779661016949157</v>
      </c>
      <c r="E17" s="13">
        <f>146/236</f>
        <v>0.61864406779661019</v>
      </c>
      <c r="F17" s="13">
        <f>154/236</f>
        <v>0.65254237288135597</v>
      </c>
      <c r="G17" s="13">
        <f>158/236</f>
        <v>0.66949152542372881</v>
      </c>
      <c r="H17" s="13">
        <f>160/236</f>
        <v>0.67796610169491522</v>
      </c>
      <c r="I17" s="13">
        <f>167/236</f>
        <v>0.7076271186440678</v>
      </c>
      <c r="J17" s="13">
        <f>170/236</f>
        <v>0.72033898305084743</v>
      </c>
      <c r="K17" s="13">
        <f>174/236</f>
        <v>0.73728813559322037</v>
      </c>
      <c r="L17" s="13">
        <f>178/236</f>
        <v>0.75423728813559321</v>
      </c>
      <c r="M17" s="13">
        <f>181/236</f>
        <v>0.76694915254237284</v>
      </c>
      <c r="N17" s="13">
        <f>186/236</f>
        <v>0.78813559322033899</v>
      </c>
      <c r="O17" s="13">
        <f>189/236</f>
        <v>0.80084745762711862</v>
      </c>
      <c r="P17" s="13">
        <f>192/236</f>
        <v>0.81355932203389836</v>
      </c>
      <c r="Q17" s="13">
        <f>192/236</f>
        <v>0.81355932203389836</v>
      </c>
      <c r="R17" s="13">
        <f>193/236</f>
        <v>0.81779661016949157</v>
      </c>
      <c r="S17" s="13">
        <f>195/236</f>
        <v>0.82627118644067798</v>
      </c>
      <c r="T17" s="13">
        <f>195/236</f>
        <v>0.82627118644067798</v>
      </c>
      <c r="U17" s="13">
        <f>195/236</f>
        <v>0.82627118644067798</v>
      </c>
      <c r="V17" s="13">
        <f>198/236</f>
        <v>0.83898305084745761</v>
      </c>
      <c r="W17" s="13">
        <f>200/236</f>
        <v>0.84745762711864403</v>
      </c>
      <c r="X17" s="13">
        <f>202/236</f>
        <v>0.85593220338983056</v>
      </c>
      <c r="Y17" s="13">
        <f>204/236</f>
        <v>0.86440677966101698</v>
      </c>
      <c r="Z17" s="13">
        <f>207/236</f>
        <v>0.8771186440677966</v>
      </c>
      <c r="AA17" s="13">
        <f>208/236</f>
        <v>0.88135593220338981</v>
      </c>
      <c r="AB17" s="13">
        <f>209/236</f>
        <v>0.88559322033898302</v>
      </c>
      <c r="AC17" s="13">
        <f>209/236</f>
        <v>0.88559322033898302</v>
      </c>
      <c r="AD17" s="13">
        <f>210/236</f>
        <v>0.88983050847457623</v>
      </c>
      <c r="AE17" s="13">
        <f>211/236</f>
        <v>0.89406779661016944</v>
      </c>
      <c r="AF17" s="13">
        <f>212/236</f>
        <v>0.89830508474576276</v>
      </c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s="9" customFormat="1" x14ac:dyDescent="0.25">
      <c r="A18" s="27" t="str">
        <f>Bibliotecas!A6</f>
        <v>equalized_20_20</v>
      </c>
      <c r="B18" s="8" t="s">
        <v>29</v>
      </c>
      <c r="C18" s="14">
        <v>46.186399999999999</v>
      </c>
      <c r="D18" s="14">
        <v>8.0508500000000005</v>
      </c>
      <c r="E18" s="14">
        <v>5.50847</v>
      </c>
      <c r="F18" s="14">
        <v>3.8135599999999998</v>
      </c>
      <c r="G18" s="14">
        <v>5.50847</v>
      </c>
      <c r="H18" s="14">
        <v>2.9661</v>
      </c>
      <c r="I18" s="14">
        <v>2.1186400000000001</v>
      </c>
      <c r="J18" s="14">
        <v>2.54237</v>
      </c>
      <c r="K18" s="14">
        <v>0.84745800000000004</v>
      </c>
      <c r="L18" s="14">
        <v>2.1186400000000001</v>
      </c>
      <c r="M18" s="14">
        <v>1.27119</v>
      </c>
      <c r="N18" s="14">
        <v>1.27119</v>
      </c>
      <c r="O18" s="14">
        <v>0.84745800000000004</v>
      </c>
      <c r="P18" s="14">
        <v>1.27119</v>
      </c>
      <c r="Q18" s="14">
        <v>1.27119</v>
      </c>
      <c r="R18" s="14">
        <v>0.84745800000000004</v>
      </c>
      <c r="S18" s="14">
        <v>0.42372900000000002</v>
      </c>
      <c r="T18" s="14">
        <v>0</v>
      </c>
      <c r="U18" s="14">
        <v>0.42372900000000002</v>
      </c>
      <c r="V18" s="14">
        <v>0.42372900000000002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0.84745800000000004</v>
      </c>
      <c r="AC18" s="14">
        <v>0</v>
      </c>
      <c r="AD18" s="14">
        <v>0</v>
      </c>
      <c r="AE18" s="14">
        <v>0.84745800000000004</v>
      </c>
      <c r="AF18" s="14">
        <v>0</v>
      </c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s="5" customFormat="1" x14ac:dyDescent="0.25">
      <c r="A19" s="28"/>
      <c r="B19" s="4" t="s">
        <v>30</v>
      </c>
      <c r="C19" s="12">
        <v>46.186399999999999</v>
      </c>
      <c r="D19" s="12">
        <v>54.237299999999998</v>
      </c>
      <c r="E19" s="12">
        <v>59.745800000000003</v>
      </c>
      <c r="F19" s="12">
        <v>63.5593</v>
      </c>
      <c r="G19" s="12">
        <v>69.067800000000005</v>
      </c>
      <c r="H19" s="12">
        <v>72.033900000000003</v>
      </c>
      <c r="I19" s="12">
        <v>74.152500000000003</v>
      </c>
      <c r="J19" s="12">
        <v>76.694900000000004</v>
      </c>
      <c r="K19" s="12">
        <v>77.542400000000001</v>
      </c>
      <c r="L19" s="12">
        <v>79.661000000000001</v>
      </c>
      <c r="M19" s="12">
        <v>80.932199999999995</v>
      </c>
      <c r="N19" s="12">
        <v>82.203400000000002</v>
      </c>
      <c r="O19" s="12">
        <v>83.050799999999995</v>
      </c>
      <c r="P19" s="12">
        <v>84.322000000000003</v>
      </c>
      <c r="Q19" s="12">
        <v>85.593199999999996</v>
      </c>
      <c r="R19" s="12">
        <v>86.440700000000007</v>
      </c>
      <c r="S19" s="12">
        <v>86.864400000000003</v>
      </c>
      <c r="T19" s="12">
        <v>86.864400000000003</v>
      </c>
      <c r="U19" s="12">
        <v>87.2881</v>
      </c>
      <c r="V19" s="12">
        <v>87.7119</v>
      </c>
      <c r="W19" s="12">
        <v>87.7119</v>
      </c>
      <c r="X19" s="12">
        <v>87.7119</v>
      </c>
      <c r="Y19" s="12">
        <v>87.7119</v>
      </c>
      <c r="Z19" s="12">
        <v>87.7119</v>
      </c>
      <c r="AA19" s="12">
        <v>87.7119</v>
      </c>
      <c r="AB19" s="12">
        <v>88.559299999999993</v>
      </c>
      <c r="AC19" s="12">
        <v>88.559299999999993</v>
      </c>
      <c r="AD19" s="12">
        <v>88.559299999999993</v>
      </c>
      <c r="AE19" s="12">
        <v>89.406800000000004</v>
      </c>
      <c r="AF19" s="12">
        <v>89.406800000000004</v>
      </c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spans="1:54" s="5" customFormat="1" x14ac:dyDescent="0.25">
      <c r="A20" s="28"/>
      <c r="B20" s="4" t="s">
        <v>31</v>
      </c>
      <c r="C20" s="12">
        <f>109/236</f>
        <v>0.46186440677966101</v>
      </c>
      <c r="D20" s="12">
        <f>19/236</f>
        <v>8.050847457627118E-2</v>
      </c>
      <c r="E20" s="12">
        <f>13/236</f>
        <v>5.5084745762711863E-2</v>
      </c>
      <c r="F20" s="12">
        <f>9/236</f>
        <v>3.8135593220338986E-2</v>
      </c>
      <c r="G20" s="12">
        <f>13/236</f>
        <v>5.5084745762711863E-2</v>
      </c>
      <c r="H20" s="12">
        <f>7/236</f>
        <v>2.9661016949152543E-2</v>
      </c>
      <c r="I20" s="12">
        <f>5/236</f>
        <v>2.1186440677966101E-2</v>
      </c>
      <c r="J20" s="12">
        <f>6/236</f>
        <v>2.5423728813559324E-2</v>
      </c>
      <c r="K20" s="12">
        <f>2/236</f>
        <v>8.4745762711864406E-3</v>
      </c>
      <c r="L20" s="12">
        <f>5/236</f>
        <v>2.1186440677966101E-2</v>
      </c>
      <c r="M20" s="12">
        <f>3/236</f>
        <v>1.2711864406779662E-2</v>
      </c>
      <c r="N20" s="12">
        <f>3/236</f>
        <v>1.2711864406779662E-2</v>
      </c>
      <c r="O20" s="12">
        <f>2/236</f>
        <v>8.4745762711864406E-3</v>
      </c>
      <c r="P20" s="12">
        <f>3/236</f>
        <v>1.2711864406779662E-2</v>
      </c>
      <c r="Q20" s="12">
        <f>3/236</f>
        <v>1.2711864406779662E-2</v>
      </c>
      <c r="R20" s="12">
        <f>2/236</f>
        <v>8.4745762711864406E-3</v>
      </c>
      <c r="S20" s="12">
        <f>1/236</f>
        <v>4.2372881355932203E-3</v>
      </c>
      <c r="T20" s="12">
        <f>0/236</f>
        <v>0</v>
      </c>
      <c r="U20" s="12">
        <f>1/236</f>
        <v>4.2372881355932203E-3</v>
      </c>
      <c r="V20" s="12">
        <f>1/236</f>
        <v>4.2372881355932203E-3</v>
      </c>
      <c r="W20" s="12">
        <f>0/236</f>
        <v>0</v>
      </c>
      <c r="X20" s="12">
        <f>0/236</f>
        <v>0</v>
      </c>
      <c r="Y20" s="12">
        <f>0/236</f>
        <v>0</v>
      </c>
      <c r="Z20" s="12">
        <f>0/236</f>
        <v>0</v>
      </c>
      <c r="AA20" s="12">
        <f>0/236</f>
        <v>0</v>
      </c>
      <c r="AB20" s="12">
        <f>2/236</f>
        <v>8.4745762711864406E-3</v>
      </c>
      <c r="AC20" s="12">
        <f>0/236</f>
        <v>0</v>
      </c>
      <c r="AD20" s="12">
        <f>0/236</f>
        <v>0</v>
      </c>
      <c r="AE20" s="12">
        <f>2/236</f>
        <v>8.4745762711864406E-3</v>
      </c>
      <c r="AF20" s="12">
        <f>0/236</f>
        <v>0</v>
      </c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spans="1:54" s="7" customFormat="1" x14ac:dyDescent="0.25">
      <c r="A21" s="29"/>
      <c r="B21" s="6" t="s">
        <v>32</v>
      </c>
      <c r="C21" s="13">
        <f>109/236</f>
        <v>0.46186440677966101</v>
      </c>
      <c r="D21" s="13">
        <f>128/236</f>
        <v>0.5423728813559322</v>
      </c>
      <c r="E21" s="13">
        <f>141/236</f>
        <v>0.59745762711864403</v>
      </c>
      <c r="F21" s="13">
        <f>150/236</f>
        <v>0.63559322033898302</v>
      </c>
      <c r="G21" s="13">
        <f>163/236</f>
        <v>0.69067796610169496</v>
      </c>
      <c r="H21" s="13">
        <f>170/236</f>
        <v>0.72033898305084743</v>
      </c>
      <c r="I21" s="13">
        <f>175/236</f>
        <v>0.74152542372881358</v>
      </c>
      <c r="J21" s="13">
        <f>181/236</f>
        <v>0.76694915254237284</v>
      </c>
      <c r="K21" s="13">
        <f>183/236</f>
        <v>0.77542372881355937</v>
      </c>
      <c r="L21" s="13">
        <f>188/236</f>
        <v>0.79661016949152541</v>
      </c>
      <c r="M21" s="13">
        <f>191/236</f>
        <v>0.80932203389830504</v>
      </c>
      <c r="N21" s="13">
        <f>194/236</f>
        <v>0.82203389830508478</v>
      </c>
      <c r="O21" s="13">
        <f>196/236</f>
        <v>0.83050847457627119</v>
      </c>
      <c r="P21" s="13">
        <f>199/236</f>
        <v>0.84322033898305082</v>
      </c>
      <c r="Q21" s="13">
        <f>202/236</f>
        <v>0.85593220338983056</v>
      </c>
      <c r="R21" s="13">
        <f>204/236</f>
        <v>0.86440677966101698</v>
      </c>
      <c r="S21" s="13">
        <f>205/236</f>
        <v>0.86864406779661019</v>
      </c>
      <c r="T21" s="13">
        <f>205/236</f>
        <v>0.86864406779661019</v>
      </c>
      <c r="U21" s="13">
        <f>206/236</f>
        <v>0.8728813559322034</v>
      </c>
      <c r="V21" s="13">
        <f>207/236</f>
        <v>0.8771186440677966</v>
      </c>
      <c r="W21" s="13">
        <f>207/236</f>
        <v>0.8771186440677966</v>
      </c>
      <c r="X21" s="13">
        <f>207/236</f>
        <v>0.8771186440677966</v>
      </c>
      <c r="Y21" s="13">
        <f>207/236</f>
        <v>0.8771186440677966</v>
      </c>
      <c r="Z21" s="13">
        <f>207/236</f>
        <v>0.8771186440677966</v>
      </c>
      <c r="AA21" s="13">
        <f>207/236</f>
        <v>0.8771186440677966</v>
      </c>
      <c r="AB21" s="13">
        <f>209/236</f>
        <v>0.88559322033898302</v>
      </c>
      <c r="AC21" s="13">
        <f>209/236</f>
        <v>0.88559322033898302</v>
      </c>
      <c r="AD21" s="13">
        <f>209/236</f>
        <v>0.88559322033898302</v>
      </c>
      <c r="AE21" s="13">
        <f>211/236</f>
        <v>0.89406779661016944</v>
      </c>
      <c r="AF21" s="13">
        <f>211/236</f>
        <v>0.89406779661016944</v>
      </c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s="9" customFormat="1" x14ac:dyDescent="0.25">
      <c r="A22" s="27" t="str">
        <f>Bibliotecas!A7</f>
        <v>CLAHE_20_20</v>
      </c>
      <c r="B22" s="8" t="s">
        <v>29</v>
      </c>
      <c r="C22" s="14">
        <v>44.915300000000002</v>
      </c>
      <c r="D22" s="14">
        <v>10.169499999999999</v>
      </c>
      <c r="E22" s="14">
        <v>3.3898299999999999</v>
      </c>
      <c r="F22" s="14">
        <v>3.3898299999999999</v>
      </c>
      <c r="G22" s="14">
        <v>2.1186400000000001</v>
      </c>
      <c r="H22" s="14">
        <v>2.1186400000000001</v>
      </c>
      <c r="I22" s="14">
        <v>3.3898299999999999</v>
      </c>
      <c r="J22" s="14">
        <v>3.3898299999999999</v>
      </c>
      <c r="K22" s="14">
        <v>1.27119</v>
      </c>
      <c r="L22" s="14">
        <v>0.42372900000000002</v>
      </c>
      <c r="M22" s="14">
        <v>1.69492</v>
      </c>
      <c r="N22" s="14">
        <v>0.42372900000000002</v>
      </c>
      <c r="O22" s="14">
        <v>2.54237</v>
      </c>
      <c r="P22" s="14">
        <v>0.84745800000000004</v>
      </c>
      <c r="Q22" s="14">
        <v>1.27119</v>
      </c>
      <c r="R22" s="14">
        <v>0.84745800000000004</v>
      </c>
      <c r="S22" s="14">
        <v>2.1186400000000001</v>
      </c>
      <c r="T22" s="14">
        <v>0.84745800000000004</v>
      </c>
      <c r="U22" s="14">
        <v>0.42372900000000002</v>
      </c>
      <c r="V22" s="14">
        <v>0</v>
      </c>
      <c r="W22" s="14">
        <v>0</v>
      </c>
      <c r="X22" s="14">
        <v>1.27119</v>
      </c>
      <c r="Y22" s="14">
        <v>0.42372900000000002</v>
      </c>
      <c r="Z22" s="14">
        <v>0</v>
      </c>
      <c r="AA22" s="14">
        <v>0</v>
      </c>
      <c r="AB22" s="14">
        <v>0</v>
      </c>
      <c r="AC22" s="14">
        <v>0</v>
      </c>
      <c r="AD22" s="14">
        <v>0.42372900000000002</v>
      </c>
      <c r="AE22" s="14">
        <v>0.84745800000000004</v>
      </c>
      <c r="AF22" s="14">
        <v>0.84745800000000004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s="5" customFormat="1" x14ac:dyDescent="0.25">
      <c r="A23" s="28"/>
      <c r="B23" s="4" t="s">
        <v>30</v>
      </c>
      <c r="C23" s="12">
        <v>44.915300000000002</v>
      </c>
      <c r="D23" s="12">
        <v>55.084699999999998</v>
      </c>
      <c r="E23" s="12">
        <v>58.474600000000002</v>
      </c>
      <c r="F23" s="12">
        <v>61.864400000000003</v>
      </c>
      <c r="G23" s="12">
        <v>63.9831</v>
      </c>
      <c r="H23" s="12">
        <v>66.101699999999994</v>
      </c>
      <c r="I23" s="12">
        <v>69.491500000000002</v>
      </c>
      <c r="J23" s="12">
        <v>72.881399999999999</v>
      </c>
      <c r="K23" s="12">
        <v>74.152500000000003</v>
      </c>
      <c r="L23" s="12">
        <v>74.576300000000003</v>
      </c>
      <c r="M23" s="12">
        <v>76.271199999999993</v>
      </c>
      <c r="N23" s="12">
        <v>76.694900000000004</v>
      </c>
      <c r="O23" s="12">
        <v>79.237300000000005</v>
      </c>
      <c r="P23" s="12">
        <v>80.084699999999998</v>
      </c>
      <c r="Q23" s="12">
        <v>81.355900000000005</v>
      </c>
      <c r="R23" s="12">
        <v>82.203400000000002</v>
      </c>
      <c r="S23" s="12">
        <v>84.322000000000003</v>
      </c>
      <c r="T23" s="12">
        <v>85.169499999999999</v>
      </c>
      <c r="U23" s="12">
        <v>85.593199999999996</v>
      </c>
      <c r="V23" s="12">
        <v>85.593199999999996</v>
      </c>
      <c r="W23" s="12">
        <v>85.593199999999996</v>
      </c>
      <c r="X23" s="12">
        <v>86.864400000000003</v>
      </c>
      <c r="Y23" s="12">
        <v>87.2881</v>
      </c>
      <c r="Z23" s="12">
        <v>87.2881</v>
      </c>
      <c r="AA23" s="12">
        <v>87.2881</v>
      </c>
      <c r="AB23" s="12">
        <v>87.2881</v>
      </c>
      <c r="AC23" s="12">
        <v>87.2881</v>
      </c>
      <c r="AD23" s="12">
        <v>87.7119</v>
      </c>
      <c r="AE23" s="12">
        <v>88.559299999999993</v>
      </c>
      <c r="AF23" s="12">
        <v>89.406800000000004</v>
      </c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4" s="5" customFormat="1" x14ac:dyDescent="0.25">
      <c r="A24" s="28"/>
      <c r="B24" s="4" t="s">
        <v>31</v>
      </c>
      <c r="C24" s="12">
        <f>106/236</f>
        <v>0.44915254237288138</v>
      </c>
      <c r="D24" s="12">
        <f>24/236</f>
        <v>0.10169491525423729</v>
      </c>
      <c r="E24" s="12">
        <f>8/236</f>
        <v>3.3898305084745763E-2</v>
      </c>
      <c r="F24" s="12">
        <f>8/236</f>
        <v>3.3898305084745763E-2</v>
      </c>
      <c r="G24" s="12">
        <f>5/236</f>
        <v>2.1186440677966101E-2</v>
      </c>
      <c r="H24" s="12">
        <f>5/236</f>
        <v>2.1186440677966101E-2</v>
      </c>
      <c r="I24" s="12">
        <f>8/236</f>
        <v>3.3898305084745763E-2</v>
      </c>
      <c r="J24" s="12">
        <f>8/236</f>
        <v>3.3898305084745763E-2</v>
      </c>
      <c r="K24" s="12">
        <f>3/236</f>
        <v>1.2711864406779662E-2</v>
      </c>
      <c r="L24" s="12">
        <f>1/236</f>
        <v>4.2372881355932203E-3</v>
      </c>
      <c r="M24" s="12">
        <f>4/236</f>
        <v>1.6949152542372881E-2</v>
      </c>
      <c r="N24" s="12">
        <f>1/236</f>
        <v>4.2372881355932203E-3</v>
      </c>
      <c r="O24" s="12">
        <f>6/236</f>
        <v>2.5423728813559324E-2</v>
      </c>
      <c r="P24" s="12">
        <f>2/236</f>
        <v>8.4745762711864406E-3</v>
      </c>
      <c r="Q24" s="12">
        <f>3/236</f>
        <v>1.2711864406779662E-2</v>
      </c>
      <c r="R24" s="12">
        <f>2/236</f>
        <v>8.4745762711864406E-3</v>
      </c>
      <c r="S24" s="12">
        <f>5/236</f>
        <v>2.1186440677966101E-2</v>
      </c>
      <c r="T24" s="12">
        <f>2/236</f>
        <v>8.4745762711864406E-3</v>
      </c>
      <c r="U24" s="12">
        <f>1/236</f>
        <v>4.2372881355932203E-3</v>
      </c>
      <c r="V24" s="12">
        <f>0/236</f>
        <v>0</v>
      </c>
      <c r="W24" s="12">
        <f>0/236</f>
        <v>0</v>
      </c>
      <c r="X24" s="12">
        <f>3/236</f>
        <v>1.2711864406779662E-2</v>
      </c>
      <c r="Y24" s="12">
        <f>1/236</f>
        <v>4.2372881355932203E-3</v>
      </c>
      <c r="Z24" s="12">
        <f>0/236</f>
        <v>0</v>
      </c>
      <c r="AA24" s="12">
        <f>0/236</f>
        <v>0</v>
      </c>
      <c r="AB24" s="12">
        <f>0/236</f>
        <v>0</v>
      </c>
      <c r="AC24" s="12">
        <f>0/236</f>
        <v>0</v>
      </c>
      <c r="AD24" s="12">
        <f>1/236</f>
        <v>4.2372881355932203E-3</v>
      </c>
      <c r="AE24" s="12">
        <f>2/236</f>
        <v>8.4745762711864406E-3</v>
      </c>
      <c r="AF24" s="12">
        <f>2/236</f>
        <v>8.4745762711864406E-3</v>
      </c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1:54" s="7" customFormat="1" x14ac:dyDescent="0.25">
      <c r="A25" s="29"/>
      <c r="B25" s="6" t="s">
        <v>32</v>
      </c>
      <c r="C25" s="13">
        <f>106/236</f>
        <v>0.44915254237288138</v>
      </c>
      <c r="D25" s="13">
        <f>130/236</f>
        <v>0.55084745762711862</v>
      </c>
      <c r="E25" s="13">
        <f>138/236</f>
        <v>0.5847457627118644</v>
      </c>
      <c r="F25" s="13">
        <f>146/236</f>
        <v>0.61864406779661019</v>
      </c>
      <c r="G25" s="13">
        <f>151/236</f>
        <v>0.63983050847457623</v>
      </c>
      <c r="H25" s="13">
        <f>156/236</f>
        <v>0.66101694915254239</v>
      </c>
      <c r="I25" s="13">
        <f>164/236</f>
        <v>0.69491525423728817</v>
      </c>
      <c r="J25" s="13">
        <f>172/236</f>
        <v>0.72881355932203384</v>
      </c>
      <c r="K25" s="13">
        <f>175/236</f>
        <v>0.74152542372881358</v>
      </c>
      <c r="L25" s="13">
        <f>176/236</f>
        <v>0.74576271186440679</v>
      </c>
      <c r="M25" s="13">
        <f>180/236</f>
        <v>0.76271186440677963</v>
      </c>
      <c r="N25" s="13">
        <f>181/236</f>
        <v>0.76694915254237284</v>
      </c>
      <c r="O25" s="13">
        <f>187/236</f>
        <v>0.7923728813559322</v>
      </c>
      <c r="P25" s="13">
        <f>189/236</f>
        <v>0.80084745762711862</v>
      </c>
      <c r="Q25" s="13">
        <f>192/236</f>
        <v>0.81355932203389836</v>
      </c>
      <c r="R25" s="13">
        <f>194/236</f>
        <v>0.82203389830508478</v>
      </c>
      <c r="S25" s="13">
        <f>199/236</f>
        <v>0.84322033898305082</v>
      </c>
      <c r="T25" s="13">
        <f>201/236</f>
        <v>0.85169491525423724</v>
      </c>
      <c r="U25" s="13">
        <f>202/236</f>
        <v>0.85593220338983056</v>
      </c>
      <c r="V25" s="13">
        <f>202/236</f>
        <v>0.85593220338983056</v>
      </c>
      <c r="W25" s="13">
        <f>202/236</f>
        <v>0.85593220338983056</v>
      </c>
      <c r="X25" s="13">
        <f>205/236</f>
        <v>0.86864406779661019</v>
      </c>
      <c r="Y25" s="13">
        <f>206/236</f>
        <v>0.8728813559322034</v>
      </c>
      <c r="Z25" s="13">
        <f>206/236</f>
        <v>0.8728813559322034</v>
      </c>
      <c r="AA25" s="13">
        <f>206/236</f>
        <v>0.8728813559322034</v>
      </c>
      <c r="AB25" s="13">
        <f>206/236</f>
        <v>0.8728813559322034</v>
      </c>
      <c r="AC25" s="13">
        <f>206/236</f>
        <v>0.8728813559322034</v>
      </c>
      <c r="AD25" s="13">
        <f>207/236</f>
        <v>0.8771186440677966</v>
      </c>
      <c r="AE25" s="13">
        <f>209/236</f>
        <v>0.88559322033898302</v>
      </c>
      <c r="AF25" s="13">
        <f>211/236</f>
        <v>0.89406779661016944</v>
      </c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x14ac:dyDescent="0.25">
      <c r="A26" s="27" t="str">
        <f>Bibliotecas!A8</f>
        <v>Bilateral_20_20</v>
      </c>
      <c r="B26" s="8" t="s">
        <v>29</v>
      </c>
      <c r="C26" s="14">
        <v>44.491500000000002</v>
      </c>
      <c r="D26" s="14">
        <v>5.9321999999999999</v>
      </c>
      <c r="E26" s="14">
        <v>8.8983100000000004</v>
      </c>
      <c r="F26" s="14">
        <v>5.0847499999999997</v>
      </c>
      <c r="G26" s="14">
        <v>2.1186400000000001</v>
      </c>
      <c r="H26" s="14">
        <v>2.54237</v>
      </c>
      <c r="I26" s="14">
        <v>2.54237</v>
      </c>
      <c r="J26" s="14">
        <v>1.27119</v>
      </c>
      <c r="K26" s="14">
        <v>2.1186400000000001</v>
      </c>
      <c r="L26" s="14">
        <v>2.54237</v>
      </c>
      <c r="M26" s="14">
        <v>1.69492</v>
      </c>
      <c r="N26" s="14">
        <v>1.27119</v>
      </c>
      <c r="O26" s="14">
        <v>0.42372900000000002</v>
      </c>
      <c r="P26" s="14">
        <v>0</v>
      </c>
      <c r="Q26" s="14">
        <v>0</v>
      </c>
      <c r="R26" s="14">
        <v>0.84745800000000004</v>
      </c>
      <c r="S26" s="14">
        <v>0.84745800000000004</v>
      </c>
      <c r="T26" s="14">
        <v>0</v>
      </c>
      <c r="U26" s="14">
        <v>0.84745800000000004</v>
      </c>
      <c r="V26" s="14">
        <v>1.27119</v>
      </c>
      <c r="W26" s="14">
        <v>0.42372900000000002</v>
      </c>
      <c r="X26" s="14">
        <v>0</v>
      </c>
      <c r="Y26" s="14">
        <v>2.54237</v>
      </c>
      <c r="Z26" s="14">
        <v>0.84745800000000004</v>
      </c>
      <c r="AA26" s="14">
        <v>0.42372900000000002</v>
      </c>
      <c r="AB26" s="14">
        <v>0</v>
      </c>
      <c r="AC26" s="14">
        <v>1.27119</v>
      </c>
      <c r="AD26" s="14">
        <v>0.42372900000000002</v>
      </c>
      <c r="AE26" s="14">
        <v>0</v>
      </c>
      <c r="AF26" s="14">
        <v>0</v>
      </c>
      <c r="AG26" s="14"/>
    </row>
    <row r="27" spans="1:54" x14ac:dyDescent="0.25">
      <c r="A27" s="28"/>
      <c r="B27" s="4" t="s">
        <v>30</v>
      </c>
      <c r="C27" s="15">
        <v>44.491500000000002</v>
      </c>
      <c r="D27" s="15">
        <v>50.423699999999997</v>
      </c>
      <c r="E27" s="15">
        <v>59.322000000000003</v>
      </c>
      <c r="F27" s="15">
        <v>64.406800000000004</v>
      </c>
      <c r="G27" s="15">
        <v>66.525400000000005</v>
      </c>
      <c r="H27" s="15">
        <v>69.067800000000005</v>
      </c>
      <c r="I27" s="15">
        <v>71.610200000000006</v>
      </c>
      <c r="J27" s="15">
        <v>72.881399999999999</v>
      </c>
      <c r="K27" s="15">
        <v>75</v>
      </c>
      <c r="L27" s="15">
        <v>77.542400000000001</v>
      </c>
      <c r="M27" s="15">
        <v>79.237300000000005</v>
      </c>
      <c r="N27" s="15">
        <v>80.508499999999998</v>
      </c>
      <c r="O27" s="15">
        <v>80.932199999999995</v>
      </c>
      <c r="P27" s="15">
        <v>80.932199999999995</v>
      </c>
      <c r="Q27" s="15">
        <v>80.932199999999995</v>
      </c>
      <c r="R27" s="15">
        <v>81.779700000000005</v>
      </c>
      <c r="S27" s="15">
        <v>82.627099999999999</v>
      </c>
      <c r="T27" s="15">
        <v>82.627099999999999</v>
      </c>
      <c r="U27" s="15">
        <v>83.474599999999995</v>
      </c>
      <c r="V27" s="15">
        <v>84.745800000000003</v>
      </c>
      <c r="W27" s="15">
        <v>85.169499999999999</v>
      </c>
      <c r="X27" s="15">
        <v>85.169499999999999</v>
      </c>
      <c r="Y27" s="15">
        <v>87.7119</v>
      </c>
      <c r="Z27" s="15">
        <v>88.559299999999993</v>
      </c>
      <c r="AA27" s="15">
        <v>88.983099999999993</v>
      </c>
      <c r="AB27" s="15">
        <v>88.983099999999993</v>
      </c>
      <c r="AC27" s="15">
        <v>90.254199999999997</v>
      </c>
      <c r="AD27" s="15">
        <v>90.677999999999997</v>
      </c>
      <c r="AE27" s="15">
        <v>90.677999999999997</v>
      </c>
      <c r="AF27" s="15">
        <v>90.677999999999997</v>
      </c>
    </row>
    <row r="28" spans="1:54" x14ac:dyDescent="0.25">
      <c r="A28" s="28"/>
      <c r="B28" s="4" t="s">
        <v>31</v>
      </c>
      <c r="C28" s="15">
        <f>105/236</f>
        <v>0.44491525423728812</v>
      </c>
      <c r="D28" s="15">
        <f>14/236</f>
        <v>5.9322033898305086E-2</v>
      </c>
      <c r="E28" s="15">
        <f>21/236</f>
        <v>8.8983050847457626E-2</v>
      </c>
      <c r="F28" s="15">
        <f>12/236</f>
        <v>5.0847457627118647E-2</v>
      </c>
      <c r="G28" s="15">
        <f>5/236</f>
        <v>2.1186440677966101E-2</v>
      </c>
      <c r="H28" s="15">
        <f>6/236</f>
        <v>2.5423728813559324E-2</v>
      </c>
      <c r="I28" s="15">
        <f>6/236</f>
        <v>2.5423728813559324E-2</v>
      </c>
      <c r="J28" s="15">
        <f>3/236</f>
        <v>1.2711864406779662E-2</v>
      </c>
      <c r="K28" s="15">
        <f>5/236</f>
        <v>2.1186440677966101E-2</v>
      </c>
      <c r="L28" s="15">
        <f>6/236</f>
        <v>2.5423728813559324E-2</v>
      </c>
      <c r="M28" s="15">
        <f>4/236</f>
        <v>1.6949152542372881E-2</v>
      </c>
      <c r="N28" s="15">
        <f>3/236</f>
        <v>1.2711864406779662E-2</v>
      </c>
      <c r="O28" s="15">
        <f>1/236</f>
        <v>4.2372881355932203E-3</v>
      </c>
      <c r="P28" s="15">
        <f>0/236</f>
        <v>0</v>
      </c>
      <c r="Q28" s="15">
        <f>0/236</f>
        <v>0</v>
      </c>
      <c r="R28" s="15">
        <f>2/236</f>
        <v>8.4745762711864406E-3</v>
      </c>
      <c r="S28" s="15">
        <f>2/236</f>
        <v>8.4745762711864406E-3</v>
      </c>
      <c r="T28" s="15">
        <f>0/236</f>
        <v>0</v>
      </c>
      <c r="U28" s="15">
        <f>2/236</f>
        <v>8.4745762711864406E-3</v>
      </c>
      <c r="V28" s="15">
        <f>3/236</f>
        <v>1.2711864406779662E-2</v>
      </c>
      <c r="W28" s="15">
        <f>1/236</f>
        <v>4.2372881355932203E-3</v>
      </c>
      <c r="X28" s="15">
        <f>0/236</f>
        <v>0</v>
      </c>
      <c r="Y28" s="15">
        <f>6/236</f>
        <v>2.5423728813559324E-2</v>
      </c>
      <c r="Z28" s="15">
        <f>2/236</f>
        <v>8.4745762711864406E-3</v>
      </c>
      <c r="AA28" s="15">
        <f>1/236</f>
        <v>4.2372881355932203E-3</v>
      </c>
      <c r="AB28" s="15">
        <f>0/236</f>
        <v>0</v>
      </c>
      <c r="AC28" s="15">
        <f>3/236</f>
        <v>1.2711864406779662E-2</v>
      </c>
      <c r="AD28" s="15">
        <f>1/236</f>
        <v>4.2372881355932203E-3</v>
      </c>
      <c r="AE28" s="15">
        <f>0/236</f>
        <v>0</v>
      </c>
      <c r="AF28" s="15">
        <f>0/236</f>
        <v>0</v>
      </c>
    </row>
    <row r="29" spans="1:54" x14ac:dyDescent="0.25">
      <c r="A29" s="29"/>
      <c r="B29" s="6" t="s">
        <v>32</v>
      </c>
      <c r="C29" s="15">
        <f>105/236</f>
        <v>0.44491525423728812</v>
      </c>
      <c r="D29" s="15">
        <f>119/236</f>
        <v>0.50423728813559321</v>
      </c>
      <c r="E29" s="15">
        <f>140/236</f>
        <v>0.59322033898305082</v>
      </c>
      <c r="F29" s="15">
        <f>152/236</f>
        <v>0.64406779661016944</v>
      </c>
      <c r="G29" s="15">
        <f>157/236</f>
        <v>0.6652542372881356</v>
      </c>
      <c r="H29" s="15">
        <f>163/236</f>
        <v>0.69067796610169496</v>
      </c>
      <c r="I29" s="15">
        <f>169/236</f>
        <v>0.71610169491525422</v>
      </c>
      <c r="J29" s="15">
        <f>172/236</f>
        <v>0.72881355932203384</v>
      </c>
      <c r="K29" s="15">
        <f>177/236</f>
        <v>0.75</v>
      </c>
      <c r="L29" s="15">
        <f>183/236</f>
        <v>0.77542372881355937</v>
      </c>
      <c r="M29" s="15">
        <f>187/236</f>
        <v>0.7923728813559322</v>
      </c>
      <c r="N29" s="15">
        <f>190/236</f>
        <v>0.80508474576271183</v>
      </c>
      <c r="O29" s="15">
        <f>191/236</f>
        <v>0.80932203389830504</v>
      </c>
      <c r="P29" s="15">
        <f>191/236</f>
        <v>0.80932203389830504</v>
      </c>
      <c r="Q29" s="15">
        <f>191/236</f>
        <v>0.80932203389830504</v>
      </c>
      <c r="R29" s="15">
        <f>193/236</f>
        <v>0.81779661016949157</v>
      </c>
      <c r="S29" s="15">
        <f>195/236</f>
        <v>0.82627118644067798</v>
      </c>
      <c r="T29" s="15">
        <f>195/236</f>
        <v>0.82627118644067798</v>
      </c>
      <c r="U29" s="15">
        <f>197/236</f>
        <v>0.8347457627118644</v>
      </c>
      <c r="V29" s="15">
        <f>200/236</f>
        <v>0.84745762711864403</v>
      </c>
      <c r="W29" s="15">
        <f>201/236</f>
        <v>0.85169491525423724</v>
      </c>
      <c r="X29" s="15">
        <f>201/236</f>
        <v>0.85169491525423724</v>
      </c>
      <c r="Y29" s="15">
        <f>207/236</f>
        <v>0.8771186440677966</v>
      </c>
      <c r="Z29" s="15">
        <f>209/236</f>
        <v>0.88559322033898302</v>
      </c>
      <c r="AA29" s="15">
        <f>210/236</f>
        <v>0.88983050847457623</v>
      </c>
      <c r="AB29" s="15">
        <f>210/236</f>
        <v>0.88983050847457623</v>
      </c>
      <c r="AC29" s="15">
        <f>213/236</f>
        <v>0.90254237288135597</v>
      </c>
      <c r="AD29" s="15">
        <f>214/236</f>
        <v>0.90677966101694918</v>
      </c>
      <c r="AE29" s="15">
        <f>214/236</f>
        <v>0.90677966101694918</v>
      </c>
      <c r="AF29" s="15">
        <f>214/236</f>
        <v>0.90677966101694918</v>
      </c>
    </row>
    <row r="30" spans="1:54" x14ac:dyDescent="0.25">
      <c r="A30" s="27" t="str">
        <f>Bibliotecas!A9</f>
        <v>Gaussian_20_20</v>
      </c>
      <c r="B30" s="8" t="s">
        <v>29</v>
      </c>
      <c r="C30" s="15">
        <v>44.491500000000002</v>
      </c>
      <c r="D30" s="15">
        <v>9.3220299999999998</v>
      </c>
      <c r="E30" s="15">
        <v>7.2033899999999997</v>
      </c>
      <c r="F30" s="15">
        <v>3.8135599999999998</v>
      </c>
      <c r="G30" s="15">
        <v>1.27119</v>
      </c>
      <c r="H30" s="15">
        <v>2.54237</v>
      </c>
      <c r="I30" s="15">
        <v>0.84745800000000004</v>
      </c>
      <c r="J30" s="15">
        <v>1.27119</v>
      </c>
      <c r="K30" s="15">
        <v>2.1186400000000001</v>
      </c>
      <c r="L30" s="15">
        <v>1.27119</v>
      </c>
      <c r="M30" s="15">
        <v>1.27119</v>
      </c>
      <c r="N30" s="15">
        <v>0.84745800000000004</v>
      </c>
      <c r="O30" s="15">
        <v>2.54237</v>
      </c>
      <c r="P30" s="15">
        <v>2.54237</v>
      </c>
      <c r="Q30" s="15">
        <v>2.1186400000000001</v>
      </c>
      <c r="R30" s="15">
        <v>0.42372900000000002</v>
      </c>
      <c r="S30" s="15">
        <v>0</v>
      </c>
      <c r="T30" s="15">
        <v>0.42372900000000002</v>
      </c>
      <c r="U30" s="15">
        <v>0.84745800000000004</v>
      </c>
      <c r="V30" s="15">
        <v>0</v>
      </c>
      <c r="W30" s="15">
        <v>0.42372900000000002</v>
      </c>
      <c r="X30" s="15">
        <v>0.42372900000000002</v>
      </c>
      <c r="Y30" s="15">
        <v>0.42372900000000002</v>
      </c>
      <c r="Z30" s="15">
        <v>0.84745800000000004</v>
      </c>
      <c r="AA30" s="15">
        <v>0.42372900000000002</v>
      </c>
      <c r="AB30" s="15">
        <v>0.84745800000000004</v>
      </c>
      <c r="AC30" s="15">
        <v>0</v>
      </c>
      <c r="AD30" s="15">
        <v>0.42372900000000002</v>
      </c>
      <c r="AE30" s="15">
        <v>0.84745800000000004</v>
      </c>
      <c r="AF30" s="15">
        <v>0.84745800000000004</v>
      </c>
    </row>
    <row r="31" spans="1:54" x14ac:dyDescent="0.25">
      <c r="A31" s="28"/>
      <c r="B31" s="4" t="s">
        <v>30</v>
      </c>
      <c r="C31" s="15">
        <v>44.491500000000002</v>
      </c>
      <c r="D31" s="15">
        <v>53.813600000000001</v>
      </c>
      <c r="E31" s="15">
        <v>61.0169</v>
      </c>
      <c r="F31" s="15">
        <v>64.830500000000001</v>
      </c>
      <c r="G31" s="15">
        <v>66.101699999999994</v>
      </c>
      <c r="H31" s="15">
        <v>68.644099999999995</v>
      </c>
      <c r="I31" s="15">
        <v>69.491500000000002</v>
      </c>
      <c r="J31" s="15">
        <v>70.762699999999995</v>
      </c>
      <c r="K31" s="15">
        <v>72.881399999999999</v>
      </c>
      <c r="L31" s="15">
        <v>74.152500000000003</v>
      </c>
      <c r="M31" s="15">
        <v>75.423699999999997</v>
      </c>
      <c r="N31" s="15">
        <v>76.271199999999993</v>
      </c>
      <c r="O31" s="15">
        <v>78.813599999999994</v>
      </c>
      <c r="P31" s="15">
        <v>81.355900000000005</v>
      </c>
      <c r="Q31" s="15">
        <v>83.474599999999995</v>
      </c>
      <c r="R31" s="15">
        <v>83.898300000000006</v>
      </c>
      <c r="S31" s="15">
        <v>83.898300000000006</v>
      </c>
      <c r="T31" s="15">
        <v>84.322000000000003</v>
      </c>
      <c r="U31" s="15">
        <v>85.169499999999999</v>
      </c>
      <c r="V31" s="15">
        <v>85.169499999999999</v>
      </c>
      <c r="W31" s="15">
        <v>85.593199999999996</v>
      </c>
      <c r="X31" s="15">
        <v>86.016900000000007</v>
      </c>
      <c r="Y31" s="15">
        <v>86.440700000000007</v>
      </c>
      <c r="Z31" s="15">
        <v>87.2881</v>
      </c>
      <c r="AA31" s="15">
        <v>87.7119</v>
      </c>
      <c r="AB31" s="15">
        <v>88.559299999999993</v>
      </c>
      <c r="AC31" s="15">
        <v>88.559299999999993</v>
      </c>
      <c r="AD31" s="15">
        <v>88.983099999999993</v>
      </c>
      <c r="AE31" s="15">
        <v>89.830500000000001</v>
      </c>
      <c r="AF31" s="15">
        <v>90.677999999999997</v>
      </c>
    </row>
    <row r="32" spans="1:54" x14ac:dyDescent="0.25">
      <c r="A32" s="28"/>
      <c r="B32" s="4" t="s">
        <v>31</v>
      </c>
      <c r="C32" s="15">
        <f>105/236</f>
        <v>0.44491525423728812</v>
      </c>
      <c r="D32" s="15">
        <f>22/236</f>
        <v>9.3220338983050849E-2</v>
      </c>
      <c r="E32" s="15">
        <f>17/236</f>
        <v>7.2033898305084748E-2</v>
      </c>
      <c r="F32" s="15">
        <f>9/236</f>
        <v>3.8135593220338986E-2</v>
      </c>
      <c r="G32" s="15">
        <f>3/236</f>
        <v>1.2711864406779662E-2</v>
      </c>
      <c r="H32" s="15">
        <f>6/236</f>
        <v>2.5423728813559324E-2</v>
      </c>
      <c r="I32" s="15">
        <f>2/236</f>
        <v>8.4745762711864406E-3</v>
      </c>
      <c r="J32" s="15">
        <f>3/236</f>
        <v>1.2711864406779662E-2</v>
      </c>
      <c r="K32" s="15">
        <f>5/236</f>
        <v>2.1186440677966101E-2</v>
      </c>
      <c r="L32" s="15">
        <f>3/236</f>
        <v>1.2711864406779662E-2</v>
      </c>
      <c r="M32" s="15">
        <f>3/236</f>
        <v>1.2711864406779662E-2</v>
      </c>
      <c r="N32" s="15">
        <f>2/236</f>
        <v>8.4745762711864406E-3</v>
      </c>
      <c r="O32" s="15">
        <f>6/236</f>
        <v>2.5423728813559324E-2</v>
      </c>
      <c r="P32" s="15">
        <f>6/236</f>
        <v>2.5423728813559324E-2</v>
      </c>
      <c r="Q32" s="15">
        <f>5/236</f>
        <v>2.1186440677966101E-2</v>
      </c>
      <c r="R32" s="15">
        <f>1/236</f>
        <v>4.2372881355932203E-3</v>
      </c>
      <c r="S32" s="15">
        <f>0/236</f>
        <v>0</v>
      </c>
      <c r="T32" s="15">
        <f>1/236</f>
        <v>4.2372881355932203E-3</v>
      </c>
      <c r="U32" s="15">
        <f>2/236</f>
        <v>8.4745762711864406E-3</v>
      </c>
      <c r="V32" s="15">
        <f>0/236</f>
        <v>0</v>
      </c>
      <c r="W32" s="15">
        <f>1/236</f>
        <v>4.2372881355932203E-3</v>
      </c>
      <c r="X32" s="15">
        <f>1/236</f>
        <v>4.2372881355932203E-3</v>
      </c>
      <c r="Y32" s="15">
        <f>1/236</f>
        <v>4.2372881355932203E-3</v>
      </c>
      <c r="Z32" s="15">
        <f>2/236</f>
        <v>8.4745762711864406E-3</v>
      </c>
      <c r="AA32" s="15">
        <f>1/236</f>
        <v>4.2372881355932203E-3</v>
      </c>
      <c r="AB32" s="15">
        <f>2/236</f>
        <v>8.4745762711864406E-3</v>
      </c>
      <c r="AC32" s="15">
        <f>0/236</f>
        <v>0</v>
      </c>
      <c r="AD32" s="15">
        <f>1/236</f>
        <v>4.2372881355932203E-3</v>
      </c>
      <c r="AE32" s="15">
        <f>2/236</f>
        <v>8.4745762711864406E-3</v>
      </c>
      <c r="AF32" s="15">
        <f>2/236</f>
        <v>8.4745762711864406E-3</v>
      </c>
    </row>
    <row r="33" spans="1:32" x14ac:dyDescent="0.25">
      <c r="A33" s="29"/>
      <c r="B33" s="6" t="s">
        <v>32</v>
      </c>
      <c r="C33" s="15">
        <f>105/236</f>
        <v>0.44491525423728812</v>
      </c>
      <c r="D33" s="15">
        <f>127/236</f>
        <v>0.53813559322033899</v>
      </c>
      <c r="E33" s="15">
        <f>144/236</f>
        <v>0.61016949152542377</v>
      </c>
      <c r="F33" s="15">
        <f>153/236</f>
        <v>0.64830508474576276</v>
      </c>
      <c r="G33" s="15">
        <f>156/236</f>
        <v>0.66101694915254239</v>
      </c>
      <c r="H33" s="15">
        <f>162/236</f>
        <v>0.68644067796610164</v>
      </c>
      <c r="I33" s="15">
        <f>164/236</f>
        <v>0.69491525423728817</v>
      </c>
      <c r="J33" s="15">
        <f>167/236</f>
        <v>0.7076271186440678</v>
      </c>
      <c r="K33" s="15">
        <f>172/236</f>
        <v>0.72881355932203384</v>
      </c>
      <c r="L33" s="15">
        <f>175/236</f>
        <v>0.74152542372881358</v>
      </c>
      <c r="M33" s="15">
        <f>178/236</f>
        <v>0.75423728813559321</v>
      </c>
      <c r="N33" s="15">
        <f>180/236</f>
        <v>0.76271186440677963</v>
      </c>
      <c r="O33" s="15">
        <f>186/236</f>
        <v>0.78813559322033899</v>
      </c>
      <c r="P33" s="15">
        <f>192/236</f>
        <v>0.81355932203389836</v>
      </c>
      <c r="Q33" s="15">
        <f>197/236</f>
        <v>0.8347457627118644</v>
      </c>
      <c r="R33" s="15">
        <f>198/236</f>
        <v>0.83898305084745761</v>
      </c>
      <c r="S33" s="15">
        <f>198/236</f>
        <v>0.83898305084745761</v>
      </c>
      <c r="T33" s="15">
        <f>199/236</f>
        <v>0.84322033898305082</v>
      </c>
      <c r="U33" s="15">
        <f>201/236</f>
        <v>0.85169491525423724</v>
      </c>
      <c r="V33" s="15">
        <f>201/236</f>
        <v>0.85169491525423724</v>
      </c>
      <c r="W33" s="15">
        <f>202/236</f>
        <v>0.85593220338983056</v>
      </c>
      <c r="X33" s="15">
        <f>203/236</f>
        <v>0.86016949152542377</v>
      </c>
      <c r="Y33" s="15">
        <f>204/236</f>
        <v>0.86440677966101698</v>
      </c>
      <c r="Z33" s="15">
        <f>206/236</f>
        <v>0.8728813559322034</v>
      </c>
      <c r="AA33" s="15">
        <f>207/236</f>
        <v>0.8771186440677966</v>
      </c>
      <c r="AB33" s="15">
        <f>209/236</f>
        <v>0.88559322033898302</v>
      </c>
      <c r="AC33" s="15">
        <f>209/236</f>
        <v>0.88559322033898302</v>
      </c>
      <c r="AD33" s="15">
        <f>210/236</f>
        <v>0.88983050847457623</v>
      </c>
      <c r="AE33" s="15">
        <f>212/236</f>
        <v>0.89830508474576276</v>
      </c>
      <c r="AF33" s="15">
        <f>214/236</f>
        <v>0.90677966101694918</v>
      </c>
    </row>
    <row r="34" spans="1:32" x14ac:dyDescent="0.25">
      <c r="A34" s="27">
        <f>Bibliotecas!A10</f>
        <v>0</v>
      </c>
      <c r="B34" s="8" t="s">
        <v>29</v>
      </c>
    </row>
    <row r="35" spans="1:32" x14ac:dyDescent="0.25">
      <c r="A35" s="28"/>
      <c r="B35" s="4" t="s">
        <v>30</v>
      </c>
    </row>
    <row r="36" spans="1:32" x14ac:dyDescent="0.25">
      <c r="A36" s="28"/>
      <c r="B36" s="4" t="s">
        <v>31</v>
      </c>
    </row>
    <row r="37" spans="1:32" x14ac:dyDescent="0.25">
      <c r="A37" s="29"/>
      <c r="B37" s="6" t="s">
        <v>32</v>
      </c>
    </row>
  </sheetData>
  <mergeCells count="9">
    <mergeCell ref="A30:A33"/>
    <mergeCell ref="A34:A37"/>
    <mergeCell ref="A22:A25"/>
    <mergeCell ref="A14:A17"/>
    <mergeCell ref="A2:A5"/>
    <mergeCell ref="A10:A13"/>
    <mergeCell ref="A6:A9"/>
    <mergeCell ref="A18:A21"/>
    <mergeCell ref="A26:A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7"/>
  <sheetViews>
    <sheetView topLeftCell="A16" workbookViewId="0">
      <selection activeCell="C24" sqref="C24"/>
    </sheetView>
  </sheetViews>
  <sheetFormatPr defaultRowHeight="15" x14ac:dyDescent="0.25"/>
  <cols>
    <col min="1" max="1" width="17.28515625" bestFit="1" customWidth="1"/>
    <col min="2" max="2" width="9.85546875" style="2" customWidth="1"/>
    <col min="3" max="32" width="5.5703125" style="15" customWidth="1"/>
    <col min="33" max="52" width="8" style="15" bestFit="1" customWidth="1"/>
    <col min="53" max="54" width="9.140625" style="15"/>
  </cols>
  <sheetData>
    <row r="1" spans="1:54" s="10" customFormat="1" x14ac:dyDescent="0.25">
      <c r="A1" s="10" t="s">
        <v>7</v>
      </c>
      <c r="B1" s="6" t="s">
        <v>28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12</v>
      </c>
      <c r="H1" s="11" t="s">
        <v>13</v>
      </c>
      <c r="I1" s="11" t="s">
        <v>14</v>
      </c>
      <c r="J1" s="11" t="s">
        <v>15</v>
      </c>
      <c r="K1" s="11" t="s">
        <v>16</v>
      </c>
      <c r="L1" s="11" t="s">
        <v>17</v>
      </c>
      <c r="M1" s="11" t="s">
        <v>18</v>
      </c>
      <c r="N1" s="11" t="s">
        <v>19</v>
      </c>
      <c r="O1" s="11" t="s">
        <v>20</v>
      </c>
      <c r="P1" s="11" t="s">
        <v>21</v>
      </c>
      <c r="Q1" s="11" t="s">
        <v>22</v>
      </c>
      <c r="R1" s="11" t="s">
        <v>23</v>
      </c>
      <c r="S1" s="11" t="s">
        <v>24</v>
      </c>
      <c r="T1" s="11" t="s">
        <v>25</v>
      </c>
      <c r="U1" s="11" t="s">
        <v>26</v>
      </c>
      <c r="V1" s="11" t="s">
        <v>27</v>
      </c>
      <c r="W1" s="11" t="s">
        <v>40</v>
      </c>
      <c r="X1" s="11" t="s">
        <v>41</v>
      </c>
      <c r="Y1" s="11" t="s">
        <v>42</v>
      </c>
      <c r="Z1" s="11" t="s">
        <v>43</v>
      </c>
      <c r="AA1" s="11" t="s">
        <v>44</v>
      </c>
      <c r="AB1" s="11" t="s">
        <v>45</v>
      </c>
      <c r="AC1" s="11" t="s">
        <v>46</v>
      </c>
      <c r="AD1" s="11" t="s">
        <v>47</v>
      </c>
      <c r="AE1" s="11" t="s">
        <v>48</v>
      </c>
      <c r="AF1" s="11" t="s">
        <v>49</v>
      </c>
      <c r="AG1" s="11" t="s">
        <v>50</v>
      </c>
      <c r="AH1" s="11" t="s">
        <v>51</v>
      </c>
      <c r="AI1" s="11" t="s">
        <v>52</v>
      </c>
      <c r="AJ1" s="11" t="s">
        <v>53</v>
      </c>
      <c r="AK1" s="11" t="s">
        <v>54</v>
      </c>
      <c r="AL1" s="11" t="s">
        <v>55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63</v>
      </c>
      <c r="AU1" s="11" t="s">
        <v>64</v>
      </c>
      <c r="AV1" s="11" t="s">
        <v>65</v>
      </c>
      <c r="AW1" s="11" t="s">
        <v>66</v>
      </c>
      <c r="AX1" s="11" t="s">
        <v>67</v>
      </c>
      <c r="AY1" s="11" t="s">
        <v>68</v>
      </c>
      <c r="AZ1" s="11" t="s">
        <v>69</v>
      </c>
      <c r="BA1" s="11"/>
      <c r="BB1" s="11"/>
    </row>
    <row r="2" spans="1:54" s="5" customFormat="1" x14ac:dyDescent="0.25">
      <c r="A2" s="28" t="str">
        <f>Bibliotecas!A2</f>
        <v>original_20_20</v>
      </c>
      <c r="B2" s="4" t="s">
        <v>29</v>
      </c>
      <c r="C2" s="14">
        <v>7.6271199999999997</v>
      </c>
      <c r="D2" s="14">
        <v>5.0847499999999997</v>
      </c>
      <c r="E2" s="14">
        <v>2.9661</v>
      </c>
      <c r="F2" s="14">
        <v>2.9661</v>
      </c>
      <c r="G2" s="14">
        <v>2.9661</v>
      </c>
      <c r="H2" s="14">
        <v>2.1186400000000001</v>
      </c>
      <c r="I2" s="14">
        <v>3.3898299999999999</v>
      </c>
      <c r="J2" s="14">
        <v>2.54237</v>
      </c>
      <c r="K2" s="14">
        <v>2.54237</v>
      </c>
      <c r="L2" s="14">
        <v>2.9661</v>
      </c>
      <c r="M2" s="14">
        <v>2.54237</v>
      </c>
      <c r="N2" s="14">
        <v>2.54237</v>
      </c>
      <c r="O2" s="14">
        <v>2.54237</v>
      </c>
      <c r="P2" s="14">
        <v>2.54237</v>
      </c>
      <c r="Q2" s="14">
        <v>2.1186400000000001</v>
      </c>
      <c r="R2" s="14">
        <v>1.69492</v>
      </c>
      <c r="S2" s="14">
        <v>2.54237</v>
      </c>
      <c r="T2" s="14">
        <v>2.54237</v>
      </c>
      <c r="U2" s="14">
        <v>1.27119</v>
      </c>
      <c r="V2" s="14">
        <v>1.27119</v>
      </c>
      <c r="W2" s="14">
        <v>2.1186400000000001</v>
      </c>
      <c r="X2" s="14">
        <v>1.69492</v>
      </c>
      <c r="Y2" s="14">
        <v>1.69492</v>
      </c>
      <c r="Z2" s="14">
        <v>2.9661</v>
      </c>
      <c r="AA2" s="14">
        <v>1.69492</v>
      </c>
      <c r="AB2" s="14">
        <v>1.69492</v>
      </c>
      <c r="AC2" s="14">
        <v>0.42372900000000002</v>
      </c>
      <c r="AD2" s="14">
        <v>0.42372900000000002</v>
      </c>
      <c r="AE2" s="14">
        <v>0.84745800000000004</v>
      </c>
      <c r="AF2" s="14">
        <v>0.84745800000000004</v>
      </c>
      <c r="AG2" s="14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s="5" customFormat="1" x14ac:dyDescent="0.25">
      <c r="A3" s="28"/>
      <c r="B3" s="4" t="s">
        <v>30</v>
      </c>
      <c r="C3" s="12">
        <v>7.6271199999999997</v>
      </c>
      <c r="D3" s="12">
        <v>12.7119</v>
      </c>
      <c r="E3" s="12">
        <v>15.678000000000001</v>
      </c>
      <c r="F3" s="12">
        <v>18.644100000000002</v>
      </c>
      <c r="G3" s="12">
        <v>21.610199999999999</v>
      </c>
      <c r="H3" s="12">
        <v>23.7288</v>
      </c>
      <c r="I3" s="12">
        <v>27.118600000000001</v>
      </c>
      <c r="J3" s="12">
        <v>29.661000000000001</v>
      </c>
      <c r="K3" s="12">
        <v>32.203400000000002</v>
      </c>
      <c r="L3" s="12">
        <v>35.169499999999999</v>
      </c>
      <c r="M3" s="12">
        <v>37.7119</v>
      </c>
      <c r="N3" s="12">
        <v>40.254199999999997</v>
      </c>
      <c r="O3" s="12">
        <v>42.796599999999998</v>
      </c>
      <c r="P3" s="12">
        <v>45.338999999999999</v>
      </c>
      <c r="Q3" s="12">
        <v>47.457599999999999</v>
      </c>
      <c r="R3" s="12">
        <v>49.152500000000003</v>
      </c>
      <c r="S3" s="12">
        <v>51.694899999999997</v>
      </c>
      <c r="T3" s="12">
        <v>54.237299999999998</v>
      </c>
      <c r="U3" s="12">
        <v>55.508499999999998</v>
      </c>
      <c r="V3" s="12">
        <v>56.779699999999998</v>
      </c>
      <c r="W3" s="12">
        <v>58.898299999999999</v>
      </c>
      <c r="X3" s="12">
        <v>60.593200000000003</v>
      </c>
      <c r="Y3" s="12">
        <v>62.2881</v>
      </c>
      <c r="Z3" s="12">
        <v>65.254199999999997</v>
      </c>
      <c r="AA3" s="12">
        <v>66.949200000000005</v>
      </c>
      <c r="AB3" s="12">
        <v>68.644099999999995</v>
      </c>
      <c r="AC3" s="12">
        <v>69.067800000000005</v>
      </c>
      <c r="AD3" s="12">
        <v>69.491500000000002</v>
      </c>
      <c r="AE3" s="12">
        <v>70.338999999999999</v>
      </c>
      <c r="AF3" s="12">
        <v>71.186400000000006</v>
      </c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s="5" customFormat="1" x14ac:dyDescent="0.25">
      <c r="A4" s="28"/>
      <c r="B4" s="4" t="s">
        <v>31</v>
      </c>
      <c r="C4" s="12">
        <v>7.6271199999999997</v>
      </c>
      <c r="D4" s="12">
        <v>5.0847499999999997</v>
      </c>
      <c r="E4" s="12">
        <v>2.9661</v>
      </c>
      <c r="F4" s="12">
        <v>2.9661</v>
      </c>
      <c r="G4" s="12">
        <v>2.9661</v>
      </c>
      <c r="H4" s="12">
        <v>2.1186400000000001</v>
      </c>
      <c r="I4" s="12">
        <v>3.3898299999999999</v>
      </c>
      <c r="J4" s="12">
        <v>2.54237</v>
      </c>
      <c r="K4" s="12">
        <v>2.54237</v>
      </c>
      <c r="L4" s="12">
        <v>2.9661</v>
      </c>
      <c r="M4" s="12">
        <v>2.54237</v>
      </c>
      <c r="N4" s="12">
        <v>2.54237</v>
      </c>
      <c r="O4" s="12">
        <v>2.54237</v>
      </c>
      <c r="P4" s="12">
        <v>2.54237</v>
      </c>
      <c r="Q4" s="12">
        <v>2.1186400000000001</v>
      </c>
      <c r="R4" s="12">
        <v>1.69492</v>
      </c>
      <c r="S4" s="12">
        <v>2.54237</v>
      </c>
      <c r="T4" s="12">
        <v>2.54237</v>
      </c>
      <c r="U4" s="12">
        <v>1.27119</v>
      </c>
      <c r="V4" s="12">
        <v>1.27119</v>
      </c>
      <c r="W4" s="12">
        <v>2.1186400000000001</v>
      </c>
      <c r="X4" s="12">
        <v>1.69492</v>
      </c>
      <c r="Y4" s="12">
        <v>1.69492</v>
      </c>
      <c r="Z4" s="12">
        <v>2.9661</v>
      </c>
      <c r="AA4" s="12">
        <v>1.69492</v>
      </c>
      <c r="AB4" s="12">
        <v>1.69492</v>
      </c>
      <c r="AC4" s="12">
        <v>0.42372900000000002</v>
      </c>
      <c r="AD4" s="12">
        <v>0.42372900000000002</v>
      </c>
      <c r="AE4" s="12">
        <v>0.84745800000000004</v>
      </c>
      <c r="AF4" s="12">
        <v>0.84745800000000004</v>
      </c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s="7" customFormat="1" x14ac:dyDescent="0.25">
      <c r="A5" s="29"/>
      <c r="B5" s="6" t="s">
        <v>32</v>
      </c>
      <c r="C5" s="13">
        <v>7.6271199999999997</v>
      </c>
      <c r="D5" s="13">
        <v>12.7119</v>
      </c>
      <c r="E5" s="13">
        <v>15.678000000000001</v>
      </c>
      <c r="F5" s="13">
        <v>18.644100000000002</v>
      </c>
      <c r="G5" s="13">
        <v>21.610199999999999</v>
      </c>
      <c r="H5" s="13">
        <v>23.7288</v>
      </c>
      <c r="I5" s="13">
        <v>27.118600000000001</v>
      </c>
      <c r="J5" s="13">
        <v>29.661000000000001</v>
      </c>
      <c r="K5" s="13">
        <v>32.203400000000002</v>
      </c>
      <c r="L5" s="13">
        <v>35.169499999999999</v>
      </c>
      <c r="M5" s="13">
        <v>37.7119</v>
      </c>
      <c r="N5" s="13">
        <v>40.254199999999997</v>
      </c>
      <c r="O5" s="13">
        <v>42.796599999999998</v>
      </c>
      <c r="P5" s="13">
        <v>45.338999999999999</v>
      </c>
      <c r="Q5" s="13">
        <v>47.457599999999999</v>
      </c>
      <c r="R5" s="13">
        <v>49.152500000000003</v>
      </c>
      <c r="S5" s="13">
        <v>51.694899999999997</v>
      </c>
      <c r="T5" s="13">
        <v>54.237299999999998</v>
      </c>
      <c r="U5" s="13">
        <v>55.508499999999998</v>
      </c>
      <c r="V5" s="13">
        <v>56.779699999999998</v>
      </c>
      <c r="W5" s="13">
        <v>58.898299999999999</v>
      </c>
      <c r="X5" s="13">
        <v>60.593200000000003</v>
      </c>
      <c r="Y5" s="13">
        <v>62.2881</v>
      </c>
      <c r="Z5" s="13">
        <v>65.254199999999997</v>
      </c>
      <c r="AA5" s="13">
        <v>66.949200000000005</v>
      </c>
      <c r="AB5" s="13">
        <v>68.644099999999995</v>
      </c>
      <c r="AC5" s="13">
        <v>69.067800000000005</v>
      </c>
      <c r="AD5" s="13">
        <v>69.491500000000002</v>
      </c>
      <c r="AE5" s="13">
        <v>70.338999999999999</v>
      </c>
      <c r="AF5" s="13">
        <v>71.186400000000006</v>
      </c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s="9" customFormat="1" x14ac:dyDescent="0.25">
      <c r="A6" s="27" t="str">
        <f>Bibliotecas!A3</f>
        <v>cropped_20_20</v>
      </c>
      <c r="B6" s="8" t="s">
        <v>29</v>
      </c>
      <c r="C6" s="14">
        <v>48.305100000000003</v>
      </c>
      <c r="D6" s="14">
        <v>8.0508500000000005</v>
      </c>
      <c r="E6" s="14">
        <v>5.0847499999999997</v>
      </c>
      <c r="F6" s="14">
        <v>4.6610199999999997</v>
      </c>
      <c r="G6" s="14">
        <v>2.1186400000000001</v>
      </c>
      <c r="H6" s="14">
        <v>2.54237</v>
      </c>
      <c r="I6" s="14">
        <v>1.27119</v>
      </c>
      <c r="J6" s="14">
        <v>3.8135599999999998</v>
      </c>
      <c r="K6" s="14">
        <v>2.54237</v>
      </c>
      <c r="L6" s="14">
        <v>2.54237</v>
      </c>
      <c r="M6" s="14">
        <v>0.42372900000000002</v>
      </c>
      <c r="N6" s="14">
        <v>1.27119</v>
      </c>
      <c r="O6" s="14">
        <v>0.84745800000000004</v>
      </c>
      <c r="P6" s="14">
        <v>1.69492</v>
      </c>
      <c r="Q6" s="14">
        <v>2.1186400000000001</v>
      </c>
      <c r="R6" s="14">
        <v>1.27119</v>
      </c>
      <c r="S6" s="14">
        <v>0.84745800000000004</v>
      </c>
      <c r="T6" s="14">
        <v>0.84745800000000004</v>
      </c>
      <c r="U6" s="14">
        <v>0.84745800000000004</v>
      </c>
      <c r="V6" s="14">
        <v>0.42372900000000002</v>
      </c>
      <c r="W6" s="14">
        <v>0.42372900000000002</v>
      </c>
      <c r="X6" s="14">
        <v>0</v>
      </c>
      <c r="Y6" s="14">
        <v>0.42372900000000002</v>
      </c>
      <c r="Z6" s="14">
        <v>0</v>
      </c>
      <c r="AA6" s="14">
        <v>0</v>
      </c>
      <c r="AB6" s="14">
        <v>0.84745800000000004</v>
      </c>
      <c r="AC6" s="14">
        <v>0.42372900000000002</v>
      </c>
      <c r="AD6" s="14">
        <v>0.84745800000000004</v>
      </c>
      <c r="AE6" s="14">
        <v>0.42372900000000002</v>
      </c>
      <c r="AF6" s="14">
        <v>0.42372900000000002</v>
      </c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54" s="5" customFormat="1" x14ac:dyDescent="0.25">
      <c r="A7" s="28"/>
      <c r="B7" s="4" t="s">
        <v>30</v>
      </c>
      <c r="C7" s="12">
        <v>48.305100000000003</v>
      </c>
      <c r="D7" s="12">
        <v>56.355899999999998</v>
      </c>
      <c r="E7" s="12">
        <v>61.4407</v>
      </c>
      <c r="F7" s="12">
        <v>66.101699999999994</v>
      </c>
      <c r="G7" s="12">
        <v>68.220299999999995</v>
      </c>
      <c r="H7" s="12">
        <v>70.762699999999995</v>
      </c>
      <c r="I7" s="12">
        <v>72.033900000000003</v>
      </c>
      <c r="J7" s="12">
        <v>75.847499999999997</v>
      </c>
      <c r="K7" s="12">
        <v>78.389799999999994</v>
      </c>
      <c r="L7" s="12">
        <v>80.932199999999995</v>
      </c>
      <c r="M7" s="12">
        <v>81.355900000000005</v>
      </c>
      <c r="N7" s="12">
        <v>82.627099999999999</v>
      </c>
      <c r="O7" s="12">
        <v>83.474599999999995</v>
      </c>
      <c r="P7" s="12">
        <v>85.169499999999999</v>
      </c>
      <c r="Q7" s="12">
        <v>87.2881</v>
      </c>
      <c r="R7" s="12">
        <v>88.559299999999993</v>
      </c>
      <c r="S7" s="12">
        <v>89.406800000000004</v>
      </c>
      <c r="T7" s="12">
        <v>90.254199999999997</v>
      </c>
      <c r="U7" s="12">
        <v>91.101699999999994</v>
      </c>
      <c r="V7" s="12">
        <v>91.525400000000005</v>
      </c>
      <c r="W7" s="12">
        <v>91.949200000000005</v>
      </c>
      <c r="X7" s="12">
        <v>91.949200000000005</v>
      </c>
      <c r="Y7" s="12">
        <v>92.372900000000001</v>
      </c>
      <c r="Z7" s="12">
        <v>92.372900000000001</v>
      </c>
      <c r="AA7" s="12">
        <v>92.372900000000001</v>
      </c>
      <c r="AB7" s="12">
        <v>93.220299999999995</v>
      </c>
      <c r="AC7" s="12">
        <v>93.644099999999995</v>
      </c>
      <c r="AD7" s="12">
        <v>94.491500000000002</v>
      </c>
      <c r="AE7" s="12">
        <v>94.915300000000002</v>
      </c>
      <c r="AF7" s="12">
        <v>95.338999999999999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s="5" customFormat="1" x14ac:dyDescent="0.25">
      <c r="A8" s="28"/>
      <c r="B8" s="4" t="s">
        <v>31</v>
      </c>
      <c r="C8" s="12">
        <v>48.305100000000003</v>
      </c>
      <c r="D8" s="12">
        <v>8.0508500000000005</v>
      </c>
      <c r="E8" s="12">
        <v>5.0847499999999997</v>
      </c>
      <c r="F8" s="12">
        <v>4.6610199999999997</v>
      </c>
      <c r="G8" s="12">
        <v>2.1186400000000001</v>
      </c>
      <c r="H8" s="12">
        <v>2.54237</v>
      </c>
      <c r="I8" s="12">
        <v>1.27119</v>
      </c>
      <c r="J8" s="12">
        <v>3.8135599999999998</v>
      </c>
      <c r="K8" s="12">
        <v>2.54237</v>
      </c>
      <c r="L8" s="12">
        <v>2.54237</v>
      </c>
      <c r="M8" s="12">
        <v>0.42372900000000002</v>
      </c>
      <c r="N8" s="12">
        <v>1.27119</v>
      </c>
      <c r="O8" s="12">
        <v>0.84745800000000004</v>
      </c>
      <c r="P8" s="12">
        <v>1.69492</v>
      </c>
      <c r="Q8" s="12">
        <v>2.1186400000000001</v>
      </c>
      <c r="R8" s="12">
        <v>1.27119</v>
      </c>
      <c r="S8" s="12">
        <v>0.84745800000000004</v>
      </c>
      <c r="T8" s="12">
        <v>0.84745800000000004</v>
      </c>
      <c r="U8" s="12">
        <v>0.84745800000000004</v>
      </c>
      <c r="V8" s="12">
        <v>0.42372900000000002</v>
      </c>
      <c r="W8" s="12">
        <v>0.42372900000000002</v>
      </c>
      <c r="X8" s="12">
        <v>0</v>
      </c>
      <c r="Y8" s="12">
        <v>0.42372900000000002</v>
      </c>
      <c r="Z8" s="12">
        <v>0</v>
      </c>
      <c r="AA8" s="12">
        <v>0</v>
      </c>
      <c r="AB8" s="12">
        <v>0.84745800000000004</v>
      </c>
      <c r="AC8" s="12">
        <v>0.42372900000000002</v>
      </c>
      <c r="AD8" s="12">
        <v>0.84745800000000004</v>
      </c>
      <c r="AE8" s="12">
        <v>0.42372900000000002</v>
      </c>
      <c r="AF8" s="12">
        <v>0.42372900000000002</v>
      </c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s="7" customFormat="1" x14ac:dyDescent="0.25">
      <c r="A9" s="29"/>
      <c r="B9" s="6" t="s">
        <v>32</v>
      </c>
      <c r="C9" s="13">
        <v>48.305100000000003</v>
      </c>
      <c r="D9" s="13">
        <v>56.355899999999998</v>
      </c>
      <c r="E9" s="13">
        <v>61.4407</v>
      </c>
      <c r="F9" s="13">
        <v>66.101699999999994</v>
      </c>
      <c r="G9" s="13">
        <v>68.220299999999995</v>
      </c>
      <c r="H9" s="13">
        <v>70.762699999999995</v>
      </c>
      <c r="I9" s="13">
        <v>72.033900000000003</v>
      </c>
      <c r="J9" s="13">
        <v>75.847499999999997</v>
      </c>
      <c r="K9" s="13">
        <v>78.389799999999994</v>
      </c>
      <c r="L9" s="13">
        <v>80.932199999999995</v>
      </c>
      <c r="M9" s="13">
        <v>81.355900000000005</v>
      </c>
      <c r="N9" s="13">
        <v>82.627099999999999</v>
      </c>
      <c r="O9" s="13">
        <v>83.474599999999995</v>
      </c>
      <c r="P9" s="13">
        <v>85.169499999999999</v>
      </c>
      <c r="Q9" s="13">
        <v>87.2881</v>
      </c>
      <c r="R9" s="13">
        <v>88.559299999999993</v>
      </c>
      <c r="S9" s="13">
        <v>89.406800000000004</v>
      </c>
      <c r="T9" s="13">
        <v>90.254199999999997</v>
      </c>
      <c r="U9" s="13">
        <v>91.101699999999994</v>
      </c>
      <c r="V9" s="13">
        <v>91.525400000000005</v>
      </c>
      <c r="W9" s="13">
        <v>91.949200000000005</v>
      </c>
      <c r="X9" s="13">
        <v>91.949200000000005</v>
      </c>
      <c r="Y9" s="13">
        <v>92.372900000000001</v>
      </c>
      <c r="Z9" s="13">
        <v>92.372900000000001</v>
      </c>
      <c r="AA9" s="13">
        <v>92.372900000000001</v>
      </c>
      <c r="AB9" s="13">
        <v>93.220299999999995</v>
      </c>
      <c r="AC9" s="13">
        <v>93.644099999999995</v>
      </c>
      <c r="AD9" s="13">
        <v>94.491500000000002</v>
      </c>
      <c r="AE9" s="13">
        <v>94.915300000000002</v>
      </c>
      <c r="AF9" s="13">
        <v>95.338999999999999</v>
      </c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s="9" customFormat="1" x14ac:dyDescent="0.25">
      <c r="A10" s="27" t="str">
        <f>Bibliotecas!A4</f>
        <v>masked_20_20</v>
      </c>
      <c r="B10" s="8" t="s">
        <v>29</v>
      </c>
      <c r="C10" s="14">
        <v>44.067799999999998</v>
      </c>
      <c r="D10" s="14">
        <v>14.4068</v>
      </c>
      <c r="E10" s="14">
        <v>8.8983100000000004</v>
      </c>
      <c r="F10" s="14">
        <v>2.1186400000000001</v>
      </c>
      <c r="G10" s="14">
        <v>4.6610199999999997</v>
      </c>
      <c r="H10" s="14">
        <v>1.27119</v>
      </c>
      <c r="I10" s="14">
        <v>0.42372900000000002</v>
      </c>
      <c r="J10" s="14">
        <v>1.69492</v>
      </c>
      <c r="K10" s="14">
        <v>1.27119</v>
      </c>
      <c r="L10" s="14">
        <v>0.84745800000000004</v>
      </c>
      <c r="M10" s="14">
        <v>0.42372900000000002</v>
      </c>
      <c r="N10" s="14">
        <v>1.27119</v>
      </c>
      <c r="O10" s="14">
        <v>0.42372900000000002</v>
      </c>
      <c r="P10" s="14">
        <v>0.42372900000000002</v>
      </c>
      <c r="Q10" s="14">
        <v>0.84745800000000004</v>
      </c>
      <c r="R10" s="14">
        <v>2.1186400000000001</v>
      </c>
      <c r="S10" s="14">
        <v>1.69492</v>
      </c>
      <c r="T10" s="14">
        <v>0.42372900000000002</v>
      </c>
      <c r="U10" s="14">
        <v>0.84745800000000004</v>
      </c>
      <c r="V10" s="14">
        <v>0</v>
      </c>
      <c r="W10" s="14">
        <v>2.1186400000000001</v>
      </c>
      <c r="X10" s="14">
        <v>0.42372900000000002</v>
      </c>
      <c r="Y10" s="14">
        <v>0</v>
      </c>
      <c r="Z10" s="14">
        <v>0.84745800000000004</v>
      </c>
      <c r="AA10" s="14">
        <v>0.84745800000000004</v>
      </c>
      <c r="AB10" s="14">
        <v>0.84745800000000004</v>
      </c>
      <c r="AC10" s="14">
        <v>0.84745800000000004</v>
      </c>
      <c r="AD10" s="14">
        <v>0.42372900000000002</v>
      </c>
      <c r="AE10" s="14">
        <v>0.42372900000000002</v>
      </c>
      <c r="AF10" s="14">
        <v>0.42372900000000002</v>
      </c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54" s="5" customFormat="1" x14ac:dyDescent="0.25">
      <c r="A11" s="28"/>
      <c r="B11" s="4" t="s">
        <v>30</v>
      </c>
      <c r="C11" s="12">
        <v>44.067799999999998</v>
      </c>
      <c r="D11" s="12">
        <v>58.474600000000002</v>
      </c>
      <c r="E11" s="12">
        <v>67.372900000000001</v>
      </c>
      <c r="F11" s="12">
        <v>69.491500000000002</v>
      </c>
      <c r="G11" s="12">
        <v>74.152500000000003</v>
      </c>
      <c r="H11" s="12">
        <v>75.423699999999997</v>
      </c>
      <c r="I11" s="12">
        <v>75.847499999999997</v>
      </c>
      <c r="J11" s="12">
        <v>77.542400000000001</v>
      </c>
      <c r="K11" s="12">
        <v>78.813599999999994</v>
      </c>
      <c r="L11" s="12">
        <v>79.661000000000001</v>
      </c>
      <c r="M11" s="12">
        <v>80.084699999999998</v>
      </c>
      <c r="N11" s="12">
        <v>81.355900000000005</v>
      </c>
      <c r="O11" s="12">
        <v>81.779700000000005</v>
      </c>
      <c r="P11" s="12">
        <v>82.203400000000002</v>
      </c>
      <c r="Q11" s="12">
        <v>83.050799999999995</v>
      </c>
      <c r="R11" s="12">
        <v>85.169499999999999</v>
      </c>
      <c r="S11" s="12">
        <v>86.864400000000003</v>
      </c>
      <c r="T11" s="12">
        <v>87.2881</v>
      </c>
      <c r="U11" s="12">
        <v>88.135599999999997</v>
      </c>
      <c r="V11" s="12">
        <v>88.135599999999997</v>
      </c>
      <c r="W11" s="12">
        <v>90.254199999999997</v>
      </c>
      <c r="X11" s="12">
        <v>90.677999999999997</v>
      </c>
      <c r="Y11" s="12">
        <v>90.677999999999997</v>
      </c>
      <c r="Z11" s="12">
        <v>91.525400000000005</v>
      </c>
      <c r="AA11" s="12">
        <v>92.372900000000001</v>
      </c>
      <c r="AB11" s="12">
        <v>93.220299999999995</v>
      </c>
      <c r="AC11" s="12">
        <v>94.067800000000005</v>
      </c>
      <c r="AD11" s="12">
        <v>94.491500000000002</v>
      </c>
      <c r="AE11" s="12">
        <v>94.915300000000002</v>
      </c>
      <c r="AF11" s="12">
        <v>95.338999999999999</v>
      </c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s="5" customFormat="1" x14ac:dyDescent="0.25">
      <c r="A12" s="28"/>
      <c r="B12" s="4" t="s">
        <v>31</v>
      </c>
      <c r="C12" s="12">
        <v>44.067799999999998</v>
      </c>
      <c r="D12" s="12">
        <v>14.4068</v>
      </c>
      <c r="E12" s="12">
        <v>8.8983100000000004</v>
      </c>
      <c r="F12" s="12">
        <v>2.1186400000000001</v>
      </c>
      <c r="G12" s="12">
        <v>4.6610199999999997</v>
      </c>
      <c r="H12" s="12">
        <v>1.27119</v>
      </c>
      <c r="I12" s="12">
        <v>0.42372900000000002</v>
      </c>
      <c r="J12" s="12">
        <v>1.69492</v>
      </c>
      <c r="K12" s="12">
        <v>1.27119</v>
      </c>
      <c r="L12" s="12">
        <v>0.84745800000000004</v>
      </c>
      <c r="M12" s="12">
        <v>0.42372900000000002</v>
      </c>
      <c r="N12" s="12">
        <v>1.27119</v>
      </c>
      <c r="O12" s="12">
        <v>0.42372900000000002</v>
      </c>
      <c r="P12" s="12">
        <v>0.42372900000000002</v>
      </c>
      <c r="Q12" s="12">
        <v>0.84745800000000004</v>
      </c>
      <c r="R12" s="12">
        <v>2.1186400000000001</v>
      </c>
      <c r="S12" s="12">
        <v>1.69492</v>
      </c>
      <c r="T12" s="12">
        <v>0.42372900000000002</v>
      </c>
      <c r="U12" s="12">
        <v>0.84745800000000004</v>
      </c>
      <c r="V12" s="12">
        <v>0</v>
      </c>
      <c r="W12" s="12">
        <v>2.1186400000000001</v>
      </c>
      <c r="X12" s="12">
        <v>0.42372900000000002</v>
      </c>
      <c r="Y12" s="12">
        <v>0</v>
      </c>
      <c r="Z12" s="12">
        <v>0.84745800000000004</v>
      </c>
      <c r="AA12" s="12">
        <v>0.84745800000000004</v>
      </c>
      <c r="AB12" s="12">
        <v>0.84745800000000004</v>
      </c>
      <c r="AC12" s="12">
        <v>0.84745800000000004</v>
      </c>
      <c r="AD12" s="12">
        <v>0.42372900000000002</v>
      </c>
      <c r="AE12" s="12">
        <v>0.42372900000000002</v>
      </c>
      <c r="AF12" s="12">
        <v>0.42372900000000002</v>
      </c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s="7" customFormat="1" x14ac:dyDescent="0.25">
      <c r="A13" s="29"/>
      <c r="B13" s="6" t="s">
        <v>32</v>
      </c>
      <c r="C13" s="13">
        <v>44.067799999999998</v>
      </c>
      <c r="D13" s="13">
        <v>58.474600000000002</v>
      </c>
      <c r="E13" s="13">
        <v>67.372900000000001</v>
      </c>
      <c r="F13" s="13">
        <v>69.491500000000002</v>
      </c>
      <c r="G13" s="13">
        <v>74.152500000000003</v>
      </c>
      <c r="H13" s="13">
        <v>75.423699999999997</v>
      </c>
      <c r="I13" s="13">
        <v>75.847499999999997</v>
      </c>
      <c r="J13" s="13">
        <v>77.542400000000001</v>
      </c>
      <c r="K13" s="13">
        <v>78.813599999999994</v>
      </c>
      <c r="L13" s="13">
        <v>79.661000000000001</v>
      </c>
      <c r="M13" s="13">
        <v>80.084699999999998</v>
      </c>
      <c r="N13" s="13">
        <v>81.355900000000005</v>
      </c>
      <c r="O13" s="13">
        <v>81.779700000000005</v>
      </c>
      <c r="P13" s="13">
        <v>82.203400000000002</v>
      </c>
      <c r="Q13" s="13">
        <v>83.050799999999995</v>
      </c>
      <c r="R13" s="13">
        <v>85.169499999999999</v>
      </c>
      <c r="S13" s="13">
        <v>86.864400000000003</v>
      </c>
      <c r="T13" s="13">
        <v>87.2881</v>
      </c>
      <c r="U13" s="13">
        <v>88.135599999999997</v>
      </c>
      <c r="V13" s="13">
        <v>88.135599999999997</v>
      </c>
      <c r="W13" s="13">
        <v>90.254199999999997</v>
      </c>
      <c r="X13" s="13">
        <v>90.677999999999997</v>
      </c>
      <c r="Y13" s="13">
        <v>90.677999999999997</v>
      </c>
      <c r="Z13" s="13">
        <v>91.525400000000005</v>
      </c>
      <c r="AA13" s="13">
        <v>92.372900000000001</v>
      </c>
      <c r="AB13" s="13">
        <v>93.220299999999995</v>
      </c>
      <c r="AC13" s="13">
        <v>94.067800000000005</v>
      </c>
      <c r="AD13" s="13">
        <v>94.491500000000002</v>
      </c>
      <c r="AE13" s="13">
        <v>94.915300000000002</v>
      </c>
      <c r="AF13" s="13">
        <v>95.338999999999999</v>
      </c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s="9" customFormat="1" x14ac:dyDescent="0.25">
      <c r="A14" s="27" t="str">
        <f>Bibliotecas!A5</f>
        <v>normalized_20_20</v>
      </c>
      <c r="B14" s="8" t="s">
        <v>29</v>
      </c>
      <c r="C14" s="14">
        <v>44.491500000000002</v>
      </c>
      <c r="D14" s="14">
        <v>11.4407</v>
      </c>
      <c r="E14" s="14">
        <v>5.50847</v>
      </c>
      <c r="F14" s="14">
        <v>5.50847</v>
      </c>
      <c r="G14" s="14">
        <v>2.9661</v>
      </c>
      <c r="H14" s="14">
        <v>2.1186400000000001</v>
      </c>
      <c r="I14" s="14">
        <v>4.2372899999999998</v>
      </c>
      <c r="J14" s="14">
        <v>0.84745800000000004</v>
      </c>
      <c r="K14" s="14">
        <v>1.27119</v>
      </c>
      <c r="L14" s="14">
        <v>1.69492</v>
      </c>
      <c r="M14" s="14">
        <v>1.69492</v>
      </c>
      <c r="N14" s="14">
        <v>0.42372900000000002</v>
      </c>
      <c r="O14" s="14">
        <v>1.69492</v>
      </c>
      <c r="P14" s="14">
        <v>0.84745800000000004</v>
      </c>
      <c r="Q14" s="14">
        <v>1.27119</v>
      </c>
      <c r="R14" s="14">
        <v>0.84745800000000004</v>
      </c>
      <c r="S14" s="14">
        <v>0.84745800000000004</v>
      </c>
      <c r="T14" s="14">
        <v>0</v>
      </c>
      <c r="U14" s="14">
        <v>1.27119</v>
      </c>
      <c r="V14" s="14">
        <v>0.42372900000000002</v>
      </c>
      <c r="W14" s="14">
        <v>0.42372900000000002</v>
      </c>
      <c r="X14" s="14">
        <v>1.27119</v>
      </c>
      <c r="Y14" s="14">
        <v>0</v>
      </c>
      <c r="Z14" s="14">
        <v>1.27119</v>
      </c>
      <c r="AA14" s="14">
        <v>0.42372900000000002</v>
      </c>
      <c r="AB14" s="14">
        <v>0</v>
      </c>
      <c r="AC14" s="14">
        <v>0.42372900000000002</v>
      </c>
      <c r="AD14" s="14">
        <v>0.42372900000000002</v>
      </c>
      <c r="AE14" s="14">
        <v>0.42372900000000002</v>
      </c>
      <c r="AF14" s="14">
        <v>0.42372900000000002</v>
      </c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s="5" customFormat="1" x14ac:dyDescent="0.25">
      <c r="A15" s="28"/>
      <c r="B15" s="4" t="s">
        <v>30</v>
      </c>
      <c r="C15" s="12">
        <v>44.491500000000002</v>
      </c>
      <c r="D15" s="12">
        <v>55.932200000000002</v>
      </c>
      <c r="E15" s="12">
        <v>61.4407</v>
      </c>
      <c r="F15" s="12">
        <v>66.949200000000005</v>
      </c>
      <c r="G15" s="12">
        <v>69.915300000000002</v>
      </c>
      <c r="H15" s="12">
        <v>72.033900000000003</v>
      </c>
      <c r="I15" s="12">
        <v>76.271199999999993</v>
      </c>
      <c r="J15" s="12">
        <v>77.118600000000001</v>
      </c>
      <c r="K15" s="12">
        <v>78.389799999999994</v>
      </c>
      <c r="L15" s="12">
        <v>80.084699999999998</v>
      </c>
      <c r="M15" s="12">
        <v>81.779700000000005</v>
      </c>
      <c r="N15" s="12">
        <v>82.203400000000002</v>
      </c>
      <c r="O15" s="12">
        <v>83.898300000000006</v>
      </c>
      <c r="P15" s="12">
        <v>84.745800000000003</v>
      </c>
      <c r="Q15" s="12">
        <v>86.016900000000007</v>
      </c>
      <c r="R15" s="12">
        <v>86.864400000000003</v>
      </c>
      <c r="S15" s="12">
        <v>87.7119</v>
      </c>
      <c r="T15" s="12">
        <v>87.7119</v>
      </c>
      <c r="U15" s="12">
        <v>88.983099999999993</v>
      </c>
      <c r="V15" s="12">
        <v>89.406800000000004</v>
      </c>
      <c r="W15" s="12">
        <v>89.830500000000001</v>
      </c>
      <c r="X15" s="12">
        <v>91.101699999999994</v>
      </c>
      <c r="Y15" s="12">
        <v>91.101699999999994</v>
      </c>
      <c r="Z15" s="12">
        <v>92.372900000000001</v>
      </c>
      <c r="AA15" s="12">
        <v>92.796599999999998</v>
      </c>
      <c r="AB15" s="12">
        <v>92.796599999999998</v>
      </c>
      <c r="AC15" s="12">
        <v>93.220299999999995</v>
      </c>
      <c r="AD15" s="12">
        <v>93.644099999999995</v>
      </c>
      <c r="AE15" s="12">
        <v>94.067800000000005</v>
      </c>
      <c r="AF15" s="12">
        <v>94.491500000000002</v>
      </c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s="5" customFormat="1" x14ac:dyDescent="0.25">
      <c r="A16" s="28"/>
      <c r="B16" s="4" t="s">
        <v>31</v>
      </c>
      <c r="C16" s="12">
        <f>105/236</f>
        <v>0.44491525423728812</v>
      </c>
      <c r="D16" s="12">
        <f>27/236</f>
        <v>0.11440677966101695</v>
      </c>
      <c r="E16" s="12">
        <f>13/236</f>
        <v>5.5084745762711863E-2</v>
      </c>
      <c r="F16" s="12">
        <f>13/236</f>
        <v>5.5084745762711863E-2</v>
      </c>
      <c r="G16" s="12">
        <f>7/236</f>
        <v>2.9661016949152543E-2</v>
      </c>
      <c r="H16" s="12">
        <f>5/236</f>
        <v>2.1186440677966101E-2</v>
      </c>
      <c r="I16" s="12">
        <f>10/236</f>
        <v>4.2372881355932202E-2</v>
      </c>
      <c r="J16" s="12">
        <f>2/236</f>
        <v>8.4745762711864406E-3</v>
      </c>
      <c r="K16" s="12">
        <f>3/236</f>
        <v>1.2711864406779662E-2</v>
      </c>
      <c r="L16" s="12">
        <f>4/236</f>
        <v>1.6949152542372881E-2</v>
      </c>
      <c r="M16" s="12">
        <f>4/236</f>
        <v>1.6949152542372881E-2</v>
      </c>
      <c r="N16" s="12">
        <f>1/236</f>
        <v>4.2372881355932203E-3</v>
      </c>
      <c r="O16" s="12">
        <f>4/236</f>
        <v>1.6949152542372881E-2</v>
      </c>
      <c r="P16" s="12">
        <f>2/236</f>
        <v>8.4745762711864406E-3</v>
      </c>
      <c r="Q16" s="12">
        <f>3/236</f>
        <v>1.2711864406779662E-2</v>
      </c>
      <c r="R16" s="12">
        <f>2/236</f>
        <v>8.4745762711864406E-3</v>
      </c>
      <c r="S16" s="12">
        <f>2/236</f>
        <v>8.4745762711864406E-3</v>
      </c>
      <c r="T16" s="12">
        <f>0/236</f>
        <v>0</v>
      </c>
      <c r="U16" s="12">
        <f>3/236</f>
        <v>1.2711864406779662E-2</v>
      </c>
      <c r="V16" s="12">
        <f>1/236</f>
        <v>4.2372881355932203E-3</v>
      </c>
      <c r="W16" s="12">
        <f>1/236</f>
        <v>4.2372881355932203E-3</v>
      </c>
      <c r="X16" s="12">
        <f>3/236</f>
        <v>1.2711864406779662E-2</v>
      </c>
      <c r="Y16" s="12">
        <f>0/236</f>
        <v>0</v>
      </c>
      <c r="Z16" s="12">
        <f>3/236</f>
        <v>1.2711864406779662E-2</v>
      </c>
      <c r="AA16" s="12">
        <f>1/236</f>
        <v>4.2372881355932203E-3</v>
      </c>
      <c r="AB16" s="12">
        <f>0/236</f>
        <v>0</v>
      </c>
      <c r="AC16" s="12">
        <f>1/236</f>
        <v>4.2372881355932203E-3</v>
      </c>
      <c r="AD16" s="12">
        <f>1/236</f>
        <v>4.2372881355932203E-3</v>
      </c>
      <c r="AE16" s="12">
        <f>1/236</f>
        <v>4.2372881355932203E-3</v>
      </c>
      <c r="AF16" s="12">
        <f>1/236</f>
        <v>4.2372881355932203E-3</v>
      </c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s="7" customFormat="1" x14ac:dyDescent="0.25">
      <c r="A17" s="29"/>
      <c r="B17" s="6" t="s">
        <v>32</v>
      </c>
      <c r="C17" s="13">
        <f>105/236</f>
        <v>0.44491525423728812</v>
      </c>
      <c r="D17" s="13">
        <f>132/236</f>
        <v>0.55932203389830504</v>
      </c>
      <c r="E17" s="13">
        <f>145/236</f>
        <v>0.61440677966101698</v>
      </c>
      <c r="F17" s="13">
        <f>158/236</f>
        <v>0.66949152542372881</v>
      </c>
      <c r="G17" s="13">
        <f>165/236</f>
        <v>0.69915254237288138</v>
      </c>
      <c r="H17" s="13">
        <f>170/236</f>
        <v>0.72033898305084743</v>
      </c>
      <c r="I17" s="13">
        <f>180/236</f>
        <v>0.76271186440677963</v>
      </c>
      <c r="J17" s="13">
        <f>182/236</f>
        <v>0.77118644067796616</v>
      </c>
      <c r="K17" s="13">
        <f>185/236</f>
        <v>0.78389830508474578</v>
      </c>
      <c r="L17" s="13">
        <f>189/236</f>
        <v>0.80084745762711862</v>
      </c>
      <c r="M17" s="13">
        <f>193/236</f>
        <v>0.81779661016949157</v>
      </c>
      <c r="N17" s="13">
        <f>194/236</f>
        <v>0.82203389830508478</v>
      </c>
      <c r="O17" s="13">
        <f>198/236</f>
        <v>0.83898305084745761</v>
      </c>
      <c r="P17" s="13">
        <f>200/236</f>
        <v>0.84745762711864403</v>
      </c>
      <c r="Q17" s="13">
        <f>203/236</f>
        <v>0.86016949152542377</v>
      </c>
      <c r="R17" s="13">
        <f>205/236</f>
        <v>0.86864406779661019</v>
      </c>
      <c r="S17" s="13">
        <f>207/236</f>
        <v>0.8771186440677966</v>
      </c>
      <c r="T17" s="13">
        <f>207/236</f>
        <v>0.8771186440677966</v>
      </c>
      <c r="U17" s="13">
        <f>210/236</f>
        <v>0.88983050847457623</v>
      </c>
      <c r="V17" s="13">
        <f>211/236</f>
        <v>0.89406779661016944</v>
      </c>
      <c r="W17" s="13">
        <f>212/236</f>
        <v>0.89830508474576276</v>
      </c>
      <c r="X17" s="13">
        <f>215/236</f>
        <v>0.91101694915254239</v>
      </c>
      <c r="Y17" s="13">
        <f>215/236</f>
        <v>0.91101694915254239</v>
      </c>
      <c r="Z17" s="13">
        <f>218/236</f>
        <v>0.92372881355932202</v>
      </c>
      <c r="AA17" s="13">
        <f>219/236</f>
        <v>0.92796610169491522</v>
      </c>
      <c r="AB17" s="13">
        <f>219/236</f>
        <v>0.92796610169491522</v>
      </c>
      <c r="AC17" s="13">
        <f>220/236</f>
        <v>0.93220338983050843</v>
      </c>
      <c r="AD17" s="13">
        <f>221/236</f>
        <v>0.93644067796610164</v>
      </c>
      <c r="AE17" s="13">
        <f>222/236</f>
        <v>0.94067796610169496</v>
      </c>
      <c r="AF17" s="13">
        <f>223/236</f>
        <v>0.94491525423728817</v>
      </c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s="9" customFormat="1" x14ac:dyDescent="0.25">
      <c r="A18" s="27" t="str">
        <f>Bibliotecas!A6</f>
        <v>equalized_20_20</v>
      </c>
      <c r="B18" s="8" t="s">
        <v>29</v>
      </c>
      <c r="C18" s="14">
        <v>46.186399999999999</v>
      </c>
      <c r="D18" s="14">
        <v>11.4407</v>
      </c>
      <c r="E18" s="14">
        <v>7.6271199999999997</v>
      </c>
      <c r="F18" s="14">
        <v>2.1186400000000001</v>
      </c>
      <c r="G18" s="14">
        <v>3.8135599999999998</v>
      </c>
      <c r="H18" s="14">
        <v>1.69492</v>
      </c>
      <c r="I18" s="14">
        <v>2.1186400000000001</v>
      </c>
      <c r="J18" s="14">
        <v>2.9661</v>
      </c>
      <c r="K18" s="14">
        <v>0.84745800000000004</v>
      </c>
      <c r="L18" s="14">
        <v>1.69492</v>
      </c>
      <c r="M18" s="14">
        <v>1.69492</v>
      </c>
      <c r="N18" s="14">
        <v>0</v>
      </c>
      <c r="O18" s="14">
        <v>0.42372900000000002</v>
      </c>
      <c r="P18" s="14">
        <v>0.84745800000000004</v>
      </c>
      <c r="Q18" s="14">
        <v>0</v>
      </c>
      <c r="R18" s="14">
        <v>1.27119</v>
      </c>
      <c r="S18" s="14">
        <v>0.42372900000000002</v>
      </c>
      <c r="T18" s="14">
        <v>0.42372900000000002</v>
      </c>
      <c r="U18" s="14">
        <v>0</v>
      </c>
      <c r="V18" s="14">
        <v>1.27119</v>
      </c>
      <c r="W18" s="14">
        <v>1.27119</v>
      </c>
      <c r="X18" s="14">
        <v>0.84745800000000004</v>
      </c>
      <c r="Y18" s="14">
        <v>0.84745800000000004</v>
      </c>
      <c r="Z18" s="14">
        <v>0.84745800000000004</v>
      </c>
      <c r="AA18" s="14">
        <v>0.42372900000000002</v>
      </c>
      <c r="AB18" s="14">
        <v>0.42372900000000002</v>
      </c>
      <c r="AC18" s="14">
        <v>0.84745800000000004</v>
      </c>
      <c r="AD18" s="14">
        <v>0.42372900000000002</v>
      </c>
      <c r="AE18" s="14">
        <v>0.42372900000000002</v>
      </c>
      <c r="AF18" s="14">
        <v>0.42372900000000002</v>
      </c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s="5" customFormat="1" x14ac:dyDescent="0.25">
      <c r="A19" s="28"/>
      <c r="B19" s="4" t="s">
        <v>30</v>
      </c>
      <c r="C19" s="12">
        <v>46.186399999999999</v>
      </c>
      <c r="D19" s="12">
        <v>57.627099999999999</v>
      </c>
      <c r="E19" s="12">
        <v>65.254199999999997</v>
      </c>
      <c r="F19" s="12">
        <v>67.372900000000001</v>
      </c>
      <c r="G19" s="12">
        <v>71.186400000000006</v>
      </c>
      <c r="H19" s="12">
        <v>72.881399999999999</v>
      </c>
      <c r="I19" s="12">
        <v>75</v>
      </c>
      <c r="J19" s="12">
        <v>77.966099999999997</v>
      </c>
      <c r="K19" s="12">
        <v>78.813599999999994</v>
      </c>
      <c r="L19" s="12">
        <v>80.508499999999998</v>
      </c>
      <c r="M19" s="12">
        <v>82.203400000000002</v>
      </c>
      <c r="N19" s="12">
        <v>82.203400000000002</v>
      </c>
      <c r="O19" s="12">
        <v>82.627099999999999</v>
      </c>
      <c r="P19" s="12">
        <v>83.474599999999995</v>
      </c>
      <c r="Q19" s="12">
        <v>83.474599999999995</v>
      </c>
      <c r="R19" s="12">
        <v>84.745800000000003</v>
      </c>
      <c r="S19" s="12">
        <v>85.169499999999999</v>
      </c>
      <c r="T19" s="12">
        <v>85.593199999999996</v>
      </c>
      <c r="U19" s="12">
        <v>85.593199999999996</v>
      </c>
      <c r="V19" s="12">
        <v>86.864400000000003</v>
      </c>
      <c r="W19" s="12">
        <v>88.135599999999997</v>
      </c>
      <c r="X19" s="12">
        <v>88.983099999999993</v>
      </c>
      <c r="Y19" s="12">
        <v>89.830500000000001</v>
      </c>
      <c r="Z19" s="12">
        <v>90.677999999999997</v>
      </c>
      <c r="AA19" s="12">
        <v>91.101699999999994</v>
      </c>
      <c r="AB19" s="12">
        <v>91.525400000000005</v>
      </c>
      <c r="AC19" s="12">
        <v>92.372900000000001</v>
      </c>
      <c r="AD19" s="12">
        <v>92.796599999999998</v>
      </c>
      <c r="AE19" s="12">
        <v>93.220299999999995</v>
      </c>
      <c r="AF19" s="12">
        <v>93.644099999999995</v>
      </c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spans="1:54" s="5" customFormat="1" x14ac:dyDescent="0.25">
      <c r="A20" s="28"/>
      <c r="B20" s="4" t="s">
        <v>31</v>
      </c>
      <c r="C20" s="12">
        <f>109/236</f>
        <v>0.46186440677966101</v>
      </c>
      <c r="D20" s="12">
        <f>27/236</f>
        <v>0.11440677966101695</v>
      </c>
      <c r="E20" s="12">
        <f>18/236</f>
        <v>7.6271186440677971E-2</v>
      </c>
      <c r="F20" s="12">
        <f>5/236</f>
        <v>2.1186440677966101E-2</v>
      </c>
      <c r="G20" s="12">
        <f>9/236</f>
        <v>3.8135593220338986E-2</v>
      </c>
      <c r="H20" s="12">
        <f>4/236</f>
        <v>1.6949152542372881E-2</v>
      </c>
      <c r="I20" s="12">
        <f>5/236</f>
        <v>2.1186440677966101E-2</v>
      </c>
      <c r="J20" s="12">
        <f>7/236</f>
        <v>2.9661016949152543E-2</v>
      </c>
      <c r="K20" s="12">
        <f>2/236</f>
        <v>8.4745762711864406E-3</v>
      </c>
      <c r="L20" s="12">
        <f>4/236</f>
        <v>1.6949152542372881E-2</v>
      </c>
      <c r="M20" s="12">
        <f>4/236</f>
        <v>1.6949152542372881E-2</v>
      </c>
      <c r="N20" s="12">
        <f>0/236</f>
        <v>0</v>
      </c>
      <c r="O20" s="12">
        <f>1/236</f>
        <v>4.2372881355932203E-3</v>
      </c>
      <c r="P20" s="12">
        <f>2/236</f>
        <v>8.4745762711864406E-3</v>
      </c>
      <c r="Q20" s="12">
        <f>0/236</f>
        <v>0</v>
      </c>
      <c r="R20" s="12">
        <f>3/236</f>
        <v>1.2711864406779662E-2</v>
      </c>
      <c r="S20" s="12">
        <f>1/236</f>
        <v>4.2372881355932203E-3</v>
      </c>
      <c r="T20" s="12">
        <f>1/236</f>
        <v>4.2372881355932203E-3</v>
      </c>
      <c r="U20" s="12">
        <f>0/236</f>
        <v>0</v>
      </c>
      <c r="V20" s="12">
        <f>3/236</f>
        <v>1.2711864406779662E-2</v>
      </c>
      <c r="W20" s="12">
        <f>3/236</f>
        <v>1.2711864406779662E-2</v>
      </c>
      <c r="X20" s="12">
        <f>2/236</f>
        <v>8.4745762711864406E-3</v>
      </c>
      <c r="Y20" s="12">
        <f>2/236</f>
        <v>8.4745762711864406E-3</v>
      </c>
      <c r="Z20" s="12">
        <f>2/236</f>
        <v>8.4745762711864406E-3</v>
      </c>
      <c r="AA20" s="12">
        <f>1/236</f>
        <v>4.2372881355932203E-3</v>
      </c>
      <c r="AB20" s="12">
        <f>1/236</f>
        <v>4.2372881355932203E-3</v>
      </c>
      <c r="AC20" s="12">
        <f>2/236</f>
        <v>8.4745762711864406E-3</v>
      </c>
      <c r="AD20" s="12">
        <f>1/236</f>
        <v>4.2372881355932203E-3</v>
      </c>
      <c r="AE20" s="12">
        <f>1/236</f>
        <v>4.2372881355932203E-3</v>
      </c>
      <c r="AF20" s="12">
        <f>1/236</f>
        <v>4.2372881355932203E-3</v>
      </c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spans="1:54" s="7" customFormat="1" x14ac:dyDescent="0.25">
      <c r="A21" s="29"/>
      <c r="B21" s="6" t="s">
        <v>32</v>
      </c>
      <c r="C21" s="13">
        <f>109/236</f>
        <v>0.46186440677966101</v>
      </c>
      <c r="D21" s="13">
        <f>136/236</f>
        <v>0.57627118644067798</v>
      </c>
      <c r="E21" s="13">
        <f>154/236</f>
        <v>0.65254237288135597</v>
      </c>
      <c r="F21" s="13">
        <f>159/236</f>
        <v>0.67372881355932202</v>
      </c>
      <c r="G21" s="13">
        <f>168/236</f>
        <v>0.71186440677966101</v>
      </c>
      <c r="H21" s="13">
        <f>172/236</f>
        <v>0.72881355932203384</v>
      </c>
      <c r="I21" s="13">
        <f>177/236</f>
        <v>0.75</v>
      </c>
      <c r="J21" s="13">
        <f>184/236</f>
        <v>0.77966101694915257</v>
      </c>
      <c r="K21" s="13">
        <f>186/236</f>
        <v>0.78813559322033899</v>
      </c>
      <c r="L21" s="13">
        <f>190/236</f>
        <v>0.80508474576271183</v>
      </c>
      <c r="M21" s="13">
        <f>194/236</f>
        <v>0.82203389830508478</v>
      </c>
      <c r="N21" s="13">
        <f>194/236</f>
        <v>0.82203389830508478</v>
      </c>
      <c r="O21" s="13">
        <f>195/236</f>
        <v>0.82627118644067798</v>
      </c>
      <c r="P21" s="13">
        <f>197/236</f>
        <v>0.8347457627118644</v>
      </c>
      <c r="Q21" s="13">
        <f>197/236</f>
        <v>0.8347457627118644</v>
      </c>
      <c r="R21" s="13">
        <f>200/236</f>
        <v>0.84745762711864403</v>
      </c>
      <c r="S21" s="13">
        <f>201/236</f>
        <v>0.85169491525423724</v>
      </c>
      <c r="T21" s="13">
        <f>202/236</f>
        <v>0.85593220338983056</v>
      </c>
      <c r="U21" s="13">
        <f>202/236</f>
        <v>0.85593220338983056</v>
      </c>
      <c r="V21" s="13">
        <f>205/236</f>
        <v>0.86864406779661019</v>
      </c>
      <c r="W21" s="13">
        <f>208/236</f>
        <v>0.88135593220338981</v>
      </c>
      <c r="X21" s="13">
        <f>210/236</f>
        <v>0.88983050847457623</v>
      </c>
      <c r="Y21" s="13">
        <f>212/236</f>
        <v>0.89830508474576276</v>
      </c>
      <c r="Z21" s="13">
        <f>214/236</f>
        <v>0.90677966101694918</v>
      </c>
      <c r="AA21" s="13">
        <f>215/236</f>
        <v>0.91101694915254239</v>
      </c>
      <c r="AB21" s="13">
        <f>216/236</f>
        <v>0.9152542372881356</v>
      </c>
      <c r="AC21" s="13">
        <f>218/236</f>
        <v>0.92372881355932202</v>
      </c>
      <c r="AD21" s="13">
        <f>219/236</f>
        <v>0.92796610169491522</v>
      </c>
      <c r="AE21" s="13">
        <f>220/236</f>
        <v>0.93220338983050843</v>
      </c>
      <c r="AF21" s="13">
        <f>221/236</f>
        <v>0.93644067796610164</v>
      </c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s="9" customFormat="1" x14ac:dyDescent="0.25">
      <c r="A22" s="27" t="str">
        <f>Bibliotecas!A7</f>
        <v>CLAHE_20_20</v>
      </c>
      <c r="B22" s="8" t="s">
        <v>29</v>
      </c>
      <c r="C22" s="14">
        <v>43.644100000000002</v>
      </c>
      <c r="D22" s="14">
        <v>9.7457600000000006</v>
      </c>
      <c r="E22" s="14">
        <v>7.6271199999999997</v>
      </c>
      <c r="F22" s="14">
        <v>3.3898299999999999</v>
      </c>
      <c r="G22" s="14">
        <v>2.54237</v>
      </c>
      <c r="H22" s="14">
        <v>2.1186400000000001</v>
      </c>
      <c r="I22" s="14">
        <v>4.2372899999999998</v>
      </c>
      <c r="J22" s="14">
        <v>2.54237</v>
      </c>
      <c r="K22" s="14">
        <v>0.84745800000000004</v>
      </c>
      <c r="L22" s="14">
        <v>1.27119</v>
      </c>
      <c r="M22" s="14">
        <v>2.1186400000000001</v>
      </c>
      <c r="N22" s="14">
        <v>0.84745800000000004</v>
      </c>
      <c r="O22" s="14">
        <v>1.69492</v>
      </c>
      <c r="P22" s="14">
        <v>1.27119</v>
      </c>
      <c r="Q22" s="14">
        <v>0.84745800000000004</v>
      </c>
      <c r="R22" s="14">
        <v>1.69492</v>
      </c>
      <c r="S22" s="14">
        <v>0.84745800000000004</v>
      </c>
      <c r="T22" s="14">
        <v>0.84745800000000004</v>
      </c>
      <c r="U22" s="14">
        <v>0.84745800000000004</v>
      </c>
      <c r="V22" s="14">
        <v>1.27119</v>
      </c>
      <c r="W22" s="14">
        <v>1.69492</v>
      </c>
      <c r="X22" s="14">
        <v>0.42372900000000002</v>
      </c>
      <c r="Y22" s="14">
        <v>0</v>
      </c>
      <c r="Z22" s="14">
        <v>0.42372900000000002</v>
      </c>
      <c r="AA22" s="14">
        <v>0.42372900000000002</v>
      </c>
      <c r="AB22" s="14">
        <v>0</v>
      </c>
      <c r="AC22" s="14">
        <v>0</v>
      </c>
      <c r="AD22" s="14">
        <v>0</v>
      </c>
      <c r="AE22" s="14">
        <v>0.42372900000000002</v>
      </c>
      <c r="AF22" s="14">
        <v>0.42372900000000002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s="5" customFormat="1" x14ac:dyDescent="0.25">
      <c r="A23" s="28"/>
      <c r="B23" s="4" t="s">
        <v>30</v>
      </c>
      <c r="C23" s="12">
        <v>43.644100000000002</v>
      </c>
      <c r="D23" s="12">
        <v>53.389800000000001</v>
      </c>
      <c r="E23" s="12">
        <v>61.0169</v>
      </c>
      <c r="F23" s="12">
        <v>64.406800000000004</v>
      </c>
      <c r="G23" s="12">
        <v>66.949200000000005</v>
      </c>
      <c r="H23" s="12">
        <v>69.067800000000005</v>
      </c>
      <c r="I23" s="12">
        <v>73.305099999999996</v>
      </c>
      <c r="J23" s="12">
        <v>75.847499999999997</v>
      </c>
      <c r="K23" s="12">
        <v>76.694900000000004</v>
      </c>
      <c r="L23" s="12">
        <v>77.966099999999997</v>
      </c>
      <c r="M23" s="12">
        <v>80.084699999999998</v>
      </c>
      <c r="N23" s="12">
        <v>80.932199999999995</v>
      </c>
      <c r="O23" s="12">
        <v>82.627099999999999</v>
      </c>
      <c r="P23" s="12">
        <v>83.898300000000006</v>
      </c>
      <c r="Q23" s="12">
        <v>84.745800000000003</v>
      </c>
      <c r="R23" s="12">
        <v>86.440700000000007</v>
      </c>
      <c r="S23" s="12">
        <v>87.2881</v>
      </c>
      <c r="T23" s="12">
        <v>88.135599999999997</v>
      </c>
      <c r="U23" s="12">
        <v>88.983099999999993</v>
      </c>
      <c r="V23" s="12">
        <v>90.254199999999997</v>
      </c>
      <c r="W23" s="12">
        <v>91.949200000000005</v>
      </c>
      <c r="X23" s="12">
        <v>92.372900000000001</v>
      </c>
      <c r="Y23" s="12">
        <v>92.372900000000001</v>
      </c>
      <c r="Z23" s="12">
        <v>92.796599999999998</v>
      </c>
      <c r="AA23" s="12">
        <v>93.220299999999995</v>
      </c>
      <c r="AB23" s="12">
        <v>93.220299999999995</v>
      </c>
      <c r="AC23" s="12">
        <v>93.220299999999995</v>
      </c>
      <c r="AD23" s="12">
        <v>93.220299999999995</v>
      </c>
      <c r="AE23" s="12">
        <v>93.644099999999995</v>
      </c>
      <c r="AF23" s="12">
        <v>94.067800000000005</v>
      </c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4" s="5" customFormat="1" x14ac:dyDescent="0.25">
      <c r="A24" s="28"/>
      <c r="B24" s="4" t="s">
        <v>31</v>
      </c>
      <c r="C24" s="12">
        <f>103/236</f>
        <v>0.4364406779661017</v>
      </c>
      <c r="D24" s="12">
        <f>23/236</f>
        <v>9.7457627118644072E-2</v>
      </c>
      <c r="E24" s="12">
        <f>18/236</f>
        <v>7.6271186440677971E-2</v>
      </c>
      <c r="F24" s="12">
        <f>8/236</f>
        <v>3.3898305084745763E-2</v>
      </c>
      <c r="G24" s="12">
        <f>6/236</f>
        <v>2.5423728813559324E-2</v>
      </c>
      <c r="H24" s="12">
        <f>5/236</f>
        <v>2.1186440677966101E-2</v>
      </c>
      <c r="I24" s="12">
        <f>10/236</f>
        <v>4.2372881355932202E-2</v>
      </c>
      <c r="J24" s="12">
        <f>6/236</f>
        <v>2.5423728813559324E-2</v>
      </c>
      <c r="K24" s="12">
        <f>2/236</f>
        <v>8.4745762711864406E-3</v>
      </c>
      <c r="L24" s="12">
        <f>3/236</f>
        <v>1.2711864406779662E-2</v>
      </c>
      <c r="M24" s="12">
        <f>5/236</f>
        <v>2.1186440677966101E-2</v>
      </c>
      <c r="N24" s="12">
        <f>2/236</f>
        <v>8.4745762711864406E-3</v>
      </c>
      <c r="O24" s="12">
        <f>4/236</f>
        <v>1.6949152542372881E-2</v>
      </c>
      <c r="P24" s="12">
        <f>3/236</f>
        <v>1.2711864406779662E-2</v>
      </c>
      <c r="Q24" s="12">
        <f>2/236</f>
        <v>8.4745762711864406E-3</v>
      </c>
      <c r="R24" s="12">
        <f>4/236</f>
        <v>1.6949152542372881E-2</v>
      </c>
      <c r="S24" s="12">
        <f>2/236</f>
        <v>8.4745762711864406E-3</v>
      </c>
      <c r="T24" s="12">
        <f>2/236</f>
        <v>8.4745762711864406E-3</v>
      </c>
      <c r="U24" s="12">
        <f>2/236</f>
        <v>8.4745762711864406E-3</v>
      </c>
      <c r="V24" s="12">
        <f>3/236</f>
        <v>1.2711864406779662E-2</v>
      </c>
      <c r="W24" s="12">
        <f>4/236</f>
        <v>1.6949152542372881E-2</v>
      </c>
      <c r="X24" s="12">
        <f>1/236</f>
        <v>4.2372881355932203E-3</v>
      </c>
      <c r="Y24" s="12">
        <f>0/236</f>
        <v>0</v>
      </c>
      <c r="Z24" s="12">
        <f>1/236</f>
        <v>4.2372881355932203E-3</v>
      </c>
      <c r="AA24" s="12">
        <f>1/236</f>
        <v>4.2372881355932203E-3</v>
      </c>
      <c r="AB24" s="12">
        <f>0/236</f>
        <v>0</v>
      </c>
      <c r="AC24" s="12">
        <f>0/236</f>
        <v>0</v>
      </c>
      <c r="AD24" s="12">
        <f>0/236</f>
        <v>0</v>
      </c>
      <c r="AE24" s="12">
        <f>1/236</f>
        <v>4.2372881355932203E-3</v>
      </c>
      <c r="AF24" s="12">
        <f>1/236</f>
        <v>4.2372881355932203E-3</v>
      </c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1:54" s="7" customFormat="1" x14ac:dyDescent="0.25">
      <c r="A25" s="29"/>
      <c r="B25" s="6" t="s">
        <v>32</v>
      </c>
      <c r="C25" s="13">
        <f>103/236</f>
        <v>0.4364406779661017</v>
      </c>
      <c r="D25" s="13">
        <f>126/236</f>
        <v>0.53389830508474578</v>
      </c>
      <c r="E25" s="13">
        <f>144/236</f>
        <v>0.61016949152542377</v>
      </c>
      <c r="F25" s="13">
        <f>152/236</f>
        <v>0.64406779661016944</v>
      </c>
      <c r="G25" s="13">
        <f>158/236</f>
        <v>0.66949152542372881</v>
      </c>
      <c r="H25" s="13">
        <f>163/236</f>
        <v>0.69067796610169496</v>
      </c>
      <c r="I25" s="13">
        <f>173/236</f>
        <v>0.73305084745762716</v>
      </c>
      <c r="J25" s="13">
        <f>179/236</f>
        <v>0.75847457627118642</v>
      </c>
      <c r="K25" s="13">
        <f>181/236</f>
        <v>0.76694915254237284</v>
      </c>
      <c r="L25" s="13">
        <f>184/236</f>
        <v>0.77966101694915257</v>
      </c>
      <c r="M25" s="13">
        <f>189/236</f>
        <v>0.80084745762711862</v>
      </c>
      <c r="N25" s="13">
        <f>191/236</f>
        <v>0.80932203389830504</v>
      </c>
      <c r="O25" s="13">
        <f>195/236</f>
        <v>0.82627118644067798</v>
      </c>
      <c r="P25" s="13">
        <f>198/236</f>
        <v>0.83898305084745761</v>
      </c>
      <c r="Q25" s="13">
        <f>200/236</f>
        <v>0.84745762711864403</v>
      </c>
      <c r="R25" s="13">
        <f>204/236</f>
        <v>0.86440677966101698</v>
      </c>
      <c r="S25" s="13">
        <f>206/236</f>
        <v>0.8728813559322034</v>
      </c>
      <c r="T25" s="13">
        <f>208/236</f>
        <v>0.88135593220338981</v>
      </c>
      <c r="U25" s="13">
        <f>210/236</f>
        <v>0.88983050847457623</v>
      </c>
      <c r="V25" s="13">
        <f>213/236</f>
        <v>0.90254237288135597</v>
      </c>
      <c r="W25" s="13">
        <f>217/236</f>
        <v>0.91949152542372881</v>
      </c>
      <c r="X25" s="13">
        <f>218/236</f>
        <v>0.92372881355932202</v>
      </c>
      <c r="Y25" s="13">
        <f>218/236</f>
        <v>0.92372881355932202</v>
      </c>
      <c r="Z25" s="13">
        <f>219/236</f>
        <v>0.92796610169491522</v>
      </c>
      <c r="AA25" s="13">
        <f>220/236</f>
        <v>0.93220338983050843</v>
      </c>
      <c r="AB25" s="13">
        <f>220/236</f>
        <v>0.93220338983050843</v>
      </c>
      <c r="AC25" s="13">
        <f>220/236</f>
        <v>0.93220338983050843</v>
      </c>
      <c r="AD25" s="13">
        <f>220/236</f>
        <v>0.93220338983050843</v>
      </c>
      <c r="AE25" s="13">
        <f>221/236</f>
        <v>0.93644067796610164</v>
      </c>
      <c r="AF25" s="13">
        <f>222/236</f>
        <v>0.94067796610169496</v>
      </c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s="9" customFormat="1" x14ac:dyDescent="0.25">
      <c r="A26" s="27" t="str">
        <f>Bibliotecas!A8</f>
        <v>Bilateral_20_20</v>
      </c>
      <c r="B26" s="8" t="s">
        <v>29</v>
      </c>
      <c r="C26" s="14">
        <v>38.9831</v>
      </c>
      <c r="D26" s="14">
        <v>11.8644</v>
      </c>
      <c r="E26" s="14">
        <v>8.0508500000000005</v>
      </c>
      <c r="F26" s="14">
        <v>4.2372899999999998</v>
      </c>
      <c r="G26" s="14">
        <v>2.54237</v>
      </c>
      <c r="H26" s="14">
        <v>3.3898299999999999</v>
      </c>
      <c r="I26" s="14">
        <v>2.1186400000000001</v>
      </c>
      <c r="J26" s="14">
        <v>1.27119</v>
      </c>
      <c r="K26" s="14">
        <v>2.1186400000000001</v>
      </c>
      <c r="L26" s="14">
        <v>0.84745800000000004</v>
      </c>
      <c r="M26" s="14">
        <v>0.42372900000000002</v>
      </c>
      <c r="N26" s="14">
        <v>0.42372900000000002</v>
      </c>
      <c r="O26" s="14">
        <v>1.27119</v>
      </c>
      <c r="P26" s="14">
        <v>1.27119</v>
      </c>
      <c r="Q26" s="14">
        <v>1.69492</v>
      </c>
      <c r="R26" s="14">
        <v>1.69492</v>
      </c>
      <c r="S26" s="14">
        <v>0</v>
      </c>
      <c r="T26" s="14">
        <v>0.42372900000000002</v>
      </c>
      <c r="U26" s="14">
        <v>0.84745800000000004</v>
      </c>
      <c r="V26" s="14">
        <v>1.27119</v>
      </c>
      <c r="W26" s="14">
        <v>1.27119</v>
      </c>
      <c r="X26" s="14">
        <v>0.42372900000000002</v>
      </c>
      <c r="Y26" s="14">
        <v>0.42372900000000002</v>
      </c>
      <c r="Z26" s="14">
        <v>0.42372900000000002</v>
      </c>
      <c r="AA26" s="14">
        <v>2.1186400000000001</v>
      </c>
      <c r="AB26" s="14">
        <v>0.84745800000000004</v>
      </c>
      <c r="AC26" s="14">
        <v>0.84745800000000004</v>
      </c>
      <c r="AD26" s="14">
        <v>0</v>
      </c>
      <c r="AE26" s="14">
        <v>0.84745800000000004</v>
      </c>
      <c r="AF26" s="14">
        <v>0.42372900000000002</v>
      </c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s="5" customFormat="1" x14ac:dyDescent="0.25">
      <c r="A27" s="28"/>
      <c r="B27" s="4" t="s">
        <v>30</v>
      </c>
      <c r="C27" s="12">
        <v>38.9831</v>
      </c>
      <c r="D27" s="12">
        <v>50.847499999999997</v>
      </c>
      <c r="E27" s="12">
        <v>58.898299999999999</v>
      </c>
      <c r="F27" s="12">
        <v>63.135599999999997</v>
      </c>
      <c r="G27" s="12">
        <v>65.677999999999997</v>
      </c>
      <c r="H27" s="12">
        <v>69.067800000000005</v>
      </c>
      <c r="I27" s="12">
        <v>71.186400000000006</v>
      </c>
      <c r="J27" s="12">
        <v>72.457599999999999</v>
      </c>
      <c r="K27" s="12">
        <v>74.576300000000003</v>
      </c>
      <c r="L27" s="12">
        <v>75.423699999999997</v>
      </c>
      <c r="M27" s="12">
        <v>75.847499999999997</v>
      </c>
      <c r="N27" s="12">
        <v>76.271199999999993</v>
      </c>
      <c r="O27" s="12">
        <v>77.542400000000001</v>
      </c>
      <c r="P27" s="12">
        <v>78.813599999999994</v>
      </c>
      <c r="Q27" s="12">
        <v>80.508499999999998</v>
      </c>
      <c r="R27" s="12">
        <v>82.203400000000002</v>
      </c>
      <c r="S27" s="12">
        <v>82.203400000000002</v>
      </c>
      <c r="T27" s="12">
        <v>82.627099999999999</v>
      </c>
      <c r="U27" s="12">
        <v>83.474599999999995</v>
      </c>
      <c r="V27" s="12">
        <v>84.745800000000003</v>
      </c>
      <c r="W27" s="12">
        <v>86.016900000000007</v>
      </c>
      <c r="X27" s="12">
        <v>86.440700000000007</v>
      </c>
      <c r="Y27" s="12">
        <v>86.864400000000003</v>
      </c>
      <c r="Z27" s="12">
        <v>87.2881</v>
      </c>
      <c r="AA27" s="12">
        <v>89.406800000000004</v>
      </c>
      <c r="AB27" s="12">
        <v>90.254199999999997</v>
      </c>
      <c r="AC27" s="12">
        <v>91.101699999999994</v>
      </c>
      <c r="AD27" s="12">
        <v>91.101699999999994</v>
      </c>
      <c r="AE27" s="12">
        <v>91.949200000000005</v>
      </c>
      <c r="AF27" s="12">
        <v>92.372900000000001</v>
      </c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1:54" s="5" customFormat="1" x14ac:dyDescent="0.25">
      <c r="A28" s="28"/>
      <c r="B28" s="4" t="s">
        <v>31</v>
      </c>
      <c r="C28" s="12">
        <f>92/236</f>
        <v>0.38983050847457629</v>
      </c>
      <c r="D28" s="12">
        <f>28/236</f>
        <v>0.11864406779661017</v>
      </c>
      <c r="E28" s="12">
        <f>19/236</f>
        <v>8.050847457627118E-2</v>
      </c>
      <c r="F28" s="12">
        <f>10/236</f>
        <v>4.2372881355932202E-2</v>
      </c>
      <c r="G28" s="12">
        <f>6/236</f>
        <v>2.5423728813559324E-2</v>
      </c>
      <c r="H28" s="12">
        <f>8/236</f>
        <v>3.3898305084745763E-2</v>
      </c>
      <c r="I28" s="12">
        <f>5/236</f>
        <v>2.1186440677966101E-2</v>
      </c>
      <c r="J28" s="12">
        <f>3/236</f>
        <v>1.2711864406779662E-2</v>
      </c>
      <c r="K28" s="12">
        <f>5/236</f>
        <v>2.1186440677966101E-2</v>
      </c>
      <c r="L28" s="12">
        <f>2/236</f>
        <v>8.4745762711864406E-3</v>
      </c>
      <c r="M28" s="12">
        <f>1/236</f>
        <v>4.2372881355932203E-3</v>
      </c>
      <c r="N28" s="12">
        <f>1/236</f>
        <v>4.2372881355932203E-3</v>
      </c>
      <c r="O28" s="12">
        <f>3/236</f>
        <v>1.2711864406779662E-2</v>
      </c>
      <c r="P28" s="12">
        <f>3/236</f>
        <v>1.2711864406779662E-2</v>
      </c>
      <c r="Q28" s="12">
        <f>4/236</f>
        <v>1.6949152542372881E-2</v>
      </c>
      <c r="R28" s="12">
        <f>4/236</f>
        <v>1.6949152542372881E-2</v>
      </c>
      <c r="S28" s="12">
        <f>0/236</f>
        <v>0</v>
      </c>
      <c r="T28" s="12">
        <f>1/236</f>
        <v>4.2372881355932203E-3</v>
      </c>
      <c r="U28" s="12">
        <f>2/236</f>
        <v>8.4745762711864406E-3</v>
      </c>
      <c r="V28" s="12">
        <f>3/236</f>
        <v>1.2711864406779662E-2</v>
      </c>
      <c r="W28" s="12">
        <f>3/236</f>
        <v>1.2711864406779662E-2</v>
      </c>
      <c r="X28" s="12">
        <f>1/236</f>
        <v>4.2372881355932203E-3</v>
      </c>
      <c r="Y28" s="12">
        <f>1/236</f>
        <v>4.2372881355932203E-3</v>
      </c>
      <c r="Z28" s="12">
        <f>1/236</f>
        <v>4.2372881355932203E-3</v>
      </c>
      <c r="AA28" s="12">
        <f>5/236</f>
        <v>2.1186440677966101E-2</v>
      </c>
      <c r="AB28" s="12">
        <f>2/236</f>
        <v>8.4745762711864406E-3</v>
      </c>
      <c r="AC28" s="12">
        <f>2/236</f>
        <v>8.4745762711864406E-3</v>
      </c>
      <c r="AD28" s="12">
        <f>0/236</f>
        <v>0</v>
      </c>
      <c r="AE28" s="12">
        <f>2/236</f>
        <v>8.4745762711864406E-3</v>
      </c>
      <c r="AF28" s="12">
        <f>1/236</f>
        <v>4.2372881355932203E-3</v>
      </c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spans="1:54" s="7" customFormat="1" x14ac:dyDescent="0.25">
      <c r="A29" s="29"/>
      <c r="B29" s="6" t="s">
        <v>32</v>
      </c>
      <c r="C29" s="13">
        <f>92/236</f>
        <v>0.38983050847457629</v>
      </c>
      <c r="D29" s="13">
        <f>120/236</f>
        <v>0.50847457627118642</v>
      </c>
      <c r="E29" s="13">
        <f>139/236</f>
        <v>0.58898305084745761</v>
      </c>
      <c r="F29" s="13">
        <f>149/236</f>
        <v>0.63135593220338981</v>
      </c>
      <c r="G29" s="13">
        <f>155/236</f>
        <v>0.65677966101694918</v>
      </c>
      <c r="H29" s="13">
        <f>163/236</f>
        <v>0.69067796610169496</v>
      </c>
      <c r="I29" s="13">
        <f>168/236</f>
        <v>0.71186440677966101</v>
      </c>
      <c r="J29" s="13">
        <f>171/236</f>
        <v>0.72457627118644063</v>
      </c>
      <c r="K29" s="13">
        <f>176/236</f>
        <v>0.74576271186440679</v>
      </c>
      <c r="L29" s="13">
        <f>178/236</f>
        <v>0.75423728813559321</v>
      </c>
      <c r="M29" s="13">
        <f>179/236</f>
        <v>0.75847457627118642</v>
      </c>
      <c r="N29" s="13">
        <f>180/236</f>
        <v>0.76271186440677963</v>
      </c>
      <c r="O29" s="13">
        <f>183/236</f>
        <v>0.77542372881355937</v>
      </c>
      <c r="P29" s="13">
        <f>186/236</f>
        <v>0.78813559322033899</v>
      </c>
      <c r="Q29" s="13">
        <f>190/236</f>
        <v>0.80508474576271183</v>
      </c>
      <c r="R29" s="13">
        <f>194/236</f>
        <v>0.82203389830508478</v>
      </c>
      <c r="S29" s="13">
        <f>194/236</f>
        <v>0.82203389830508478</v>
      </c>
      <c r="T29" s="13">
        <f>195/236</f>
        <v>0.82627118644067798</v>
      </c>
      <c r="U29" s="13">
        <f>197/236</f>
        <v>0.8347457627118644</v>
      </c>
      <c r="V29" s="13">
        <f>200/236</f>
        <v>0.84745762711864403</v>
      </c>
      <c r="W29" s="13">
        <f>203/236</f>
        <v>0.86016949152542377</v>
      </c>
      <c r="X29" s="13">
        <f>204/236</f>
        <v>0.86440677966101698</v>
      </c>
      <c r="Y29" s="13">
        <f>205/236</f>
        <v>0.86864406779661019</v>
      </c>
      <c r="Z29" s="13">
        <f>206/236</f>
        <v>0.8728813559322034</v>
      </c>
      <c r="AA29" s="13">
        <f>211/236</f>
        <v>0.89406779661016944</v>
      </c>
      <c r="AB29" s="13">
        <f>213/236</f>
        <v>0.90254237288135597</v>
      </c>
      <c r="AC29" s="13">
        <f>215/236</f>
        <v>0.91101694915254239</v>
      </c>
      <c r="AD29" s="13">
        <f>215/236</f>
        <v>0.91101694915254239</v>
      </c>
      <c r="AE29" s="13">
        <f>217/236</f>
        <v>0.91949152542372881</v>
      </c>
      <c r="AF29" s="13">
        <f>218/236</f>
        <v>0.92372881355932202</v>
      </c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s="9" customFormat="1" x14ac:dyDescent="0.25">
      <c r="A30" s="27" t="str">
        <f>Bibliotecas!A9</f>
        <v>Gaussian_20_20</v>
      </c>
      <c r="B30" s="8" t="s">
        <v>29</v>
      </c>
      <c r="C30" s="14">
        <v>44.915300000000002</v>
      </c>
      <c r="D30" s="14">
        <v>11.0169</v>
      </c>
      <c r="E30" s="14">
        <v>3.3898299999999999</v>
      </c>
      <c r="F30" s="14">
        <v>2.9661</v>
      </c>
      <c r="G30" s="14">
        <v>4.2372899999999998</v>
      </c>
      <c r="H30" s="14">
        <v>1.69492</v>
      </c>
      <c r="I30" s="14">
        <v>2.1186400000000001</v>
      </c>
      <c r="J30" s="14">
        <v>2.9661</v>
      </c>
      <c r="K30" s="14">
        <v>0.84745800000000004</v>
      </c>
      <c r="L30" s="14">
        <v>1.69492</v>
      </c>
      <c r="M30" s="14">
        <v>1.69492</v>
      </c>
      <c r="N30" s="14">
        <v>1.27119</v>
      </c>
      <c r="O30" s="14">
        <v>0.84745800000000004</v>
      </c>
      <c r="P30" s="14">
        <v>3.3898299999999999</v>
      </c>
      <c r="Q30" s="14">
        <v>0.42372900000000002</v>
      </c>
      <c r="R30" s="14">
        <v>0.42372900000000002</v>
      </c>
      <c r="S30" s="14">
        <v>0.42372900000000002</v>
      </c>
      <c r="T30" s="14">
        <v>2.54237</v>
      </c>
      <c r="U30" s="14">
        <v>0.84745800000000004</v>
      </c>
      <c r="V30" s="14">
        <v>1.27119</v>
      </c>
      <c r="W30" s="14">
        <v>0</v>
      </c>
      <c r="X30" s="14">
        <v>0.84745800000000004</v>
      </c>
      <c r="Y30" s="14">
        <v>0</v>
      </c>
      <c r="Z30" s="14">
        <v>0.84745800000000004</v>
      </c>
      <c r="AA30" s="14">
        <v>0.42372900000000002</v>
      </c>
      <c r="AB30" s="14">
        <v>0.84745800000000004</v>
      </c>
      <c r="AC30" s="14">
        <v>0</v>
      </c>
      <c r="AD30" s="14">
        <v>0.84745800000000004</v>
      </c>
      <c r="AE30" s="14">
        <v>0.42372900000000002</v>
      </c>
      <c r="AF30" s="14">
        <v>0</v>
      </c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s="5" customFormat="1" x14ac:dyDescent="0.25">
      <c r="A31" s="28"/>
      <c r="B31" s="4" t="s">
        <v>30</v>
      </c>
      <c r="C31" s="12">
        <v>44.915300000000002</v>
      </c>
      <c r="D31" s="12">
        <v>55.932200000000002</v>
      </c>
      <c r="E31" s="12">
        <v>59.322000000000003</v>
      </c>
      <c r="F31" s="12">
        <v>62.2881</v>
      </c>
      <c r="G31" s="12">
        <v>66.525400000000005</v>
      </c>
      <c r="H31" s="12">
        <v>68.220299999999995</v>
      </c>
      <c r="I31" s="12">
        <v>70.338999999999999</v>
      </c>
      <c r="J31" s="12">
        <v>73.305099999999996</v>
      </c>
      <c r="K31" s="12">
        <v>74.152500000000003</v>
      </c>
      <c r="L31" s="12">
        <v>75.847499999999997</v>
      </c>
      <c r="M31" s="12">
        <v>77.542400000000001</v>
      </c>
      <c r="N31" s="12">
        <v>78.813599999999994</v>
      </c>
      <c r="O31" s="12">
        <v>79.661000000000001</v>
      </c>
      <c r="P31" s="12">
        <v>83.050799999999995</v>
      </c>
      <c r="Q31" s="12">
        <v>83.474599999999995</v>
      </c>
      <c r="R31" s="12">
        <v>83.898300000000006</v>
      </c>
      <c r="S31" s="12">
        <v>84.322000000000003</v>
      </c>
      <c r="T31" s="12">
        <v>86.864400000000003</v>
      </c>
      <c r="U31" s="12">
        <v>87.7119</v>
      </c>
      <c r="V31" s="12">
        <v>88.983099999999993</v>
      </c>
      <c r="W31" s="12">
        <v>88.983099999999993</v>
      </c>
      <c r="X31" s="12">
        <v>89.830500000000001</v>
      </c>
      <c r="Y31" s="12">
        <v>89.830500000000001</v>
      </c>
      <c r="Z31" s="12">
        <v>90.677999999999997</v>
      </c>
      <c r="AA31" s="12">
        <v>91.101699999999994</v>
      </c>
      <c r="AB31" s="12">
        <v>91.949200000000005</v>
      </c>
      <c r="AC31" s="12">
        <v>91.949200000000005</v>
      </c>
      <c r="AD31" s="12">
        <v>92.796599999999998</v>
      </c>
      <c r="AE31" s="12">
        <v>93.220299999999995</v>
      </c>
      <c r="AF31" s="12">
        <v>93.220299999999995</v>
      </c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4" s="5" customFormat="1" x14ac:dyDescent="0.25">
      <c r="A32" s="28"/>
      <c r="B32" s="4" t="s">
        <v>31</v>
      </c>
      <c r="C32" s="12">
        <f>106/236</f>
        <v>0.44915254237288138</v>
      </c>
      <c r="D32" s="12">
        <f>26/236</f>
        <v>0.11016949152542373</v>
      </c>
      <c r="E32" s="12">
        <f>8/236</f>
        <v>3.3898305084745763E-2</v>
      </c>
      <c r="F32" s="12">
        <f>7/236</f>
        <v>2.9661016949152543E-2</v>
      </c>
      <c r="G32" s="12">
        <f>10/236</f>
        <v>4.2372881355932202E-2</v>
      </c>
      <c r="H32" s="12">
        <f>4/236</f>
        <v>1.6949152542372881E-2</v>
      </c>
      <c r="I32" s="12">
        <f>5/236</f>
        <v>2.1186440677966101E-2</v>
      </c>
      <c r="J32" s="12">
        <f>7/236</f>
        <v>2.9661016949152543E-2</v>
      </c>
      <c r="K32" s="12">
        <f>2/236</f>
        <v>8.4745762711864406E-3</v>
      </c>
      <c r="L32" s="12">
        <f>4/236</f>
        <v>1.6949152542372881E-2</v>
      </c>
      <c r="M32" s="12">
        <f>4/236</f>
        <v>1.6949152542372881E-2</v>
      </c>
      <c r="N32" s="12">
        <f>3/236</f>
        <v>1.2711864406779662E-2</v>
      </c>
      <c r="O32" s="12">
        <f>2/236</f>
        <v>8.4745762711864406E-3</v>
      </c>
      <c r="P32" s="12">
        <f>8/236</f>
        <v>3.3898305084745763E-2</v>
      </c>
      <c r="Q32" s="12">
        <f>1/236</f>
        <v>4.2372881355932203E-3</v>
      </c>
      <c r="R32" s="12">
        <f>1/236</f>
        <v>4.2372881355932203E-3</v>
      </c>
      <c r="S32" s="12">
        <f>1/236</f>
        <v>4.2372881355932203E-3</v>
      </c>
      <c r="T32" s="12">
        <f>6/236</f>
        <v>2.5423728813559324E-2</v>
      </c>
      <c r="U32" s="12">
        <f>2/236</f>
        <v>8.4745762711864406E-3</v>
      </c>
      <c r="V32" s="12">
        <f>3/236</f>
        <v>1.2711864406779662E-2</v>
      </c>
      <c r="W32" s="12">
        <f>0/236</f>
        <v>0</v>
      </c>
      <c r="X32" s="12">
        <f>2/236</f>
        <v>8.4745762711864406E-3</v>
      </c>
      <c r="Y32" s="12">
        <f>0/236</f>
        <v>0</v>
      </c>
      <c r="Z32" s="12">
        <f>2/236</f>
        <v>8.4745762711864406E-3</v>
      </c>
      <c r="AA32" s="12">
        <f>1/236</f>
        <v>4.2372881355932203E-3</v>
      </c>
      <c r="AB32" s="12">
        <f>2/236</f>
        <v>8.4745762711864406E-3</v>
      </c>
      <c r="AC32" s="12">
        <f>0/236</f>
        <v>0</v>
      </c>
      <c r="AD32" s="12">
        <f>2/236</f>
        <v>8.4745762711864406E-3</v>
      </c>
      <c r="AE32" s="12">
        <f>1/236</f>
        <v>4.2372881355932203E-3</v>
      </c>
      <c r="AF32" s="12">
        <f>0/236</f>
        <v>0</v>
      </c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s="7" customFormat="1" x14ac:dyDescent="0.25">
      <c r="A33" s="29"/>
      <c r="B33" s="6" t="s">
        <v>32</v>
      </c>
      <c r="C33" s="13">
        <f>106/236</f>
        <v>0.44915254237288138</v>
      </c>
      <c r="D33" s="13">
        <f>132/236</f>
        <v>0.55932203389830504</v>
      </c>
      <c r="E33" s="13">
        <f>140/236</f>
        <v>0.59322033898305082</v>
      </c>
      <c r="F33" s="13">
        <f>147/236</f>
        <v>0.6228813559322034</v>
      </c>
      <c r="G33" s="13">
        <f>157/236</f>
        <v>0.6652542372881356</v>
      </c>
      <c r="H33" s="13">
        <f>161/236</f>
        <v>0.68220338983050843</v>
      </c>
      <c r="I33" s="13">
        <f>166/236</f>
        <v>0.70338983050847459</v>
      </c>
      <c r="J33" s="13">
        <f>173/236</f>
        <v>0.73305084745762716</v>
      </c>
      <c r="K33" s="13">
        <f>175/236</f>
        <v>0.74152542372881358</v>
      </c>
      <c r="L33" s="13">
        <f>179/236</f>
        <v>0.75847457627118642</v>
      </c>
      <c r="M33" s="13">
        <f>183/236</f>
        <v>0.77542372881355937</v>
      </c>
      <c r="N33" s="13">
        <f>186/236</f>
        <v>0.78813559322033899</v>
      </c>
      <c r="O33" s="13">
        <f>188/236</f>
        <v>0.79661016949152541</v>
      </c>
      <c r="P33" s="13">
        <f>196/236</f>
        <v>0.83050847457627119</v>
      </c>
      <c r="Q33" s="13">
        <f>197/236</f>
        <v>0.8347457627118644</v>
      </c>
      <c r="R33" s="13">
        <f>198/236</f>
        <v>0.83898305084745761</v>
      </c>
      <c r="S33" s="13">
        <f>199/236</f>
        <v>0.84322033898305082</v>
      </c>
      <c r="T33" s="13">
        <f>205/236</f>
        <v>0.86864406779661019</v>
      </c>
      <c r="U33" s="13">
        <f>207/236</f>
        <v>0.8771186440677966</v>
      </c>
      <c r="V33" s="13">
        <f>210/236</f>
        <v>0.88983050847457623</v>
      </c>
      <c r="W33" s="13">
        <f>210/236</f>
        <v>0.88983050847457623</v>
      </c>
      <c r="X33" s="13">
        <f>212/236</f>
        <v>0.89830508474576276</v>
      </c>
      <c r="Y33" s="13">
        <f>212/236</f>
        <v>0.89830508474576276</v>
      </c>
      <c r="Z33" s="13">
        <f>214/236</f>
        <v>0.90677966101694918</v>
      </c>
      <c r="AA33" s="13">
        <f>215/236</f>
        <v>0.91101694915254239</v>
      </c>
      <c r="AB33" s="13">
        <f>217/236</f>
        <v>0.91949152542372881</v>
      </c>
      <c r="AC33" s="13">
        <f>217/236</f>
        <v>0.91949152542372881</v>
      </c>
      <c r="AD33" s="13">
        <f>219/236</f>
        <v>0.92796610169491522</v>
      </c>
      <c r="AE33" s="13">
        <f>220/236</f>
        <v>0.93220338983050843</v>
      </c>
      <c r="AF33" s="13">
        <f>220/236</f>
        <v>0.93220338983050843</v>
      </c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s="9" customFormat="1" x14ac:dyDescent="0.25">
      <c r="A34" s="27">
        <f>Bibliotecas!A10</f>
        <v>0</v>
      </c>
      <c r="B34" s="8" t="s">
        <v>29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spans="1:54" s="5" customFormat="1" x14ac:dyDescent="0.25">
      <c r="A35" s="28"/>
      <c r="B35" s="4" t="s">
        <v>30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spans="1:54" s="5" customFormat="1" x14ac:dyDescent="0.25">
      <c r="A36" s="28"/>
      <c r="B36" s="4" t="s">
        <v>31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s="7" customFormat="1" x14ac:dyDescent="0.25">
      <c r="A37" s="29"/>
      <c r="B37" s="6" t="s">
        <v>32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</sheetData>
  <mergeCells count="9">
    <mergeCell ref="A30:A33"/>
    <mergeCell ref="A34:A37"/>
    <mergeCell ref="A26:A29"/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N17" sqref="N17"/>
    </sheetView>
  </sheetViews>
  <sheetFormatPr defaultRowHeight="15" x14ac:dyDescent="0.25"/>
  <cols>
    <col min="1" max="1" width="17.28515625" bestFit="1" customWidth="1"/>
    <col min="2" max="2" width="8.28515625" style="17" bestFit="1" customWidth="1"/>
    <col min="3" max="3" width="5.5703125" style="15" customWidth="1"/>
    <col min="4" max="4" width="4.5703125" style="15" customWidth="1"/>
    <col min="5" max="5" width="8.5703125" style="26" bestFit="1" customWidth="1"/>
    <col min="6" max="6" width="3.140625" style="21" customWidth="1"/>
    <col min="7" max="7" width="5.5703125" style="15" customWidth="1"/>
    <col min="8" max="8" width="4.5703125" style="15" customWidth="1"/>
    <col min="9" max="9" width="8.5703125" style="26" bestFit="1" customWidth="1"/>
    <col min="10" max="10" width="3" style="18" customWidth="1"/>
    <col min="11" max="11" width="5.5703125" style="15" customWidth="1"/>
    <col min="12" max="12" width="4.5703125" style="15" customWidth="1"/>
    <col min="13" max="13" width="8.5703125" style="26" bestFit="1" customWidth="1"/>
  </cols>
  <sheetData>
    <row r="1" spans="1:13" s="17" customFormat="1" x14ac:dyDescent="0.25">
      <c r="C1" s="30" t="s">
        <v>75</v>
      </c>
      <c r="D1" s="30"/>
      <c r="E1" s="30"/>
      <c r="F1" s="21"/>
      <c r="G1" s="30" t="s">
        <v>76</v>
      </c>
      <c r="H1" s="30"/>
      <c r="I1" s="30"/>
      <c r="J1" s="18"/>
      <c r="K1" s="30" t="s">
        <v>77</v>
      </c>
      <c r="L1" s="30"/>
      <c r="M1" s="30"/>
    </row>
    <row r="2" spans="1:13" s="10" customFormat="1" x14ac:dyDescent="0.25">
      <c r="A2" s="10" t="s">
        <v>7</v>
      </c>
      <c r="C2" s="11" t="s">
        <v>72</v>
      </c>
      <c r="D2" s="11" t="s">
        <v>73</v>
      </c>
      <c r="E2" s="23" t="s">
        <v>74</v>
      </c>
      <c r="F2" s="21"/>
      <c r="G2" s="11" t="s">
        <v>72</v>
      </c>
      <c r="H2" s="11" t="s">
        <v>73</v>
      </c>
      <c r="I2" s="23" t="s">
        <v>74</v>
      </c>
      <c r="J2" s="11"/>
      <c r="K2" s="11" t="s">
        <v>72</v>
      </c>
      <c r="L2" s="11" t="s">
        <v>73</v>
      </c>
      <c r="M2" s="23" t="s">
        <v>74</v>
      </c>
    </row>
    <row r="3" spans="1:13" s="5" customFormat="1" x14ac:dyDescent="0.25">
      <c r="A3" s="28" t="str">
        <f>Bibliotecas!A2</f>
        <v>original_20_20</v>
      </c>
      <c r="B3" s="8" t="s">
        <v>70</v>
      </c>
      <c r="C3" s="14">
        <v>23.613499999999998</v>
      </c>
      <c r="D3" s="14">
        <v>4.2348699999999999</v>
      </c>
      <c r="E3" s="24">
        <v>0.47745799999999999</v>
      </c>
      <c r="F3" s="21"/>
      <c r="G3" s="20">
        <v>44.224899999999998</v>
      </c>
      <c r="H3" s="14">
        <v>2.2611699999999999</v>
      </c>
      <c r="I3" s="24">
        <v>3.0661000000000001E-2</v>
      </c>
      <c r="J3" s="21"/>
      <c r="K3" s="14">
        <v>16.3123</v>
      </c>
      <c r="L3" s="14">
        <v>6.13035</v>
      </c>
      <c r="M3" s="24">
        <v>0.13484699999999999</v>
      </c>
    </row>
    <row r="4" spans="1:13" s="7" customFormat="1" x14ac:dyDescent="0.25">
      <c r="A4" s="29"/>
      <c r="B4" s="6" t="s">
        <v>71</v>
      </c>
      <c r="C4" s="13">
        <v>23.613499999999998</v>
      </c>
      <c r="D4" s="13">
        <v>4.2348699999999999</v>
      </c>
      <c r="E4" s="25">
        <v>0.47745799999999999</v>
      </c>
      <c r="F4" s="21"/>
      <c r="G4" s="19">
        <v>44.224899999999998</v>
      </c>
      <c r="H4" s="13">
        <v>2.2611699999999999</v>
      </c>
      <c r="I4" s="23">
        <v>3.0661000000000001E-2</v>
      </c>
      <c r="J4" s="11"/>
      <c r="K4" s="13">
        <v>16.3123</v>
      </c>
      <c r="L4" s="13">
        <v>6.13035</v>
      </c>
      <c r="M4" s="25">
        <v>0.13484699999999999</v>
      </c>
    </row>
    <row r="5" spans="1:13" s="9" customFormat="1" x14ac:dyDescent="0.25">
      <c r="A5" s="27" t="str">
        <f>Bibliotecas!A3</f>
        <v>cropped_20_20</v>
      </c>
      <c r="B5" s="8" t="s">
        <v>70</v>
      </c>
      <c r="C5" s="14">
        <v>37.6723</v>
      </c>
      <c r="D5" s="14">
        <v>2.6544699999999999</v>
      </c>
      <c r="E5" s="24">
        <v>4.1707599999999997E-2</v>
      </c>
      <c r="F5" s="21"/>
      <c r="G5" s="14">
        <v>53.294199999999996</v>
      </c>
      <c r="H5" s="14">
        <v>1.8763799999999999</v>
      </c>
      <c r="I5" s="24">
        <v>5.7457599999999999E-3</v>
      </c>
      <c r="J5" s="22"/>
      <c r="K5" s="31">
        <v>58.093200000000003</v>
      </c>
      <c r="L5" s="14">
        <v>1.7213700000000001</v>
      </c>
      <c r="M5" s="24">
        <v>0.112042</v>
      </c>
    </row>
    <row r="6" spans="1:13" s="7" customFormat="1" x14ac:dyDescent="0.25">
      <c r="A6" s="29"/>
      <c r="B6" s="6" t="s">
        <v>71</v>
      </c>
      <c r="C6" s="13">
        <v>37.6723</v>
      </c>
      <c r="D6" s="13">
        <v>2.6544699999999999</v>
      </c>
      <c r="E6" s="25">
        <v>4.1707599999999997E-2</v>
      </c>
      <c r="F6" s="21"/>
      <c r="G6" s="13">
        <v>53.294199999999996</v>
      </c>
      <c r="H6" s="13">
        <v>1.8763799999999999</v>
      </c>
      <c r="I6" s="25">
        <v>5.7457599999999999E-3</v>
      </c>
      <c r="J6" s="11"/>
      <c r="K6" s="32">
        <v>58.093200000000003</v>
      </c>
      <c r="L6" s="13">
        <v>1.7213700000000001</v>
      </c>
      <c r="M6" s="25">
        <v>0.112042</v>
      </c>
    </row>
    <row r="7" spans="1:13" s="9" customFormat="1" x14ac:dyDescent="0.25">
      <c r="A7" s="27" t="str">
        <f>Bibliotecas!A4</f>
        <v>masked_20_20</v>
      </c>
      <c r="B7" s="8" t="s">
        <v>70</v>
      </c>
      <c r="C7" s="14">
        <v>38.745600000000003</v>
      </c>
      <c r="D7" s="14">
        <v>2.58094</v>
      </c>
      <c r="E7" s="24">
        <v>4.1834700000000002E-2</v>
      </c>
      <c r="F7" s="21"/>
      <c r="G7" s="14">
        <v>53.360799999999998</v>
      </c>
      <c r="H7" s="14">
        <v>1.8740399999999999</v>
      </c>
      <c r="I7" s="24">
        <v>6.8728799999999996E-3</v>
      </c>
      <c r="J7" s="22"/>
      <c r="K7" s="20">
        <v>57.270699999999998</v>
      </c>
      <c r="L7" s="14">
        <v>1.7460899999999999</v>
      </c>
      <c r="M7" s="24">
        <v>0.113894</v>
      </c>
    </row>
    <row r="8" spans="1:13" s="7" customFormat="1" x14ac:dyDescent="0.25">
      <c r="A8" s="29"/>
      <c r="B8" s="6" t="s">
        <v>71</v>
      </c>
      <c r="C8" s="13">
        <v>38.745600000000003</v>
      </c>
      <c r="D8" s="13">
        <v>2.58094</v>
      </c>
      <c r="E8" s="25">
        <v>4.1834700000000002E-2</v>
      </c>
      <c r="F8" s="21"/>
      <c r="G8" s="13">
        <v>53.360799999999998</v>
      </c>
      <c r="H8" s="13">
        <v>1.8740399999999999</v>
      </c>
      <c r="I8" s="25">
        <v>6.8728799999999996E-3</v>
      </c>
      <c r="J8" s="11"/>
      <c r="K8" s="19">
        <v>57.270699999999998</v>
      </c>
      <c r="L8" s="13">
        <v>1.7460899999999999</v>
      </c>
      <c r="M8" s="25">
        <v>0.113894</v>
      </c>
    </row>
    <row r="9" spans="1:13" s="9" customFormat="1" x14ac:dyDescent="0.25">
      <c r="A9" s="27" t="str">
        <f>Bibliotecas!A5</f>
        <v>normalized_20_20</v>
      </c>
      <c r="B9" s="8" t="s">
        <v>70</v>
      </c>
      <c r="C9" s="14">
        <v>40.752299999999998</v>
      </c>
      <c r="D9" s="14">
        <v>2.4538500000000001</v>
      </c>
      <c r="E9" s="24">
        <v>4.7936399999999997E-2</v>
      </c>
      <c r="F9" s="21"/>
      <c r="G9" s="14">
        <v>55.0413</v>
      </c>
      <c r="H9" s="14">
        <v>1.8168200000000001</v>
      </c>
      <c r="I9" s="24">
        <v>6.2160999999999996E-3</v>
      </c>
      <c r="J9" s="22"/>
      <c r="K9" s="20">
        <v>56.256900000000002</v>
      </c>
      <c r="L9" s="14">
        <v>1.77756</v>
      </c>
      <c r="M9" s="24">
        <v>0.11203399999999999</v>
      </c>
    </row>
    <row r="10" spans="1:13" s="7" customFormat="1" x14ac:dyDescent="0.25">
      <c r="A10" s="29"/>
      <c r="B10" s="6" t="s">
        <v>71</v>
      </c>
      <c r="C10" s="13">
        <v>40.752299999999998</v>
      </c>
      <c r="D10" s="13">
        <v>2.4538500000000001</v>
      </c>
      <c r="E10" s="25">
        <v>4.7936399999999997E-2</v>
      </c>
      <c r="F10" s="21"/>
      <c r="G10" s="13">
        <v>55.0413</v>
      </c>
      <c r="H10" s="13">
        <v>1.8168200000000001</v>
      </c>
      <c r="I10" s="25">
        <v>6.2160999999999996E-3</v>
      </c>
      <c r="J10" s="11"/>
      <c r="K10" s="19">
        <v>56.256900000000002</v>
      </c>
      <c r="L10" s="13">
        <v>1.77756</v>
      </c>
      <c r="M10" s="25">
        <v>0.11203399999999999</v>
      </c>
    </row>
    <row r="11" spans="1:13" x14ac:dyDescent="0.25">
      <c r="A11" s="27" t="str">
        <f>Bibliotecas!A6</f>
        <v>equalized_20_20</v>
      </c>
      <c r="B11" s="8" t="s">
        <v>70</v>
      </c>
      <c r="C11" s="33">
        <v>53.914400000000001</v>
      </c>
      <c r="D11" s="14">
        <v>1.8547899999999999</v>
      </c>
      <c r="E11" s="24">
        <v>4.3830500000000001E-2</v>
      </c>
      <c r="G11" s="31">
        <v>56.169400000000003</v>
      </c>
      <c r="H11" s="14">
        <v>1.78033</v>
      </c>
      <c r="I11" s="24">
        <v>6.0889799999999999E-3</v>
      </c>
      <c r="J11" s="22"/>
      <c r="K11" s="20">
        <v>56.169400000000003</v>
      </c>
      <c r="L11" s="14">
        <v>1.78033</v>
      </c>
      <c r="M11" s="24">
        <v>6.0889799999999999E-3</v>
      </c>
    </row>
    <row r="12" spans="1:13" x14ac:dyDescent="0.25">
      <c r="A12" s="29"/>
      <c r="B12" s="6" t="s">
        <v>71</v>
      </c>
      <c r="C12" s="34">
        <v>53.914400000000001</v>
      </c>
      <c r="D12" s="13">
        <v>1.8547899999999999</v>
      </c>
      <c r="E12" s="25">
        <v>4.3830500000000001E-2</v>
      </c>
      <c r="G12" s="32">
        <v>56.169400000000003</v>
      </c>
      <c r="H12" s="13">
        <v>1.78033</v>
      </c>
      <c r="I12" s="25">
        <v>6.0889799999999999E-3</v>
      </c>
      <c r="J12" s="11"/>
      <c r="K12" s="19">
        <v>56.169400000000003</v>
      </c>
      <c r="L12" s="13">
        <v>1.78033</v>
      </c>
      <c r="M12" s="25">
        <v>6.0889799999999999E-3</v>
      </c>
    </row>
    <row r="13" spans="1:13" x14ac:dyDescent="0.25">
      <c r="A13" s="27" t="str">
        <f>Bibliotecas!A7</f>
        <v>CLAHE_20_20</v>
      </c>
      <c r="B13" s="8" t="s">
        <v>70</v>
      </c>
      <c r="C13" s="14">
        <v>50.363599999999998</v>
      </c>
      <c r="D13" s="14">
        <v>1.98556</v>
      </c>
      <c r="E13" s="24">
        <v>4.5016899999999999E-2</v>
      </c>
      <c r="G13" s="14">
        <v>54.771900000000002</v>
      </c>
      <c r="H13" s="14">
        <v>1.82575</v>
      </c>
      <c r="I13" s="24">
        <v>5.8177999999999997E-3</v>
      </c>
      <c r="J13" s="22"/>
      <c r="K13" s="20">
        <v>54.927999999999997</v>
      </c>
      <c r="L13" s="14">
        <v>1.82057</v>
      </c>
      <c r="M13" s="24">
        <v>0.12731400000000001</v>
      </c>
    </row>
    <row r="14" spans="1:13" x14ac:dyDescent="0.25">
      <c r="A14" s="29"/>
      <c r="B14" s="6" t="s">
        <v>71</v>
      </c>
      <c r="C14" s="13">
        <v>50.363599999999998</v>
      </c>
      <c r="D14" s="13">
        <v>1.98556</v>
      </c>
      <c r="E14" s="25">
        <v>4.5016899999999999E-2</v>
      </c>
      <c r="G14" s="13">
        <v>54.771900000000002</v>
      </c>
      <c r="H14" s="13">
        <v>1.82575</v>
      </c>
      <c r="I14" s="25">
        <v>5.8177999999999997E-3</v>
      </c>
      <c r="J14" s="11"/>
      <c r="K14" s="19">
        <v>54.927999999999997</v>
      </c>
      <c r="L14" s="13">
        <v>1.82057</v>
      </c>
      <c r="M14" s="25">
        <v>0.12731400000000001</v>
      </c>
    </row>
    <row r="15" spans="1:13" x14ac:dyDescent="0.25">
      <c r="A15" s="27" t="str">
        <f>Bibliotecas!A8</f>
        <v>Bilateral_20_20</v>
      </c>
      <c r="B15" s="8" t="s">
        <v>70</v>
      </c>
      <c r="C15" s="14">
        <v>52.121099999999998</v>
      </c>
      <c r="D15" s="14">
        <v>1.9186099999999999</v>
      </c>
      <c r="E15" s="24">
        <v>4.1923700000000001E-2</v>
      </c>
      <c r="G15" s="20">
        <v>54.302900000000001</v>
      </c>
      <c r="H15" s="14">
        <v>1.84152</v>
      </c>
      <c r="I15" s="24">
        <v>5.8855899999999996E-3</v>
      </c>
      <c r="J15" s="22"/>
      <c r="K15" s="14">
        <v>51.4343</v>
      </c>
      <c r="L15" s="14">
        <v>1.9442299999999999</v>
      </c>
      <c r="M15" s="24">
        <v>0.100733</v>
      </c>
    </row>
    <row r="16" spans="1:13" x14ac:dyDescent="0.25">
      <c r="A16" s="29"/>
      <c r="B16" s="6" t="s">
        <v>71</v>
      </c>
      <c r="C16" s="13">
        <v>52.121099999999998</v>
      </c>
      <c r="D16" s="13">
        <v>1.9186099999999999</v>
      </c>
      <c r="E16" s="25">
        <v>4.1923700000000001E-2</v>
      </c>
      <c r="G16" s="19">
        <v>54.302900000000001</v>
      </c>
      <c r="H16" s="13">
        <v>1.84152</v>
      </c>
      <c r="I16" s="25">
        <v>5.8855899999999996E-3</v>
      </c>
      <c r="J16" s="11"/>
      <c r="K16" s="13">
        <v>51.4343</v>
      </c>
      <c r="L16" s="13">
        <v>1.9442299999999999</v>
      </c>
      <c r="M16" s="25">
        <v>0.100733</v>
      </c>
    </row>
    <row r="17" spans="1:13" x14ac:dyDescent="0.25">
      <c r="A17" s="27" t="str">
        <f>Bibliotecas!A9</f>
        <v>Gaussian_20_20</v>
      </c>
      <c r="B17" s="8" t="s">
        <v>70</v>
      </c>
      <c r="C17" s="14">
        <v>52.532299999999999</v>
      </c>
      <c r="D17" s="14">
        <v>1.9035899999999999</v>
      </c>
      <c r="E17" s="24">
        <v>4.2711899999999997E-2</v>
      </c>
      <c r="G17" s="14">
        <v>54.842100000000002</v>
      </c>
      <c r="H17" s="14">
        <v>1.82342</v>
      </c>
      <c r="I17" s="24">
        <v>6.0762699999999999E-3</v>
      </c>
      <c r="J17" s="22"/>
      <c r="K17" s="20">
        <v>55.426900000000003</v>
      </c>
      <c r="L17" s="14">
        <v>1.8041799999999999</v>
      </c>
      <c r="M17" s="24">
        <v>0.104631</v>
      </c>
    </row>
    <row r="18" spans="1:13" x14ac:dyDescent="0.25">
      <c r="A18" s="29"/>
      <c r="B18" s="6" t="s">
        <v>71</v>
      </c>
      <c r="C18" s="13">
        <v>52.532299999999999</v>
      </c>
      <c r="D18" s="13">
        <v>1.9035899999999999</v>
      </c>
      <c r="E18" s="25">
        <v>4.2711899999999997E-2</v>
      </c>
      <c r="G18" s="13">
        <v>54.842100000000002</v>
      </c>
      <c r="H18" s="13">
        <v>1.82342</v>
      </c>
      <c r="I18" s="25">
        <v>6.0762699999999999E-3</v>
      </c>
      <c r="J18" s="11"/>
      <c r="K18" s="19">
        <v>55.426900000000003</v>
      </c>
      <c r="L18" s="13">
        <v>1.8041799999999999</v>
      </c>
      <c r="M18" s="25">
        <v>0.104631</v>
      </c>
    </row>
    <row r="19" spans="1:13" x14ac:dyDescent="0.25">
      <c r="I19" s="15"/>
    </row>
    <row r="22" spans="1:13" x14ac:dyDescent="0.25">
      <c r="I22" s="15"/>
    </row>
  </sheetData>
  <mergeCells count="11">
    <mergeCell ref="A17:A18"/>
    <mergeCell ref="K1:M1"/>
    <mergeCell ref="A9:A10"/>
    <mergeCell ref="A3:A4"/>
    <mergeCell ref="A5:A6"/>
    <mergeCell ref="A7:A8"/>
    <mergeCell ref="A11:A12"/>
    <mergeCell ref="A13:A14"/>
    <mergeCell ref="A15:A16"/>
    <mergeCell ref="C1:E1"/>
    <mergeCell ref="G1:I1"/>
  </mergeCell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zoomScale="110" zoomScaleNormal="110" workbookViewId="0">
      <selection activeCell="P3" sqref="P3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8.7109375" bestFit="1" customWidth="1"/>
  </cols>
  <sheetData>
    <row r="1" spans="1:3" x14ac:dyDescent="0.25">
      <c r="A1" t="s">
        <v>85</v>
      </c>
      <c r="B1" t="s">
        <v>87</v>
      </c>
      <c r="C1" t="s">
        <v>86</v>
      </c>
    </row>
    <row r="2" spans="1:3" x14ac:dyDescent="0.25">
      <c r="A2">
        <v>1</v>
      </c>
      <c r="B2">
        <v>4069</v>
      </c>
      <c r="C2">
        <v>5749</v>
      </c>
    </row>
    <row r="3" spans="1:3" x14ac:dyDescent="0.25">
      <c r="A3">
        <v>2</v>
      </c>
      <c r="B3">
        <v>779</v>
      </c>
      <c r="C3">
        <v>1680</v>
      </c>
    </row>
    <row r="4" spans="1:3" x14ac:dyDescent="0.25">
      <c r="A4">
        <v>3</v>
      </c>
      <c r="B4">
        <v>291</v>
      </c>
      <c r="C4">
        <v>901</v>
      </c>
    </row>
    <row r="5" spans="1:3" x14ac:dyDescent="0.25">
      <c r="A5">
        <v>4</v>
      </c>
      <c r="B5">
        <v>187</v>
      </c>
      <c r="C5">
        <v>610</v>
      </c>
    </row>
    <row r="6" spans="1:3" x14ac:dyDescent="0.25">
      <c r="A6">
        <v>5</v>
      </c>
      <c r="B6">
        <v>112</v>
      </c>
      <c r="C6">
        <v>423</v>
      </c>
    </row>
    <row r="7" spans="1:3" x14ac:dyDescent="0.25">
      <c r="A7">
        <v>6</v>
      </c>
      <c r="B7">
        <v>55</v>
      </c>
      <c r="C7">
        <v>311</v>
      </c>
    </row>
    <row r="8" spans="1:3" x14ac:dyDescent="0.25">
      <c r="A8">
        <v>7</v>
      </c>
      <c r="B8">
        <v>39</v>
      </c>
      <c r="C8">
        <v>256</v>
      </c>
    </row>
    <row r="9" spans="1:3" x14ac:dyDescent="0.25">
      <c r="A9">
        <v>8</v>
      </c>
      <c r="B9">
        <v>33</v>
      </c>
      <c r="C9">
        <v>217</v>
      </c>
    </row>
    <row r="10" spans="1:3" x14ac:dyDescent="0.25">
      <c r="A10">
        <v>9</v>
      </c>
      <c r="B10">
        <v>26</v>
      </c>
      <c r="C10">
        <v>184</v>
      </c>
    </row>
    <row r="11" spans="1:3" x14ac:dyDescent="0.25">
      <c r="A11">
        <v>10</v>
      </c>
      <c r="B11">
        <v>15</v>
      </c>
      <c r="C11">
        <v>158</v>
      </c>
    </row>
    <row r="12" spans="1:3" x14ac:dyDescent="0.25">
      <c r="A12">
        <v>11</v>
      </c>
      <c r="B12">
        <v>16</v>
      </c>
      <c r="C12">
        <v>143</v>
      </c>
    </row>
    <row r="13" spans="1:3" x14ac:dyDescent="0.25">
      <c r="A13">
        <v>12</v>
      </c>
      <c r="B13">
        <v>10</v>
      </c>
      <c r="C13">
        <v>127</v>
      </c>
    </row>
    <row r="14" spans="1:3" x14ac:dyDescent="0.25">
      <c r="A14">
        <v>13</v>
      </c>
      <c r="B14">
        <v>11</v>
      </c>
      <c r="C14">
        <v>117</v>
      </c>
    </row>
    <row r="15" spans="1:3" x14ac:dyDescent="0.25">
      <c r="A15">
        <v>14</v>
      </c>
      <c r="B15">
        <v>10</v>
      </c>
      <c r="C15">
        <v>106</v>
      </c>
    </row>
    <row r="16" spans="1:3" x14ac:dyDescent="0.25">
      <c r="A16">
        <v>15</v>
      </c>
      <c r="B16">
        <v>11</v>
      </c>
      <c r="C16">
        <v>96</v>
      </c>
    </row>
    <row r="17" spans="1:3" x14ac:dyDescent="0.25">
      <c r="A17">
        <v>16</v>
      </c>
      <c r="B17">
        <v>3</v>
      </c>
      <c r="C17">
        <v>85</v>
      </c>
    </row>
    <row r="18" spans="1:3" x14ac:dyDescent="0.25">
      <c r="A18">
        <v>17</v>
      </c>
      <c r="B18">
        <v>8</v>
      </c>
      <c r="C18">
        <v>82</v>
      </c>
    </row>
    <row r="19" spans="1:3" x14ac:dyDescent="0.25">
      <c r="A19">
        <v>18</v>
      </c>
      <c r="B19">
        <v>5</v>
      </c>
      <c r="C19">
        <v>74</v>
      </c>
    </row>
    <row r="20" spans="1:3" x14ac:dyDescent="0.25">
      <c r="A20">
        <v>19</v>
      </c>
      <c r="B20">
        <v>7</v>
      </c>
      <c r="C20">
        <v>69</v>
      </c>
    </row>
    <row r="21" spans="1:3" x14ac:dyDescent="0.25">
      <c r="A21">
        <v>20</v>
      </c>
      <c r="B21">
        <v>5</v>
      </c>
      <c r="C21">
        <v>62</v>
      </c>
    </row>
    <row r="22" spans="1:3" x14ac:dyDescent="0.25">
      <c r="A22">
        <v>21</v>
      </c>
      <c r="B22">
        <v>4</v>
      </c>
      <c r="C22">
        <v>57</v>
      </c>
    </row>
    <row r="23" spans="1:3" x14ac:dyDescent="0.25">
      <c r="A23">
        <v>22</v>
      </c>
      <c r="B23">
        <v>5</v>
      </c>
      <c r="C23">
        <v>53</v>
      </c>
    </row>
    <row r="24" spans="1:3" x14ac:dyDescent="0.25">
      <c r="A24">
        <v>23</v>
      </c>
      <c r="B24">
        <v>3</v>
      </c>
      <c r="C24">
        <v>48</v>
      </c>
    </row>
    <row r="25" spans="1:3" x14ac:dyDescent="0.25">
      <c r="A25">
        <v>24</v>
      </c>
      <c r="B25">
        <v>3</v>
      </c>
      <c r="C25">
        <v>45</v>
      </c>
    </row>
    <row r="26" spans="1:3" x14ac:dyDescent="0.25">
      <c r="A26">
        <v>25</v>
      </c>
      <c r="B26">
        <v>1</v>
      </c>
      <c r="C26">
        <v>42</v>
      </c>
    </row>
    <row r="27" spans="1:3" x14ac:dyDescent="0.25">
      <c r="A27">
        <v>26</v>
      </c>
      <c r="B27">
        <v>2</v>
      </c>
      <c r="C27">
        <v>41</v>
      </c>
    </row>
    <row r="28" spans="1:3" x14ac:dyDescent="0.25">
      <c r="A28">
        <v>27</v>
      </c>
      <c r="B28">
        <v>1</v>
      </c>
      <c r="C28">
        <v>39</v>
      </c>
    </row>
    <row r="29" spans="1:3" x14ac:dyDescent="0.25">
      <c r="A29">
        <v>28</v>
      </c>
      <c r="B29">
        <v>2</v>
      </c>
      <c r="C29">
        <v>38</v>
      </c>
    </row>
    <row r="30" spans="1:3" x14ac:dyDescent="0.25">
      <c r="A30">
        <v>29</v>
      </c>
      <c r="B30">
        <v>2</v>
      </c>
      <c r="C30">
        <v>36</v>
      </c>
    </row>
    <row r="31" spans="1:3" x14ac:dyDescent="0.25">
      <c r="A31">
        <v>30</v>
      </c>
      <c r="B31">
        <v>2</v>
      </c>
      <c r="C31">
        <v>34</v>
      </c>
    </row>
    <row r="32" spans="1:3" x14ac:dyDescent="0.25">
      <c r="A32">
        <v>31</v>
      </c>
      <c r="B32">
        <v>2</v>
      </c>
      <c r="C32">
        <v>32</v>
      </c>
    </row>
    <row r="33" spans="1:3" x14ac:dyDescent="0.25">
      <c r="A33">
        <v>32</v>
      </c>
      <c r="B33">
        <v>3</v>
      </c>
      <c r="C33">
        <v>30</v>
      </c>
    </row>
    <row r="34" spans="1:3" x14ac:dyDescent="0.25">
      <c r="A34">
        <v>33</v>
      </c>
      <c r="B34">
        <v>3</v>
      </c>
      <c r="C34">
        <v>27</v>
      </c>
    </row>
    <row r="35" spans="1:3" x14ac:dyDescent="0.25">
      <c r="A35">
        <v>35</v>
      </c>
      <c r="B35">
        <v>1</v>
      </c>
      <c r="C35">
        <v>24</v>
      </c>
    </row>
    <row r="36" spans="1:3" x14ac:dyDescent="0.25">
      <c r="A36">
        <v>36</v>
      </c>
      <c r="B36">
        <v>1</v>
      </c>
      <c r="C36">
        <v>23</v>
      </c>
    </row>
    <row r="37" spans="1:3" x14ac:dyDescent="0.25">
      <c r="A37">
        <v>37</v>
      </c>
      <c r="B37">
        <v>1</v>
      </c>
      <c r="C37">
        <v>22</v>
      </c>
    </row>
    <row r="38" spans="1:3" x14ac:dyDescent="0.25">
      <c r="A38">
        <v>39</v>
      </c>
      <c r="B38">
        <v>2</v>
      </c>
      <c r="C38">
        <v>21</v>
      </c>
    </row>
    <row r="39" spans="1:3" x14ac:dyDescent="0.25">
      <c r="A39">
        <v>41</v>
      </c>
      <c r="B39">
        <v>2</v>
      </c>
      <c r="C39">
        <v>19</v>
      </c>
    </row>
    <row r="40" spans="1:3" x14ac:dyDescent="0.25">
      <c r="A40">
        <v>42</v>
      </c>
      <c r="B40">
        <v>2</v>
      </c>
      <c r="C40">
        <v>17</v>
      </c>
    </row>
    <row r="41" spans="1:3" x14ac:dyDescent="0.25">
      <c r="A41">
        <v>44</v>
      </c>
      <c r="B41">
        <v>1</v>
      </c>
      <c r="C41">
        <v>15</v>
      </c>
    </row>
    <row r="42" spans="1:3" x14ac:dyDescent="0.25">
      <c r="A42">
        <v>48</v>
      </c>
      <c r="B42">
        <v>1</v>
      </c>
      <c r="C42">
        <v>14</v>
      </c>
    </row>
    <row r="43" spans="1:3" x14ac:dyDescent="0.25">
      <c r="A43">
        <v>49</v>
      </c>
      <c r="B43">
        <v>1</v>
      </c>
      <c r="C43">
        <v>13</v>
      </c>
    </row>
    <row r="44" spans="1:3" x14ac:dyDescent="0.25">
      <c r="A44">
        <v>52</v>
      </c>
      <c r="B44">
        <v>2</v>
      </c>
      <c r="C44">
        <v>12</v>
      </c>
    </row>
    <row r="45" spans="1:3" x14ac:dyDescent="0.25">
      <c r="A45">
        <v>53</v>
      </c>
      <c r="B45">
        <v>1</v>
      </c>
      <c r="C45">
        <v>10</v>
      </c>
    </row>
    <row r="46" spans="1:3" x14ac:dyDescent="0.25">
      <c r="A46">
        <v>55</v>
      </c>
      <c r="B46">
        <v>1</v>
      </c>
      <c r="C46">
        <v>9</v>
      </c>
    </row>
    <row r="47" spans="1:3" x14ac:dyDescent="0.25">
      <c r="A47">
        <v>60</v>
      </c>
      <c r="B47">
        <v>1</v>
      </c>
      <c r="C47">
        <v>8</v>
      </c>
    </row>
    <row r="48" spans="1:3" x14ac:dyDescent="0.25">
      <c r="A48">
        <v>71</v>
      </c>
      <c r="B48">
        <v>1</v>
      </c>
      <c r="C48">
        <v>7</v>
      </c>
    </row>
    <row r="49" spans="1:3" x14ac:dyDescent="0.25">
      <c r="A49">
        <v>77</v>
      </c>
      <c r="B49">
        <v>1</v>
      </c>
      <c r="C49">
        <v>6</v>
      </c>
    </row>
    <row r="50" spans="1:3" x14ac:dyDescent="0.25">
      <c r="A50">
        <v>109</v>
      </c>
      <c r="B50">
        <v>1</v>
      </c>
      <c r="C50">
        <v>5</v>
      </c>
    </row>
    <row r="51" spans="1:3" x14ac:dyDescent="0.25">
      <c r="A51">
        <v>121</v>
      </c>
      <c r="B51">
        <v>1</v>
      </c>
      <c r="C51">
        <v>4</v>
      </c>
    </row>
    <row r="52" spans="1:3" x14ac:dyDescent="0.25">
      <c r="A52">
        <v>144</v>
      </c>
      <c r="B52">
        <v>1</v>
      </c>
      <c r="C52">
        <v>3</v>
      </c>
    </row>
    <row r="53" spans="1:3" x14ac:dyDescent="0.25">
      <c r="A53">
        <v>236</v>
      </c>
      <c r="B53">
        <v>1</v>
      </c>
      <c r="C53">
        <v>2</v>
      </c>
    </row>
    <row r="54" spans="1:3" x14ac:dyDescent="0.25">
      <c r="A54">
        <v>530</v>
      </c>
      <c r="B54">
        <v>1</v>
      </c>
      <c r="C5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7</vt:i4>
      </vt:variant>
      <vt:variant>
        <vt:lpstr>Intervalos com nome</vt:lpstr>
      </vt:variant>
      <vt:variant>
        <vt:i4>49</vt:i4>
      </vt:variant>
    </vt:vector>
  </HeadingPairs>
  <TitlesOfParts>
    <vt:vector size="56" baseType="lpstr">
      <vt:lpstr>Bibliotecas</vt:lpstr>
      <vt:lpstr>Gráficos</vt:lpstr>
      <vt:lpstr>%_Eigen</vt:lpstr>
      <vt:lpstr>%_Fisher</vt:lpstr>
      <vt:lpstr>%_LBPH</vt:lpstr>
      <vt:lpstr>Retrieval</vt:lpstr>
      <vt:lpstr>LFW</vt:lpstr>
      <vt:lpstr>'%_Eigen'!bilateral_20_20_EIGEN</vt:lpstr>
      <vt:lpstr>Retrieval!bilateral_20_20_EIGEN</vt:lpstr>
      <vt:lpstr>'%_Fisher'!bilateral_20_20_FISHER</vt:lpstr>
      <vt:lpstr>Retrieval!bilateral_20_20_FISHER</vt:lpstr>
      <vt:lpstr>'%_LBPH'!bilateral_20_20_LBPH</vt:lpstr>
      <vt:lpstr>Retrieval!bilateral_20_20_LBPH</vt:lpstr>
      <vt:lpstr>'%_Eigen'!CLAHE_20_20_EIGEN</vt:lpstr>
      <vt:lpstr>Retrieval!CLAHE_20_20_EIGEN</vt:lpstr>
      <vt:lpstr>'%_Fisher'!CLAHE_20_20_FISHER</vt:lpstr>
      <vt:lpstr>Retrieval!CLAHE_20_20_FISHER</vt:lpstr>
      <vt:lpstr>'%_LBPH'!CLAHE_20_20_LBPH</vt:lpstr>
      <vt:lpstr>Retrieval!CLAHE_20_20_LBPH</vt:lpstr>
      <vt:lpstr>'%_Eigen'!cropped_20_20_EIGEN</vt:lpstr>
      <vt:lpstr>Retrieval!cropped_20_20_EIGEN</vt:lpstr>
      <vt:lpstr>Retrieval!cropped_20_20_FISHER</vt:lpstr>
      <vt:lpstr>'%_Fisher'!cropped_20_20_FISHER_1</vt:lpstr>
      <vt:lpstr>'%_LBPH'!cropped_20_20_LBPH</vt:lpstr>
      <vt:lpstr>Retrieval!cropped_20_20_LBPH</vt:lpstr>
      <vt:lpstr>'%_Eigen'!equalized_20_20_EIGEN</vt:lpstr>
      <vt:lpstr>Retrieval!equalized_20_20_EIGEN</vt:lpstr>
      <vt:lpstr>'%_Fisher'!equalized_20_20_FISHER</vt:lpstr>
      <vt:lpstr>Retrieval!equalized_20_20_FISHER</vt:lpstr>
      <vt:lpstr>Retrieval!equalized_20_20_FISHER_1</vt:lpstr>
      <vt:lpstr>'%_LBPH'!equalized_20_20_LBPH</vt:lpstr>
      <vt:lpstr>'%_Eigen'!gaussian_20_20_EIGEN</vt:lpstr>
      <vt:lpstr>Retrieval!gaussian_20_20_EIGEN</vt:lpstr>
      <vt:lpstr>'%_Fisher'!gaussian_20_20_FISHER</vt:lpstr>
      <vt:lpstr>Retrieval!gaussian_20_20_FISHER</vt:lpstr>
      <vt:lpstr>'%_LBPH'!gaussian_20_20_LBPH</vt:lpstr>
      <vt:lpstr>Retrieval!gaussian_20_20_LBPH</vt:lpstr>
      <vt:lpstr>'%_Eigen'!masked_20_20_EIGEN</vt:lpstr>
      <vt:lpstr>Retrieval!masked_20_20_EIGEN</vt:lpstr>
      <vt:lpstr>'%_Fisher'!masked_20_20_FISHER</vt:lpstr>
      <vt:lpstr>Retrieval!masked_20_20_FISHER</vt:lpstr>
      <vt:lpstr>'%_LBPH'!masked_20_20_LBPH</vt:lpstr>
      <vt:lpstr>Retrieval!masked_20_20_LBPH</vt:lpstr>
      <vt:lpstr>'%_Eigen'!norm_20_20_EIGEN</vt:lpstr>
      <vt:lpstr>Retrieval!norm_20_20_EIGEN</vt:lpstr>
      <vt:lpstr>'%_Fisher'!norm_20_20_FISHER</vt:lpstr>
      <vt:lpstr>Retrieval!norm_20_20_FISHER</vt:lpstr>
      <vt:lpstr>'%_LBPH'!norm_20_20_LBPH</vt:lpstr>
      <vt:lpstr>Retrieval!norm_20_20_LBPH</vt:lpstr>
      <vt:lpstr>'%_Eigen'!original_20_20_EIGEN</vt:lpstr>
      <vt:lpstr>Retrieval!original_20_20_EIGEN</vt:lpstr>
      <vt:lpstr>'%_Fisher'!original_20_20_FISHER</vt:lpstr>
      <vt:lpstr>Retrieval!original_20_20_FISHER</vt:lpstr>
      <vt:lpstr>'%_Fisher'!original_20_20_FISHER11</vt:lpstr>
      <vt:lpstr>'%_LBPH'!original_20_20_LBPH</vt:lpstr>
      <vt:lpstr>Retrieval!original_20_20_LBPH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Pontes</dc:creator>
  <cp:lastModifiedBy>Pedro Pontes</cp:lastModifiedBy>
  <cp:lastPrinted>2013-04-26T16:24:21Z</cp:lastPrinted>
  <dcterms:created xsi:type="dcterms:W3CDTF">2013-04-18T12:42:13Z</dcterms:created>
  <dcterms:modified xsi:type="dcterms:W3CDTF">2013-04-26T16:26:11Z</dcterms:modified>
</cp:coreProperties>
</file>