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INSPER\Engenharia\7-Semestre\Financas-I\APS\Analise-MRV\Planilhas\MRV\"/>
    </mc:Choice>
  </mc:AlternateContent>
  <xr:revisionPtr revIDLastSave="0" documentId="13_ncr:1_{40AB3294-D425-45F7-B1C4-E0A6D85767D3}" xr6:coauthVersionLast="46" xr6:coauthVersionMax="46" xr10:uidLastSave="{00000000-0000-0000-0000-000000000000}"/>
  <bookViews>
    <workbookView xWindow="1830" yWindow="1830" windowWidth="17280" windowHeight="8994" xr2:uid="{4AED71FF-91D9-491B-A893-2F3A98F1C88C}"/>
  </bookViews>
  <sheets>
    <sheet name="BP" sheetId="1" r:id="rId1"/>
    <sheet name="DFC" sheetId="2" r:id="rId2"/>
    <sheet name="DRE" sheetId="3" r:id="rId3"/>
    <sheet name="Ações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1" l="1"/>
  <c r="G34" i="1"/>
  <c r="G38" i="1"/>
  <c r="I8" i="1"/>
  <c r="F15" i="3"/>
  <c r="F13" i="3"/>
  <c r="F10" i="3"/>
  <c r="F4" i="3"/>
  <c r="F14" i="3"/>
  <c r="F12" i="3"/>
  <c r="F11" i="3"/>
  <c r="F9" i="3"/>
  <c r="F8" i="3"/>
  <c r="F7" i="3"/>
  <c r="F6" i="3"/>
  <c r="F5" i="3"/>
  <c r="F3" i="3"/>
  <c r="F2" i="3"/>
  <c r="G39" i="1"/>
  <c r="G37" i="1"/>
  <c r="G36" i="1"/>
  <c r="G35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2" i="1"/>
  <c r="G10" i="1"/>
  <c r="G3" i="1"/>
  <c r="I5" i="1"/>
  <c r="G12" i="1"/>
  <c r="G13" i="1"/>
  <c r="G14" i="1"/>
  <c r="G15" i="1"/>
  <c r="G16" i="1"/>
  <c r="G17" i="1"/>
  <c r="G18" i="1"/>
  <c r="G11" i="1"/>
  <c r="G5" i="1"/>
  <c r="G6" i="1"/>
  <c r="G7" i="1"/>
  <c r="G8" i="1"/>
  <c r="G9" i="1"/>
  <c r="G4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tc={474D2396-3B5A-4D30-AA2F-97EF85D22CF4}</author>
  </authors>
  <commentList>
    <comment ref="A1" authorId="0" shapeId="0" xr:uid="{474D2396-3B5A-4D30-AA2F-97EF85D22CF4}">
      <text>
        <t>[Threaded comment]
Your version of Excel allows you to read this threaded comment; however, any edits to it will get removed if the file is opened in a newer version of Excel. Learn more: https://go.microsoft.com/fwlink/?linkid=870924
Comment:
    R$ em milhares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tc={0E5F497C-D1FD-43CB-BC62-853A4DF49BB0}</author>
  </authors>
  <commentList>
    <comment ref="A1" authorId="0" shapeId="0" xr:uid="{0E5F497C-D1FD-43CB-BC62-853A4DF49BB0}">
      <text>
        <t>[Threaded comment]
Your version of Excel allows you to read this threaded comment; however, any edits to it will get removed if the file is opened in a newer version of Excel. Learn more: https://go.microsoft.com/fwlink/?linkid=870924
Comment:
    R$ em milhares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tc={F83BD455-CFDB-46B2-BCBD-6E6F4D57F8E2}</author>
  </authors>
  <commentList>
    <comment ref="A1" authorId="0" shapeId="0" xr:uid="{F83BD455-CFDB-46B2-BCBD-6E6F4D57F8E2}">
      <text>
        <t>[Threaded comment]
Your version of Excel allows you to read this threaded comment; however, any edits to it will get removed if the file is opened in a newer version of Excel. Learn more: https://go.microsoft.com/fwlink/?linkid=870924
Comment:
    R$ em milhares</t>
      </text>
    </comment>
  </commentList>
</comments>
</file>

<file path=xl/sharedStrings.xml><?xml version="1.0" encoding="utf-8"?>
<sst xmlns="http://schemas.openxmlformats.org/spreadsheetml/2006/main" count="99" uniqueCount="94">
  <si>
    <t>Ativo Total</t>
  </si>
  <si>
    <t>Ativo Circulante</t>
  </si>
  <si>
    <t>Impostos a Recuperar</t>
  </si>
  <si>
    <t>Investimentos</t>
  </si>
  <si>
    <t>Imobilizado</t>
  </si>
  <si>
    <t>Caixa e Equivalentes</t>
  </si>
  <si>
    <t>Ativo Não Circulante</t>
  </si>
  <si>
    <t>A Receber de Partes Relacionadas</t>
  </si>
  <si>
    <t>Intangível</t>
  </si>
  <si>
    <t>Passivo Circulante</t>
  </si>
  <si>
    <t>Reservas de Capital</t>
  </si>
  <si>
    <t>Reserva de Lucros</t>
  </si>
  <si>
    <t>Obrigações Sociais e Trabalhistas</t>
  </si>
  <si>
    <t>Fornecedores</t>
  </si>
  <si>
    <t>Impostos a Pagar</t>
  </si>
  <si>
    <t>Passivo Não Circulante</t>
  </si>
  <si>
    <t>Impostos Diferidos</t>
  </si>
  <si>
    <t>Patrimônio Líquido Consolidado</t>
  </si>
  <si>
    <t>Capital Social</t>
  </si>
  <si>
    <t>Ajustes de Avaliação Patrimonial</t>
  </si>
  <si>
    <t>(+) Receita Líquida Operacional</t>
  </si>
  <si>
    <t>(-) Custo dos Produtos Vendidos</t>
  </si>
  <si>
    <t>(=) Lucro Bruto</t>
  </si>
  <si>
    <t>(-) Despesas com Vendas</t>
  </si>
  <si>
    <t>(-) Despesas Administrativas</t>
  </si>
  <si>
    <t>(+) Outras Receitas Operacionais</t>
  </si>
  <si>
    <t>(-) Outras Despesas Operacionais</t>
  </si>
  <si>
    <t>(+) Equivalência Patrimonial</t>
  </si>
  <si>
    <t>(+) Receitas Financeiras</t>
  </si>
  <si>
    <t>(-) Despesas Financeiras</t>
  </si>
  <si>
    <t>(=) LAJIR</t>
  </si>
  <si>
    <t>(=) LAIR</t>
  </si>
  <si>
    <t>(-) IR e CSLL</t>
  </si>
  <si>
    <t>Participação dos Acionistas Minoritários</t>
  </si>
  <si>
    <t>(=) Lucro Líquido</t>
  </si>
  <si>
    <t>(+) Caixa Gerado por Operações</t>
  </si>
  <si>
    <t>Variação em Ativo e Passivo</t>
  </si>
  <si>
    <t>(+) Caixa Gerado por Investimento</t>
  </si>
  <si>
    <t>(+) Caixa Gerado por Financiamento</t>
  </si>
  <si>
    <t>(+) Efeito Cambial</t>
  </si>
  <si>
    <t>(=) Variação Líquida de Caixa</t>
  </si>
  <si>
    <t>Caixa Gerado nas Operações</t>
  </si>
  <si>
    <t>Lucro Líquido</t>
  </si>
  <si>
    <t>Depreciação, Amortização e Exaustão</t>
  </si>
  <si>
    <t>Resultado na Venda de Ativo Permanente</t>
  </si>
  <si>
    <t>Valor Contábil de Bens Vendidos</t>
  </si>
  <si>
    <t>Ganho na Equivalência Patrimonial</t>
  </si>
  <si>
    <t>Outros Ganhos Não Caixa</t>
  </si>
  <si>
    <t>Redução (Aumento) a Receber</t>
  </si>
  <si>
    <t>Redução (Aumento) Estoques</t>
  </si>
  <si>
    <t>Redução (Aumento) Outros Ativos</t>
  </si>
  <si>
    <t>Aumento (Redução) Fornecedores</t>
  </si>
  <si>
    <t>Aumento (Redução) Impostos e Obrigações Trabalhistas</t>
  </si>
  <si>
    <t>Aumento (Redução) Outros Passivos</t>
  </si>
  <si>
    <t>Outros Ítens do Fluxo de Caixa Operacional</t>
  </si>
  <si>
    <t>Compra Líquida de Ativo Permanente</t>
  </si>
  <si>
    <t>Compra de Investimento Permanente</t>
  </si>
  <si>
    <t>Compra Ativo Imobilizado e Intangível</t>
  </si>
  <si>
    <t>Venda de Ativo Permanente</t>
  </si>
  <si>
    <t>Resgate (Aplicação) Financeira Líquida</t>
  </si>
  <si>
    <t>Caixa Gerado Aquisição (Venda) de Investidas</t>
  </si>
  <si>
    <t>Financiamentos Obtidos Líquido</t>
  </si>
  <si>
    <t>Financiamentos Obtidos</t>
  </si>
  <si>
    <t>Financiamentos Pagos</t>
  </si>
  <si>
    <t>Aumento Líquido de Capital</t>
  </si>
  <si>
    <t>Aumento de Capital</t>
  </si>
  <si>
    <t>Reducao de Capital</t>
  </si>
  <si>
    <t>Dividendos Pagos</t>
  </si>
  <si>
    <t>Caixa Gerado Outros Financiamentos</t>
  </si>
  <si>
    <t>Contas a Receber CP</t>
  </si>
  <si>
    <t>Estoques CP</t>
  </si>
  <si>
    <t>Despesas Antecipadas CP</t>
  </si>
  <si>
    <t>Outros CP</t>
  </si>
  <si>
    <t>Contas a Receber LP</t>
  </si>
  <si>
    <t>Estoques LP</t>
  </si>
  <si>
    <t>Despesas Antecipadas LP</t>
  </si>
  <si>
    <t>Outros LP</t>
  </si>
  <si>
    <t>Financiamento CP</t>
  </si>
  <si>
    <t>Debêntures CP</t>
  </si>
  <si>
    <t>Provisões CP</t>
  </si>
  <si>
    <t>Outras Obrigações CP</t>
  </si>
  <si>
    <t>Financiamento LP</t>
  </si>
  <si>
    <t>Debêntures LP</t>
  </si>
  <si>
    <t>Outras Obrigações LP</t>
  </si>
  <si>
    <t>Provisões LP</t>
  </si>
  <si>
    <t>Passivo Total</t>
  </si>
  <si>
    <t>MRV ON</t>
  </si>
  <si>
    <t>Preço por Ação (Fechamento do Ano)</t>
  </si>
  <si>
    <t>Quantidade de Ações</t>
  </si>
  <si>
    <t>2021 (Projetado)</t>
  </si>
  <si>
    <t>G_sust</t>
  </si>
  <si>
    <t>Payout</t>
  </si>
  <si>
    <t>b</t>
  </si>
  <si>
    <t>NAF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</si>
</sst>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333333"/>
      <name val="Arial"/>
      <family val="2"/>
    </font>
    <font>
      <sz val="9"/>
      <color rgb="FF0015AA"/>
      <name val="Arial"/>
      <family val="2"/>
    </font>
    <font>
      <sz val="9"/>
      <color rgb="FF3297D3"/>
      <name val="Arial"/>
      <family val="2"/>
    </font>
    <font>
      <b/>
      <sz val="9"/>
      <color rgb="FF333333"/>
      <name val="Arial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auto="1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3" fontId="2" fillId="4" borderId="1" xfId="0" applyNumberFormat="1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left"/>
    </xf>
    <xf numFmtId="3" fontId="2" fillId="0" borderId="1" xfId="0" applyNumberFormat="1" applyFont="1" applyFill="1" applyBorder="1" applyAlignment="1">
      <alignment horizontal="center" vertical="center" shrinkToFit="1"/>
    </xf>
    <xf numFmtId="0" fontId="0" fillId="0" borderId="1" xfId="0" applyFont="1" applyFill="1" applyBorder="1" applyAlignment="1">
      <alignment horizontal="left"/>
    </xf>
    <xf numFmtId="3" fontId="0" fillId="0" borderId="1" xfId="0" applyNumberFormat="1" applyFont="1" applyFill="1" applyBorder="1" applyAlignment="1">
      <alignment horizontal="center" vertical="center" shrinkToFit="1"/>
    </xf>
    <xf numFmtId="0" fontId="2" fillId="0" borderId="0" xfId="0" applyFont="1"/>
    <xf numFmtId="0" fontId="4" fillId="2" borderId="1" xfId="0" applyFont="1" applyFill="1" applyBorder="1" applyAlignment="1">
      <alignment horizontal="left" vertical="center" shrinkToFit="1"/>
    </xf>
    <xf numFmtId="3" fontId="4" fillId="2" borderId="1" xfId="0" applyNumberFormat="1" applyFont="1" applyFill="1" applyBorder="1" applyAlignment="1">
      <alignment horizontal="right" vertical="center" shrinkToFit="1"/>
    </xf>
    <xf numFmtId="0" fontId="5" fillId="2" borderId="1" xfId="0" applyFont="1" applyFill="1" applyBorder="1" applyAlignment="1">
      <alignment horizontal="left" vertical="center" indent="1" shrinkToFit="1"/>
    </xf>
    <xf numFmtId="3" fontId="5" fillId="2" borderId="1" xfId="0" applyNumberFormat="1" applyFont="1" applyFill="1" applyBorder="1" applyAlignment="1">
      <alignment horizontal="right" vertical="center" shrinkToFit="1"/>
    </xf>
    <xf numFmtId="0" fontId="6" fillId="2" borderId="1" xfId="0" applyFont="1" applyFill="1" applyBorder="1" applyAlignment="1">
      <alignment horizontal="left" vertical="center" indent="2" shrinkToFit="1"/>
    </xf>
    <xf numFmtId="3" fontId="6" fillId="2" borderId="1" xfId="0" applyNumberFormat="1" applyFont="1" applyFill="1" applyBorder="1" applyAlignment="1">
      <alignment horizontal="right" vertical="center" shrinkToFit="1"/>
    </xf>
    <xf numFmtId="0" fontId="7" fillId="2" borderId="1" xfId="0" applyFont="1" applyFill="1" applyBorder="1" applyAlignment="1">
      <alignment horizontal="left" vertical="center" shrinkToFit="1"/>
    </xf>
    <xf numFmtId="3" fontId="7" fillId="2" borderId="1" xfId="0" applyNumberFormat="1" applyFont="1" applyFill="1" applyBorder="1" applyAlignment="1">
      <alignment horizontal="right" vertical="center" shrinkToFit="1"/>
    </xf>
    <xf numFmtId="0" fontId="8" fillId="0" borderId="0" xfId="0" applyFont="1"/>
    <xf numFmtId="0" fontId="9" fillId="0" borderId="0" xfId="0" applyFont="1"/>
    <xf numFmtId="4" fontId="0" fillId="0" borderId="1" xfId="0" applyNumberFormat="1" applyFont="1" applyFill="1" applyBorder="1" applyAlignment="1">
      <alignment horizontal="center" vertical="center" shrinkToFit="1"/>
    </xf>
    <xf numFmtId="167" fontId="0" fillId="0" borderId="0" xfId="0" applyNumberFormat="1" applyAlignment="1">
      <alignment horizontal="center"/>
    </xf>
    <xf numFmtId="0" fontId="2" fillId="5" borderId="0" xfId="0" applyFont="1" applyFill="1" applyAlignment="1">
      <alignment horizontal="center"/>
    </xf>
    <xf numFmtId="3" fontId="0" fillId="6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dicadores-MR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dores"/>
      <sheetName val="Analise Horizontal"/>
      <sheetName val="Analise DuPont"/>
    </sheetNames>
    <sheetDataSet>
      <sheetData sheetId="0">
        <row r="23">
          <cell r="E23">
            <v>8.1946547627030339E-2</v>
          </cell>
        </row>
        <row r="24">
          <cell r="E24">
            <v>0.26398568741626299</v>
          </cell>
        </row>
      </sheetData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Pedro Ramos" id="{DE9F4A27-840D-4BF8-8C4C-A2DCB8D43F19}" userId="7ae5f1e2c26af78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3-15T03:58:15.99" personId="{DE9F4A27-840D-4BF8-8C4C-A2DCB8D43F19}" id="{474D2396-3B5A-4D30-AA2F-97EF85D22CF4}">
    <text>R$ em milhares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1-03-15T03:58:15.99" personId="{DE9F4A27-840D-4BF8-8C4C-A2DCB8D43F19}" id="{0E5F497C-D1FD-43CB-BC62-853A4DF49BB0}">
    <text>R$ em milhares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1-03-15T03:58:15.99" personId="{DE9F4A27-840D-4BF8-8C4C-A2DCB8D43F19}" id="{F83BD455-CFDB-46B2-BCBD-6E6F4D57F8E2}">
    <text>R$ em milhares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EB8EF-9E07-481F-986E-67E9360D3EB6}">
  <dimension ref="A1:I42"/>
  <sheetViews>
    <sheetView showGridLines="0" tabSelected="1" topLeftCell="A29" zoomScaleNormal="100" workbookViewId="0">
      <selection activeCell="G42" sqref="G42"/>
    </sheetView>
  </sheetViews>
  <sheetFormatPr defaultColWidth="8.89453125" defaultRowHeight="14.4" x14ac:dyDescent="0.55000000000000004"/>
  <cols>
    <col min="1" max="1" width="32.3125" style="2" bestFit="1" customWidth="1"/>
    <col min="2" max="7" width="14.47265625" style="1" customWidth="1"/>
    <col min="8" max="16384" width="8.89453125" style="1"/>
  </cols>
  <sheetData>
    <row r="1" spans="1:9" x14ac:dyDescent="0.55000000000000004">
      <c r="A1" s="3" t="s">
        <v>86</v>
      </c>
      <c r="B1" s="4">
        <v>2016</v>
      </c>
      <c r="C1" s="4">
        <v>2017</v>
      </c>
      <c r="D1" s="4">
        <v>2018</v>
      </c>
      <c r="E1" s="4">
        <v>2019</v>
      </c>
      <c r="F1" s="4">
        <v>2020</v>
      </c>
      <c r="G1" s="4" t="s">
        <v>89</v>
      </c>
      <c r="I1" s="1" t="s">
        <v>90</v>
      </c>
    </row>
    <row r="2" spans="1:9" x14ac:dyDescent="0.55000000000000004">
      <c r="A2" s="5" t="s">
        <v>0</v>
      </c>
      <c r="B2" s="6">
        <v>12327013</v>
      </c>
      <c r="C2" s="6">
        <v>14558500</v>
      </c>
      <c r="D2" s="6">
        <v>13636891</v>
      </c>
      <c r="E2" s="6">
        <v>14686323</v>
      </c>
      <c r="F2" s="6">
        <v>18062015</v>
      </c>
      <c r="G2" s="6">
        <f>G3+G10</f>
        <v>19542134.772437632</v>
      </c>
      <c r="I2" s="23">
        <f>[1]Indicadores!$E$23</f>
        <v>8.1946547627030339E-2</v>
      </c>
    </row>
    <row r="3" spans="1:9" x14ac:dyDescent="0.55000000000000004">
      <c r="A3" s="7" t="s">
        <v>1</v>
      </c>
      <c r="B3" s="8">
        <v>7120084</v>
      </c>
      <c r="C3" s="8">
        <v>8315552</v>
      </c>
      <c r="D3" s="8">
        <v>7861258</v>
      </c>
      <c r="E3" s="8">
        <v>7801154</v>
      </c>
      <c r="F3" s="8">
        <v>8564095</v>
      </c>
      <c r="G3" s="8">
        <f>SUM(G4:G9)</f>
        <v>9265893.0187999103</v>
      </c>
    </row>
    <row r="4" spans="1:9" x14ac:dyDescent="0.55000000000000004">
      <c r="A4" s="9" t="s">
        <v>5</v>
      </c>
      <c r="B4" s="10">
        <v>1763552</v>
      </c>
      <c r="C4" s="10">
        <v>713123</v>
      </c>
      <c r="D4" s="10">
        <v>794852</v>
      </c>
      <c r="E4" s="10">
        <v>674919</v>
      </c>
      <c r="F4" s="10">
        <v>1080705</v>
      </c>
      <c r="G4" s="10">
        <f>F4*(1+$I$2)</f>
        <v>1169265.0437532698</v>
      </c>
      <c r="I4" s="1" t="s">
        <v>91</v>
      </c>
    </row>
    <row r="5" spans="1:9" x14ac:dyDescent="0.55000000000000004">
      <c r="A5" s="9" t="s">
        <v>69</v>
      </c>
      <c r="B5" s="10">
        <v>1662025</v>
      </c>
      <c r="C5" s="10">
        <v>1594050</v>
      </c>
      <c r="D5" s="10">
        <v>1457630</v>
      </c>
      <c r="E5" s="10">
        <v>1556427</v>
      </c>
      <c r="F5" s="10">
        <v>1843822</v>
      </c>
      <c r="G5" s="10">
        <f t="shared" ref="G5:G18" si="0">F5*(1+$I$2)</f>
        <v>1994916.8473387661</v>
      </c>
      <c r="I5" s="23">
        <f>[1]Indicadores!$E$24</f>
        <v>0.26398568741626299</v>
      </c>
    </row>
    <row r="6" spans="1:9" x14ac:dyDescent="0.55000000000000004">
      <c r="A6" s="9" t="s">
        <v>70</v>
      </c>
      <c r="B6" s="10">
        <v>3076734</v>
      </c>
      <c r="C6" s="10">
        <v>3385767</v>
      </c>
      <c r="D6" s="10">
        <v>3752301</v>
      </c>
      <c r="E6" s="10">
        <v>3959745</v>
      </c>
      <c r="F6" s="10">
        <v>3741278</v>
      </c>
      <c r="G6" s="10">
        <f t="shared" si="0"/>
        <v>4047862.8158129603</v>
      </c>
    </row>
    <row r="7" spans="1:9" x14ac:dyDescent="0.55000000000000004">
      <c r="A7" s="9" t="s">
        <v>2</v>
      </c>
      <c r="B7" s="10">
        <v>229364</v>
      </c>
      <c r="C7" s="10">
        <v>129357</v>
      </c>
      <c r="D7" s="10">
        <v>107405</v>
      </c>
      <c r="E7" s="10">
        <v>98544</v>
      </c>
      <c r="F7" s="10">
        <v>78280</v>
      </c>
      <c r="G7" s="10">
        <f t="shared" si="0"/>
        <v>84694.775748243934</v>
      </c>
      <c r="I7" s="1" t="s">
        <v>92</v>
      </c>
    </row>
    <row r="8" spans="1:9" x14ac:dyDescent="0.55000000000000004">
      <c r="A8" s="9" t="s">
        <v>71</v>
      </c>
      <c r="B8" s="10">
        <v>57205</v>
      </c>
      <c r="C8" s="10">
        <v>75655</v>
      </c>
      <c r="D8" s="10">
        <v>92454</v>
      </c>
      <c r="E8" s="10">
        <v>81814</v>
      </c>
      <c r="F8" s="10">
        <v>100980</v>
      </c>
      <c r="G8" s="10">
        <f t="shared" si="0"/>
        <v>109254.96237937751</v>
      </c>
      <c r="I8" s="23">
        <f>1-I5</f>
        <v>0.73601431258373706</v>
      </c>
    </row>
    <row r="9" spans="1:9" x14ac:dyDescent="0.55000000000000004">
      <c r="A9" s="9" t="s">
        <v>72</v>
      </c>
      <c r="B9" s="10">
        <v>331204</v>
      </c>
      <c r="C9" s="10">
        <v>2417600</v>
      </c>
      <c r="D9" s="10">
        <v>1656616</v>
      </c>
      <c r="E9" s="10">
        <v>1429705</v>
      </c>
      <c r="F9" s="10">
        <v>1719030</v>
      </c>
      <c r="G9" s="10">
        <f t="shared" si="0"/>
        <v>1859898.5737672937</v>
      </c>
    </row>
    <row r="10" spans="1:9" x14ac:dyDescent="0.55000000000000004">
      <c r="A10" s="7" t="s">
        <v>6</v>
      </c>
      <c r="B10" s="8">
        <v>5206929</v>
      </c>
      <c r="C10" s="8">
        <v>6242948</v>
      </c>
      <c r="D10" s="8">
        <v>5775633</v>
      </c>
      <c r="E10" s="8">
        <v>6885169</v>
      </c>
      <c r="F10" s="8">
        <v>9497920</v>
      </c>
      <c r="G10" s="8">
        <f>SUM(G11:G18)</f>
        <v>10276241.753637724</v>
      </c>
    </row>
    <row r="11" spans="1:9" x14ac:dyDescent="0.55000000000000004">
      <c r="A11" s="9" t="s">
        <v>73</v>
      </c>
      <c r="B11" s="10">
        <v>991402</v>
      </c>
      <c r="C11" s="10">
        <v>1022875</v>
      </c>
      <c r="D11" s="10">
        <v>829693</v>
      </c>
      <c r="E11" s="10">
        <v>1153277</v>
      </c>
      <c r="F11" s="10">
        <v>1641094</v>
      </c>
      <c r="G11" s="10">
        <f t="shared" si="0"/>
        <v>1775575.9876314336</v>
      </c>
    </row>
    <row r="12" spans="1:9" x14ac:dyDescent="0.55000000000000004">
      <c r="A12" s="9" t="s">
        <v>74</v>
      </c>
      <c r="B12" s="10">
        <v>3058927</v>
      </c>
      <c r="C12" s="10">
        <v>3627584</v>
      </c>
      <c r="D12" s="10">
        <v>4256862</v>
      </c>
      <c r="E12" s="10">
        <v>4674360</v>
      </c>
      <c r="F12" s="10">
        <v>4860581</v>
      </c>
      <c r="G12" s="10">
        <f t="shared" si="0"/>
        <v>5258888.8324115379</v>
      </c>
    </row>
    <row r="13" spans="1:9" x14ac:dyDescent="0.55000000000000004">
      <c r="A13" s="9" t="s">
        <v>75</v>
      </c>
      <c r="B13" s="10">
        <v>36050</v>
      </c>
      <c r="C13" s="10">
        <v>40660</v>
      </c>
      <c r="D13" s="10">
        <v>37865</v>
      </c>
      <c r="E13" s="10">
        <v>30386</v>
      </c>
      <c r="F13" s="10">
        <v>50405</v>
      </c>
      <c r="G13" s="10">
        <f t="shared" si="0"/>
        <v>54535.515733140463</v>
      </c>
    </row>
    <row r="14" spans="1:9" x14ac:dyDescent="0.55000000000000004">
      <c r="A14" s="9" t="s">
        <v>7</v>
      </c>
      <c r="B14" s="10">
        <v>36643</v>
      </c>
      <c r="C14" s="10">
        <v>86537</v>
      </c>
      <c r="D14" s="10">
        <v>42125</v>
      </c>
      <c r="E14" s="10">
        <v>38518</v>
      </c>
      <c r="F14" s="10">
        <v>60123</v>
      </c>
      <c r="G14" s="10">
        <f t="shared" si="0"/>
        <v>65049.872282979937</v>
      </c>
    </row>
    <row r="15" spans="1:9" x14ac:dyDescent="0.55000000000000004">
      <c r="A15" s="9" t="s">
        <v>3</v>
      </c>
      <c r="B15" s="10">
        <v>783477</v>
      </c>
      <c r="C15" s="10">
        <v>1073855</v>
      </c>
      <c r="D15" s="10">
        <v>46468</v>
      </c>
      <c r="E15" s="10">
        <v>75675</v>
      </c>
      <c r="F15" s="10">
        <v>1918962</v>
      </c>
      <c r="G15" s="10">
        <f t="shared" si="0"/>
        <v>2076214.3109274611</v>
      </c>
    </row>
    <row r="16" spans="1:9" x14ac:dyDescent="0.55000000000000004">
      <c r="A16" s="9" t="s">
        <v>4</v>
      </c>
      <c r="B16" s="10">
        <v>139986</v>
      </c>
      <c r="C16" s="10">
        <v>182685</v>
      </c>
      <c r="D16" s="10">
        <v>300854</v>
      </c>
      <c r="E16" s="10">
        <v>485757</v>
      </c>
      <c r="F16" s="10">
        <v>564393</v>
      </c>
      <c r="G16" s="10">
        <f t="shared" si="0"/>
        <v>610643.05785486253</v>
      </c>
    </row>
    <row r="17" spans="1:7" x14ac:dyDescent="0.55000000000000004">
      <c r="A17" s="9" t="s">
        <v>8</v>
      </c>
      <c r="B17" s="10">
        <v>86188</v>
      </c>
      <c r="C17" s="10">
        <v>87559</v>
      </c>
      <c r="D17" s="10">
        <v>95627</v>
      </c>
      <c r="E17" s="10">
        <v>118178</v>
      </c>
      <c r="F17" s="10">
        <v>164431</v>
      </c>
      <c r="G17" s="10">
        <f t="shared" si="0"/>
        <v>177905.55277286022</v>
      </c>
    </row>
    <row r="18" spans="1:7" x14ac:dyDescent="0.55000000000000004">
      <c r="A18" s="9" t="s">
        <v>76</v>
      </c>
      <c r="B18" s="10">
        <v>74256</v>
      </c>
      <c r="C18" s="10">
        <v>121193</v>
      </c>
      <c r="D18" s="10">
        <v>166139</v>
      </c>
      <c r="E18" s="10">
        <v>309018</v>
      </c>
      <c r="F18" s="10">
        <v>237931</v>
      </c>
      <c r="G18" s="10">
        <f t="shared" si="0"/>
        <v>257428.62402344693</v>
      </c>
    </row>
    <row r="19" spans="1:7" x14ac:dyDescent="0.55000000000000004">
      <c r="A19" s="5" t="s">
        <v>85</v>
      </c>
      <c r="B19" s="6">
        <v>6889526</v>
      </c>
      <c r="C19" s="6">
        <v>8761379</v>
      </c>
      <c r="D19" s="6">
        <v>8762305</v>
      </c>
      <c r="E19" s="6">
        <v>9577534</v>
      </c>
      <c r="F19" s="6">
        <v>12027430</v>
      </c>
      <c r="G19" s="6">
        <f>F19</f>
        <v>12027430</v>
      </c>
    </row>
    <row r="20" spans="1:7" x14ac:dyDescent="0.55000000000000004">
      <c r="A20" s="7" t="s">
        <v>9</v>
      </c>
      <c r="B20" s="8">
        <v>2924359</v>
      </c>
      <c r="C20" s="8">
        <v>3249980</v>
      </c>
      <c r="D20" s="8">
        <v>2641253</v>
      </c>
      <c r="E20" s="8">
        <v>2806114</v>
      </c>
      <c r="F20" s="8">
        <v>3615810</v>
      </c>
      <c r="G20" s="8">
        <f t="shared" ref="G20:G33" si="1">F20</f>
        <v>3615810</v>
      </c>
    </row>
    <row r="21" spans="1:7" x14ac:dyDescent="0.55000000000000004">
      <c r="A21" s="9" t="s">
        <v>12</v>
      </c>
      <c r="B21" s="10">
        <v>110068</v>
      </c>
      <c r="C21" s="10">
        <v>116891</v>
      </c>
      <c r="D21" s="10">
        <v>140279</v>
      </c>
      <c r="E21" s="10">
        <v>139919</v>
      </c>
      <c r="F21" s="10">
        <v>142155</v>
      </c>
      <c r="G21" s="10">
        <f t="shared" si="1"/>
        <v>142155</v>
      </c>
    </row>
    <row r="22" spans="1:7" x14ac:dyDescent="0.55000000000000004">
      <c r="A22" s="9" t="s">
        <v>13</v>
      </c>
      <c r="B22" s="10">
        <v>315109</v>
      </c>
      <c r="C22" s="10">
        <v>304983</v>
      </c>
      <c r="D22" s="10">
        <v>379989</v>
      </c>
      <c r="E22" s="10">
        <v>303645</v>
      </c>
      <c r="F22" s="10">
        <v>467929</v>
      </c>
      <c r="G22" s="10">
        <f t="shared" si="1"/>
        <v>467929</v>
      </c>
    </row>
    <row r="23" spans="1:7" x14ac:dyDescent="0.55000000000000004">
      <c r="A23" s="9" t="s">
        <v>14</v>
      </c>
      <c r="B23" s="10">
        <v>57318</v>
      </c>
      <c r="C23" s="10">
        <v>61504</v>
      </c>
      <c r="D23" s="10">
        <v>73149</v>
      </c>
      <c r="E23" s="10">
        <v>76580</v>
      </c>
      <c r="F23" s="10">
        <v>90477</v>
      </c>
      <c r="G23" s="10">
        <f t="shared" si="1"/>
        <v>90477</v>
      </c>
    </row>
    <row r="24" spans="1:7" x14ac:dyDescent="0.55000000000000004">
      <c r="A24" s="9" t="s">
        <v>77</v>
      </c>
      <c r="B24" s="10">
        <v>600865</v>
      </c>
      <c r="C24" s="10">
        <v>804443</v>
      </c>
      <c r="D24" s="10">
        <v>349089</v>
      </c>
      <c r="E24" s="10">
        <v>95757</v>
      </c>
      <c r="F24" s="10">
        <v>318251</v>
      </c>
      <c r="G24" s="10">
        <f t="shared" si="1"/>
        <v>318251</v>
      </c>
    </row>
    <row r="25" spans="1:7" x14ac:dyDescent="0.55000000000000004">
      <c r="A25" s="9" t="s">
        <v>78</v>
      </c>
      <c r="B25" s="10">
        <v>336185</v>
      </c>
      <c r="C25" s="10">
        <v>37381</v>
      </c>
      <c r="D25" s="10">
        <v>66438</v>
      </c>
      <c r="E25" s="10">
        <v>575854</v>
      </c>
      <c r="F25" s="10">
        <v>369269</v>
      </c>
      <c r="G25" s="10">
        <f t="shared" si="1"/>
        <v>369269</v>
      </c>
    </row>
    <row r="26" spans="1:7" x14ac:dyDescent="0.55000000000000004">
      <c r="A26" s="9" t="s">
        <v>79</v>
      </c>
      <c r="B26" s="10">
        <v>40331</v>
      </c>
      <c r="C26" s="10">
        <v>49025</v>
      </c>
      <c r="D26" s="10">
        <v>42564</v>
      </c>
      <c r="E26" s="10">
        <v>32462</v>
      </c>
      <c r="F26" s="10">
        <v>41647</v>
      </c>
      <c r="G26" s="10">
        <f t="shared" si="1"/>
        <v>41647</v>
      </c>
    </row>
    <row r="27" spans="1:7" x14ac:dyDescent="0.55000000000000004">
      <c r="A27" s="9" t="s">
        <v>80</v>
      </c>
      <c r="B27" s="10">
        <v>1464483</v>
      </c>
      <c r="C27" s="10">
        <v>1875753</v>
      </c>
      <c r="D27" s="10">
        <v>1589745</v>
      </c>
      <c r="E27" s="10">
        <v>1581897</v>
      </c>
      <c r="F27" s="10">
        <v>2186082</v>
      </c>
      <c r="G27" s="10">
        <f t="shared" si="1"/>
        <v>2186082</v>
      </c>
    </row>
    <row r="28" spans="1:7" x14ac:dyDescent="0.55000000000000004">
      <c r="A28" s="7" t="s">
        <v>15</v>
      </c>
      <c r="B28" s="8">
        <v>3965167</v>
      </c>
      <c r="C28" s="8">
        <v>5511399</v>
      </c>
      <c r="D28" s="8">
        <v>6121052</v>
      </c>
      <c r="E28" s="8">
        <v>6771420</v>
      </c>
      <c r="F28" s="8">
        <v>8411620</v>
      </c>
      <c r="G28" s="8">
        <f t="shared" si="1"/>
        <v>8411620</v>
      </c>
    </row>
    <row r="29" spans="1:7" x14ac:dyDescent="0.55000000000000004">
      <c r="A29" s="9" t="s">
        <v>81</v>
      </c>
      <c r="B29" s="10">
        <v>1376590</v>
      </c>
      <c r="C29" s="10">
        <v>1187851</v>
      </c>
      <c r="D29" s="10">
        <v>592623</v>
      </c>
      <c r="E29" s="10">
        <v>876608</v>
      </c>
      <c r="F29" s="10">
        <v>1960044</v>
      </c>
      <c r="G29" s="10">
        <f t="shared" si="1"/>
        <v>1960044</v>
      </c>
    </row>
    <row r="30" spans="1:7" x14ac:dyDescent="0.55000000000000004">
      <c r="A30" s="9" t="s">
        <v>82</v>
      </c>
      <c r="B30" s="10">
        <v>0</v>
      </c>
      <c r="C30" s="10">
        <v>1442670</v>
      </c>
      <c r="D30" s="10">
        <v>1854868</v>
      </c>
      <c r="E30" s="10">
        <v>1653939</v>
      </c>
      <c r="F30" s="10">
        <v>2003967</v>
      </c>
      <c r="G30" s="10">
        <f t="shared" si="1"/>
        <v>2003967</v>
      </c>
    </row>
    <row r="31" spans="1:7" x14ac:dyDescent="0.55000000000000004">
      <c r="A31" s="9" t="s">
        <v>83</v>
      </c>
      <c r="B31" s="10">
        <v>2351052</v>
      </c>
      <c r="C31" s="10">
        <v>2647968</v>
      </c>
      <c r="D31" s="10">
        <v>3452521</v>
      </c>
      <c r="E31" s="10">
        <v>3985410</v>
      </c>
      <c r="F31" s="10">
        <v>4154479</v>
      </c>
      <c r="G31" s="10">
        <f t="shared" si="1"/>
        <v>4154479</v>
      </c>
    </row>
    <row r="32" spans="1:7" x14ac:dyDescent="0.55000000000000004">
      <c r="A32" s="9" t="s">
        <v>16</v>
      </c>
      <c r="B32" s="10">
        <v>40126</v>
      </c>
      <c r="C32" s="10">
        <v>41551</v>
      </c>
      <c r="D32" s="10">
        <v>34128</v>
      </c>
      <c r="E32" s="10">
        <v>46516</v>
      </c>
      <c r="F32" s="10">
        <v>66734</v>
      </c>
      <c r="G32" s="10">
        <f t="shared" si="1"/>
        <v>66734</v>
      </c>
    </row>
    <row r="33" spans="1:7" x14ac:dyDescent="0.55000000000000004">
      <c r="A33" s="9" t="s">
        <v>84</v>
      </c>
      <c r="B33" s="10">
        <v>197399</v>
      </c>
      <c r="C33" s="10">
        <v>191359</v>
      </c>
      <c r="D33" s="10">
        <v>186912</v>
      </c>
      <c r="E33" s="10">
        <v>208947</v>
      </c>
      <c r="F33" s="10">
        <v>226396</v>
      </c>
      <c r="G33" s="10">
        <f t="shared" si="1"/>
        <v>226396</v>
      </c>
    </row>
    <row r="34" spans="1:7" x14ac:dyDescent="0.55000000000000004">
      <c r="A34" s="5" t="s">
        <v>17</v>
      </c>
      <c r="B34" s="6">
        <v>5437487</v>
      </c>
      <c r="C34" s="6">
        <v>5797121</v>
      </c>
      <c r="D34" s="6">
        <v>4874586</v>
      </c>
      <c r="E34" s="6">
        <v>5108789</v>
      </c>
      <c r="F34" s="6">
        <v>6034585</v>
      </c>
      <c r="G34" s="6">
        <f>SUM(G35:G39)</f>
        <v>6529098.4071118627</v>
      </c>
    </row>
    <row r="35" spans="1:7" x14ac:dyDescent="0.55000000000000004">
      <c r="A35" s="9" t="s">
        <v>33</v>
      </c>
      <c r="B35" s="10">
        <v>253758</v>
      </c>
      <c r="C35" s="10">
        <v>255359</v>
      </c>
      <c r="D35" s="10">
        <v>244141</v>
      </c>
      <c r="E35" s="10">
        <v>267019</v>
      </c>
      <c r="F35" s="10">
        <v>361254</v>
      </c>
      <c r="G35" s="10">
        <f>F35</f>
        <v>361254</v>
      </c>
    </row>
    <row r="36" spans="1:7" x14ac:dyDescent="0.55000000000000004">
      <c r="A36" s="9" t="s">
        <v>18</v>
      </c>
      <c r="B36" s="10">
        <v>4509521</v>
      </c>
      <c r="C36" s="10">
        <v>4769945</v>
      </c>
      <c r="D36" s="10">
        <v>4079770</v>
      </c>
      <c r="E36" s="10">
        <v>4282130</v>
      </c>
      <c r="F36" s="10">
        <v>4609424</v>
      </c>
      <c r="G36" s="10">
        <f>F36</f>
        <v>4609424</v>
      </c>
    </row>
    <row r="37" spans="1:7" x14ac:dyDescent="0.55000000000000004">
      <c r="A37" s="9" t="s">
        <v>10</v>
      </c>
      <c r="B37" s="10">
        <v>28977</v>
      </c>
      <c r="C37" s="10">
        <v>35464</v>
      </c>
      <c r="D37" s="10">
        <v>42187</v>
      </c>
      <c r="E37" s="10">
        <v>49555</v>
      </c>
      <c r="F37" s="10">
        <v>59502</v>
      </c>
      <c r="G37" s="10">
        <f>F37</f>
        <v>59502</v>
      </c>
    </row>
    <row r="38" spans="1:7" x14ac:dyDescent="0.55000000000000004">
      <c r="A38" s="9" t="s">
        <v>11</v>
      </c>
      <c r="B38" s="10">
        <v>645231</v>
      </c>
      <c r="C38" s="10">
        <v>736353</v>
      </c>
      <c r="D38" s="10">
        <v>508488</v>
      </c>
      <c r="E38" s="10">
        <v>510085</v>
      </c>
      <c r="F38" s="10">
        <v>920796</v>
      </c>
      <c r="G38" s="10">
        <f>F38+(I8*DRE!F15)</f>
        <v>1415309.4071118629</v>
      </c>
    </row>
    <row r="39" spans="1:7" x14ac:dyDescent="0.55000000000000004">
      <c r="A39" s="9" t="s">
        <v>19</v>
      </c>
      <c r="B39" s="10">
        <v>0</v>
      </c>
      <c r="C39" s="10">
        <v>0</v>
      </c>
      <c r="D39" s="10">
        <v>0</v>
      </c>
      <c r="E39" s="10">
        <v>0</v>
      </c>
      <c r="F39" s="10">
        <v>83609</v>
      </c>
      <c r="G39" s="10">
        <f>F39</f>
        <v>83609</v>
      </c>
    </row>
    <row r="41" spans="1:7" x14ac:dyDescent="0.55000000000000004">
      <c r="G41" s="24" t="s">
        <v>93</v>
      </c>
    </row>
    <row r="42" spans="1:7" x14ac:dyDescent="0.55000000000000004">
      <c r="G42" s="25">
        <f>G2-G19-G34</f>
        <v>985606.36532576941</v>
      </c>
    </row>
  </sheetData>
  <phoneticPr fontId="3" type="noConversion"/>
  <pageMargins left="0.7" right="0.7" top="0.75" bottom="0.75" header="0.3" footer="0.3"/>
  <pageSetup orientation="portrait" horizontalDpi="0" verticalDpi="0" r:id="rId1"/>
  <ignoredErrors>
    <ignoredError sqref="G10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F306-CAF3-4637-A099-D438AE3577F0}">
  <dimension ref="A1:E36"/>
  <sheetViews>
    <sheetView showGridLines="0" zoomScaleNormal="100" workbookViewId="0">
      <selection activeCell="A33" sqref="A33"/>
    </sheetView>
  </sheetViews>
  <sheetFormatPr defaultColWidth="8.89453125" defaultRowHeight="14.4" x14ac:dyDescent="0.55000000000000004"/>
  <cols>
    <col min="1" max="1" width="43.41796875" bestFit="1" customWidth="1"/>
    <col min="2" max="5" width="11.89453125" customWidth="1"/>
  </cols>
  <sheetData>
    <row r="1" spans="1:5" x14ac:dyDescent="0.55000000000000004">
      <c r="A1" s="3" t="s">
        <v>86</v>
      </c>
      <c r="B1" s="4">
        <v>2017</v>
      </c>
      <c r="C1" s="4">
        <v>2018</v>
      </c>
      <c r="D1" s="4">
        <v>2019</v>
      </c>
      <c r="E1" s="4">
        <v>2020</v>
      </c>
    </row>
    <row r="2" spans="1:5" x14ac:dyDescent="0.55000000000000004">
      <c r="A2" s="12" t="s">
        <v>35</v>
      </c>
      <c r="B2" s="13">
        <v>332400</v>
      </c>
      <c r="C2" s="13">
        <v>625606</v>
      </c>
      <c r="D2" s="13">
        <v>-98245</v>
      </c>
      <c r="E2" s="13">
        <v>689934</v>
      </c>
    </row>
    <row r="3" spans="1:5" x14ac:dyDescent="0.55000000000000004">
      <c r="A3" s="14" t="s">
        <v>41</v>
      </c>
      <c r="B3" s="15">
        <v>1053428</v>
      </c>
      <c r="C3" s="15">
        <v>1275794</v>
      </c>
      <c r="D3" s="15">
        <v>1282107</v>
      </c>
      <c r="E3" s="15">
        <v>1237169</v>
      </c>
    </row>
    <row r="4" spans="1:5" x14ac:dyDescent="0.55000000000000004">
      <c r="A4" s="16" t="s">
        <v>42</v>
      </c>
      <c r="B4" s="17">
        <v>700024</v>
      </c>
      <c r="C4" s="17">
        <v>758137</v>
      </c>
      <c r="D4" s="17">
        <v>747876</v>
      </c>
      <c r="E4" s="17">
        <v>620992</v>
      </c>
    </row>
    <row r="5" spans="1:5" x14ac:dyDescent="0.55000000000000004">
      <c r="A5" s="16" t="s">
        <v>43</v>
      </c>
      <c r="B5" s="17">
        <v>49186</v>
      </c>
      <c r="C5" s="17">
        <v>63675</v>
      </c>
      <c r="D5" s="17">
        <v>87163</v>
      </c>
      <c r="E5" s="17">
        <v>109731</v>
      </c>
    </row>
    <row r="6" spans="1:5" x14ac:dyDescent="0.55000000000000004">
      <c r="A6" s="16" t="s">
        <v>44</v>
      </c>
      <c r="B6" s="17">
        <v>0</v>
      </c>
      <c r="C6" s="17">
        <v>0</v>
      </c>
      <c r="D6" s="17">
        <v>-31851</v>
      </c>
      <c r="E6" s="17">
        <v>-88293</v>
      </c>
    </row>
    <row r="7" spans="1:5" x14ac:dyDescent="0.55000000000000004">
      <c r="A7" s="16" t="s">
        <v>45</v>
      </c>
      <c r="B7" s="17">
        <v>9353</v>
      </c>
      <c r="C7" s="17">
        <v>3661</v>
      </c>
      <c r="D7" s="17">
        <v>4269</v>
      </c>
      <c r="E7" s="17">
        <v>3132</v>
      </c>
    </row>
    <row r="8" spans="1:5" x14ac:dyDescent="0.55000000000000004">
      <c r="A8" s="16" t="s">
        <v>46</v>
      </c>
      <c r="B8" s="17">
        <v>33049</v>
      </c>
      <c r="C8" s="17">
        <v>27855</v>
      </c>
      <c r="D8" s="17">
        <v>72062</v>
      </c>
      <c r="E8" s="17">
        <v>46741</v>
      </c>
    </row>
    <row r="9" spans="1:5" x14ac:dyDescent="0.55000000000000004">
      <c r="A9" s="16" t="s">
        <v>16</v>
      </c>
      <c r="B9" s="17">
        <v>-9780</v>
      </c>
      <c r="C9" s="17">
        <v>-8165</v>
      </c>
      <c r="D9" s="17">
        <v>16967</v>
      </c>
      <c r="E9" s="17">
        <v>30320</v>
      </c>
    </row>
    <row r="10" spans="1:5" x14ac:dyDescent="0.55000000000000004">
      <c r="A10" s="16" t="s">
        <v>47</v>
      </c>
      <c r="B10" s="17">
        <v>271596</v>
      </c>
      <c r="C10" s="17">
        <v>430631</v>
      </c>
      <c r="D10" s="17">
        <v>385621</v>
      </c>
      <c r="E10" s="17">
        <v>514546</v>
      </c>
    </row>
    <row r="11" spans="1:5" x14ac:dyDescent="0.55000000000000004">
      <c r="A11" s="14" t="s">
        <v>36</v>
      </c>
      <c r="B11" s="15">
        <v>-721028</v>
      </c>
      <c r="C11" s="15">
        <v>-650188</v>
      </c>
      <c r="D11" s="15">
        <v>-1380352</v>
      </c>
      <c r="E11" s="15">
        <v>94649</v>
      </c>
    </row>
    <row r="12" spans="1:5" x14ac:dyDescent="0.55000000000000004">
      <c r="A12" s="16" t="s">
        <v>48</v>
      </c>
      <c r="B12" s="17">
        <v>10789</v>
      </c>
      <c r="C12" s="17">
        <v>213777</v>
      </c>
      <c r="D12" s="17">
        <v>-491290</v>
      </c>
      <c r="E12" s="17">
        <v>-800940</v>
      </c>
    </row>
    <row r="13" spans="1:5" x14ac:dyDescent="0.55000000000000004">
      <c r="A13" s="16" t="s">
        <v>49</v>
      </c>
      <c r="B13" s="17">
        <v>-120535</v>
      </c>
      <c r="C13" s="17">
        <v>-186677</v>
      </c>
      <c r="D13" s="17">
        <v>-97120</v>
      </c>
      <c r="E13" s="17">
        <v>772063</v>
      </c>
    </row>
    <row r="14" spans="1:5" x14ac:dyDescent="0.55000000000000004">
      <c r="A14" s="16" t="s">
        <v>50</v>
      </c>
      <c r="B14" s="17">
        <v>-188833</v>
      </c>
      <c r="C14" s="17">
        <v>-171307</v>
      </c>
      <c r="D14" s="17">
        <v>-186064</v>
      </c>
      <c r="E14" s="17">
        <v>-160653</v>
      </c>
    </row>
    <row r="15" spans="1:5" x14ac:dyDescent="0.55000000000000004">
      <c r="A15" s="16" t="s">
        <v>51</v>
      </c>
      <c r="B15" s="17">
        <v>-10126</v>
      </c>
      <c r="C15" s="17">
        <v>75006</v>
      </c>
      <c r="D15" s="17">
        <v>-76344</v>
      </c>
      <c r="E15" s="17">
        <v>155134</v>
      </c>
    </row>
    <row r="16" spans="1:5" x14ac:dyDescent="0.55000000000000004">
      <c r="A16" s="16" t="s">
        <v>52</v>
      </c>
      <c r="B16" s="17">
        <v>17439</v>
      </c>
      <c r="C16" s="17">
        <v>34154</v>
      </c>
      <c r="D16" s="17">
        <v>2883</v>
      </c>
      <c r="E16" s="17">
        <v>124626</v>
      </c>
    </row>
    <row r="17" spans="1:5" x14ac:dyDescent="0.55000000000000004">
      <c r="A17" s="16" t="s">
        <v>53</v>
      </c>
      <c r="B17" s="17">
        <v>-429762</v>
      </c>
      <c r="C17" s="17">
        <v>-615141</v>
      </c>
      <c r="D17" s="17">
        <v>-532417</v>
      </c>
      <c r="E17" s="17">
        <v>4419</v>
      </c>
    </row>
    <row r="18" spans="1:5" x14ac:dyDescent="0.55000000000000004">
      <c r="A18" s="14" t="s">
        <v>54</v>
      </c>
      <c r="B18" s="15">
        <v>0</v>
      </c>
      <c r="C18" s="15">
        <v>0</v>
      </c>
      <c r="D18" s="15">
        <v>0</v>
      </c>
      <c r="E18" s="15">
        <v>-641884</v>
      </c>
    </row>
    <row r="19" spans="1:5" x14ac:dyDescent="0.55000000000000004">
      <c r="A19" s="12" t="s">
        <v>37</v>
      </c>
      <c r="B19" s="13">
        <v>-988534</v>
      </c>
      <c r="C19" s="13">
        <v>587865</v>
      </c>
      <c r="D19" s="13">
        <v>160633</v>
      </c>
      <c r="E19" s="13">
        <v>-794716</v>
      </c>
    </row>
    <row r="20" spans="1:5" x14ac:dyDescent="0.55000000000000004">
      <c r="A20" s="14" t="s">
        <v>55</v>
      </c>
      <c r="B20" s="15">
        <v>-113615</v>
      </c>
      <c r="C20" s="15">
        <v>-256316</v>
      </c>
      <c r="D20" s="15">
        <v>-131292</v>
      </c>
      <c r="E20" s="15">
        <v>-637894</v>
      </c>
    </row>
    <row r="21" spans="1:5" x14ac:dyDescent="0.55000000000000004">
      <c r="A21" s="16" t="s">
        <v>56</v>
      </c>
      <c r="B21" s="17">
        <v>-38203</v>
      </c>
      <c r="C21" s="17">
        <v>-64500</v>
      </c>
      <c r="D21" s="17">
        <v>-5579</v>
      </c>
      <c r="E21" s="17">
        <v>-761306</v>
      </c>
    </row>
    <row r="22" spans="1:5" x14ac:dyDescent="0.55000000000000004">
      <c r="A22" s="16" t="s">
        <v>57</v>
      </c>
      <c r="B22" s="17">
        <v>-75412</v>
      </c>
      <c r="C22" s="17">
        <v>-191816</v>
      </c>
      <c r="D22" s="17">
        <v>-208735</v>
      </c>
      <c r="E22" s="17">
        <v>-179957</v>
      </c>
    </row>
    <row r="23" spans="1:5" x14ac:dyDescent="0.55000000000000004">
      <c r="A23" s="16" t="s">
        <v>58</v>
      </c>
      <c r="B23" s="17">
        <v>0</v>
      </c>
      <c r="C23" s="17">
        <v>0</v>
      </c>
      <c r="D23" s="17">
        <v>83022</v>
      </c>
      <c r="E23" s="17">
        <v>303369</v>
      </c>
    </row>
    <row r="24" spans="1:5" x14ac:dyDescent="0.55000000000000004">
      <c r="A24" s="14" t="s">
        <v>59</v>
      </c>
      <c r="B24" s="15">
        <v>-811726</v>
      </c>
      <c r="C24" s="15">
        <v>788208</v>
      </c>
      <c r="D24" s="15">
        <v>300413</v>
      </c>
      <c r="E24" s="15">
        <v>-163628</v>
      </c>
    </row>
    <row r="25" spans="1:5" x14ac:dyDescent="0.55000000000000004">
      <c r="A25" s="14" t="s">
        <v>60</v>
      </c>
      <c r="B25" s="15">
        <v>-63193</v>
      </c>
      <c r="C25" s="15">
        <v>55973</v>
      </c>
      <c r="D25" s="15">
        <v>-8488</v>
      </c>
      <c r="E25" s="15">
        <v>6806</v>
      </c>
    </row>
    <row r="26" spans="1:5" x14ac:dyDescent="0.55000000000000004">
      <c r="A26" s="12" t="s">
        <v>38</v>
      </c>
      <c r="B26" s="13">
        <v>861322</v>
      </c>
      <c r="C26" s="13">
        <v>-1131742</v>
      </c>
      <c r="D26" s="13">
        <v>-182321</v>
      </c>
      <c r="E26" s="13">
        <v>511840</v>
      </c>
    </row>
    <row r="27" spans="1:5" x14ac:dyDescent="0.55000000000000004">
      <c r="A27" s="14" t="s">
        <v>61</v>
      </c>
      <c r="B27" s="15">
        <v>1068520</v>
      </c>
      <c r="C27" s="15">
        <v>-615657</v>
      </c>
      <c r="D27" s="15">
        <v>317328</v>
      </c>
      <c r="E27" s="15">
        <v>690157</v>
      </c>
    </row>
    <row r="28" spans="1:5" x14ac:dyDescent="0.55000000000000004">
      <c r="A28" s="16" t="s">
        <v>62</v>
      </c>
      <c r="B28" s="17">
        <v>3159708</v>
      </c>
      <c r="C28" s="17">
        <v>2113772</v>
      </c>
      <c r="D28" s="17">
        <v>2417269</v>
      </c>
      <c r="E28" s="17">
        <v>2492897</v>
      </c>
    </row>
    <row r="29" spans="1:5" x14ac:dyDescent="0.55000000000000004">
      <c r="A29" s="16" t="s">
        <v>63</v>
      </c>
      <c r="B29" s="17">
        <v>-2091188</v>
      </c>
      <c r="C29" s="17">
        <v>-2729429</v>
      </c>
      <c r="D29" s="17">
        <v>-2099941</v>
      </c>
      <c r="E29" s="17">
        <v>-1802740</v>
      </c>
    </row>
    <row r="30" spans="1:5" x14ac:dyDescent="0.55000000000000004">
      <c r="A30" s="14" t="s">
        <v>64</v>
      </c>
      <c r="B30" s="15">
        <v>-41090</v>
      </c>
      <c r="C30" s="15">
        <v>-63216</v>
      </c>
      <c r="D30" s="15">
        <v>11566</v>
      </c>
      <c r="E30" s="15">
        <v>-26524</v>
      </c>
    </row>
    <row r="31" spans="1:5" x14ac:dyDescent="0.55000000000000004">
      <c r="A31" s="16" t="s">
        <v>65</v>
      </c>
      <c r="B31" s="17">
        <v>4615</v>
      </c>
      <c r="C31" s="17">
        <v>12217</v>
      </c>
      <c r="D31" s="17">
        <v>11566</v>
      </c>
      <c r="E31" s="17">
        <v>-26524</v>
      </c>
    </row>
    <row r="32" spans="1:5" x14ac:dyDescent="0.55000000000000004">
      <c r="A32" s="16" t="s">
        <v>66</v>
      </c>
      <c r="B32" s="17">
        <v>-45705</v>
      </c>
      <c r="C32" s="17">
        <v>-75433</v>
      </c>
      <c r="D32" s="17">
        <v>0</v>
      </c>
      <c r="E32" s="17">
        <v>0</v>
      </c>
    </row>
    <row r="33" spans="1:5" x14ac:dyDescent="0.55000000000000004">
      <c r="A33" s="14" t="s">
        <v>67</v>
      </c>
      <c r="B33" s="15">
        <v>-282390</v>
      </c>
      <c r="C33" s="15">
        <v>-455742</v>
      </c>
      <c r="D33" s="15">
        <v>-491906</v>
      </c>
      <c r="E33" s="15">
        <v>-163933</v>
      </c>
    </row>
    <row r="34" spans="1:5" x14ac:dyDescent="0.55000000000000004">
      <c r="A34" s="14" t="s">
        <v>68</v>
      </c>
      <c r="B34" s="15">
        <v>116282</v>
      </c>
      <c r="C34" s="15">
        <v>2873</v>
      </c>
      <c r="D34" s="15">
        <v>-19309</v>
      </c>
      <c r="E34" s="15">
        <v>12140</v>
      </c>
    </row>
    <row r="35" spans="1:5" x14ac:dyDescent="0.55000000000000004">
      <c r="A35" s="12" t="s">
        <v>39</v>
      </c>
      <c r="B35" s="13">
        <v>0</v>
      </c>
      <c r="C35" s="13">
        <v>0</v>
      </c>
      <c r="D35" s="13">
        <v>0</v>
      </c>
      <c r="E35" s="13">
        <v>-1272</v>
      </c>
    </row>
    <row r="36" spans="1:5" x14ac:dyDescent="0.55000000000000004">
      <c r="A36" s="18" t="s">
        <v>40</v>
      </c>
      <c r="B36" s="19">
        <v>205188</v>
      </c>
      <c r="C36" s="19">
        <v>81729</v>
      </c>
      <c r="D36" s="19">
        <v>-119933</v>
      </c>
      <c r="E36" s="19">
        <v>405786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FD37F-98C5-40E3-B1ED-6BEB19E70B1C}">
  <dimension ref="A1:K15"/>
  <sheetViews>
    <sheetView showGridLines="0" zoomScaleNormal="100" workbookViewId="0">
      <selection activeCell="G15" sqref="G15"/>
    </sheetView>
  </sheetViews>
  <sheetFormatPr defaultColWidth="8.89453125" defaultRowHeight="14.4" x14ac:dyDescent="0.55000000000000004"/>
  <cols>
    <col min="1" max="1" width="34.41796875" bestFit="1" customWidth="1"/>
    <col min="2" max="6" width="15.26171875" customWidth="1"/>
    <col min="7" max="11" width="8.89453125" style="20"/>
  </cols>
  <sheetData>
    <row r="1" spans="1:11" x14ac:dyDescent="0.55000000000000004">
      <c r="A1" s="3" t="s">
        <v>86</v>
      </c>
      <c r="B1" s="4">
        <v>2017</v>
      </c>
      <c r="C1" s="4">
        <v>2018</v>
      </c>
      <c r="D1" s="4">
        <v>2019</v>
      </c>
      <c r="E1" s="4">
        <v>2020</v>
      </c>
      <c r="F1" s="4" t="s">
        <v>89</v>
      </c>
    </row>
    <row r="2" spans="1:11" x14ac:dyDescent="0.55000000000000004">
      <c r="A2" s="9" t="s">
        <v>20</v>
      </c>
      <c r="B2" s="10">
        <v>4759888</v>
      </c>
      <c r="C2" s="10">
        <v>5418995</v>
      </c>
      <c r="D2" s="10">
        <v>6055722</v>
      </c>
      <c r="E2" s="10">
        <v>6646359</v>
      </c>
      <c r="F2" s="10">
        <f>E2*(1+BP!$I$2)</f>
        <v>7191005.1743398411</v>
      </c>
    </row>
    <row r="3" spans="1:11" x14ac:dyDescent="0.55000000000000004">
      <c r="A3" s="9" t="s">
        <v>21</v>
      </c>
      <c r="B3" s="10">
        <v>3147749</v>
      </c>
      <c r="C3" s="10">
        <v>3620489</v>
      </c>
      <c r="D3" s="10">
        <v>4213455</v>
      </c>
      <c r="E3" s="10">
        <v>4772021</v>
      </c>
      <c r="F3" s="10">
        <f>E3*(1+BP!$I$2)</f>
        <v>5163071.6461536884</v>
      </c>
    </row>
    <row r="4" spans="1:11" s="11" customFormat="1" x14ac:dyDescent="0.55000000000000004">
      <c r="A4" s="7" t="s">
        <v>22</v>
      </c>
      <c r="B4" s="8">
        <v>1612139</v>
      </c>
      <c r="C4" s="8">
        <v>1798506</v>
      </c>
      <c r="D4" s="8">
        <v>1842267</v>
      </c>
      <c r="E4" s="8">
        <v>1874338</v>
      </c>
      <c r="F4" s="8">
        <f>F2-F3</f>
        <v>2027933.5281861527</v>
      </c>
      <c r="G4" s="21"/>
      <c r="H4" s="21"/>
      <c r="I4" s="21"/>
      <c r="J4" s="21"/>
      <c r="K4" s="21"/>
    </row>
    <row r="5" spans="1:11" x14ac:dyDescent="0.55000000000000004">
      <c r="A5" s="9" t="s">
        <v>23</v>
      </c>
      <c r="B5" s="10">
        <v>550298</v>
      </c>
      <c r="C5" s="10">
        <v>585959</v>
      </c>
      <c r="D5" s="10">
        <v>592252</v>
      </c>
      <c r="E5" s="10">
        <v>649261</v>
      </c>
      <c r="F5" s="10">
        <f>E5*(1+BP!$I$2)</f>
        <v>702465.69745887327</v>
      </c>
    </row>
    <row r="6" spans="1:11" x14ac:dyDescent="0.55000000000000004">
      <c r="A6" s="9" t="s">
        <v>24</v>
      </c>
      <c r="B6" s="10">
        <v>319719</v>
      </c>
      <c r="C6" s="10">
        <v>347374</v>
      </c>
      <c r="D6" s="10">
        <v>351676</v>
      </c>
      <c r="E6" s="10">
        <v>433410</v>
      </c>
      <c r="F6" s="10">
        <f>E6*(1+BP!$I$2)</f>
        <v>468926.45320703118</v>
      </c>
    </row>
    <row r="7" spans="1:11" x14ac:dyDescent="0.55000000000000004">
      <c r="A7" s="9" t="s">
        <v>25</v>
      </c>
      <c r="B7" s="10">
        <v>72927</v>
      </c>
      <c r="C7" s="10">
        <v>40421</v>
      </c>
      <c r="D7" s="10">
        <v>46408</v>
      </c>
      <c r="E7" s="10">
        <v>98083</v>
      </c>
      <c r="F7" s="10">
        <f>E7*(1+BP!$I$2)</f>
        <v>106120.563230902</v>
      </c>
    </row>
    <row r="8" spans="1:11" x14ac:dyDescent="0.55000000000000004">
      <c r="A8" s="9" t="s">
        <v>26</v>
      </c>
      <c r="B8" s="10">
        <v>115487</v>
      </c>
      <c r="C8" s="10">
        <v>135803</v>
      </c>
      <c r="D8" s="10">
        <v>132009</v>
      </c>
      <c r="E8" s="10">
        <v>129274</v>
      </c>
      <c r="F8" s="10">
        <f>E8*(1+BP!$I$2)</f>
        <v>139867.5579979367</v>
      </c>
    </row>
    <row r="9" spans="1:11" x14ac:dyDescent="0.55000000000000004">
      <c r="A9" s="9" t="s">
        <v>27</v>
      </c>
      <c r="B9" s="10">
        <v>-33049</v>
      </c>
      <c r="C9" s="10">
        <v>-27855</v>
      </c>
      <c r="D9" s="10">
        <v>-72062</v>
      </c>
      <c r="E9" s="10">
        <v>-46741</v>
      </c>
      <c r="F9" s="10">
        <f>E9*(1+BP!$I$2)</f>
        <v>-50571.263582635023</v>
      </c>
    </row>
    <row r="10" spans="1:11" s="11" customFormat="1" x14ac:dyDescent="0.55000000000000004">
      <c r="A10" s="7" t="s">
        <v>30</v>
      </c>
      <c r="B10" s="8">
        <v>666513</v>
      </c>
      <c r="C10" s="8">
        <v>741936</v>
      </c>
      <c r="D10" s="8">
        <v>740676</v>
      </c>
      <c r="E10" s="8">
        <v>713735</v>
      </c>
      <c r="F10" s="8">
        <f>F4-F5-F6+F7-F8+F9</f>
        <v>772223.11917057855</v>
      </c>
      <c r="G10" s="21"/>
      <c r="H10" s="21"/>
      <c r="I10" s="21"/>
      <c r="J10" s="21"/>
      <c r="K10" s="21"/>
    </row>
    <row r="11" spans="1:11" x14ac:dyDescent="0.55000000000000004">
      <c r="A11" s="9" t="s">
        <v>28</v>
      </c>
      <c r="B11" s="10">
        <v>283030</v>
      </c>
      <c r="C11" s="10">
        <v>239537</v>
      </c>
      <c r="D11" s="10">
        <v>195363</v>
      </c>
      <c r="E11" s="10">
        <v>155541</v>
      </c>
      <c r="F11" s="10">
        <f>E11*(1+BP!$I$2)</f>
        <v>168287.04796445591</v>
      </c>
    </row>
    <row r="12" spans="1:11" x14ac:dyDescent="0.55000000000000004">
      <c r="A12" s="9" t="s">
        <v>29</v>
      </c>
      <c r="B12" s="10">
        <v>144348</v>
      </c>
      <c r="C12" s="10">
        <v>102907</v>
      </c>
      <c r="D12" s="10">
        <v>58119</v>
      </c>
      <c r="E12" s="10">
        <v>108529</v>
      </c>
      <c r="F12" s="10">
        <f>E12*(1+BP!$I$2)</f>
        <v>117422.57686741397</v>
      </c>
    </row>
    <row r="13" spans="1:11" s="11" customFormat="1" x14ac:dyDescent="0.55000000000000004">
      <c r="A13" s="7" t="s">
        <v>31</v>
      </c>
      <c r="B13" s="8">
        <v>805195</v>
      </c>
      <c r="C13" s="8">
        <v>878566</v>
      </c>
      <c r="D13" s="8">
        <v>877920</v>
      </c>
      <c r="E13" s="8">
        <v>760747</v>
      </c>
      <c r="F13" s="8">
        <f>F10+F11-F12</f>
        <v>823087.59026762052</v>
      </c>
      <c r="G13" s="21"/>
      <c r="H13" s="21"/>
      <c r="I13" s="21"/>
      <c r="J13" s="21"/>
      <c r="K13" s="21"/>
    </row>
    <row r="14" spans="1:11" x14ac:dyDescent="0.55000000000000004">
      <c r="A14" s="9" t="s">
        <v>32</v>
      </c>
      <c r="B14" s="10">
        <v>105171</v>
      </c>
      <c r="C14" s="10">
        <v>120429</v>
      </c>
      <c r="D14" s="10">
        <v>130044</v>
      </c>
      <c r="E14" s="10">
        <v>139755</v>
      </c>
      <c r="F14" s="10">
        <f>E14*(1+BP!$I$2)</f>
        <v>151207.43976361561</v>
      </c>
    </row>
    <row r="15" spans="1:11" s="11" customFormat="1" x14ac:dyDescent="0.55000000000000004">
      <c r="A15" s="5" t="s">
        <v>34</v>
      </c>
      <c r="B15" s="6">
        <v>700024</v>
      </c>
      <c r="C15" s="6">
        <v>758137</v>
      </c>
      <c r="D15" s="6">
        <v>747876</v>
      </c>
      <c r="E15" s="6">
        <v>620992</v>
      </c>
      <c r="F15" s="6">
        <f>F13-F14</f>
        <v>671880.15050400491</v>
      </c>
      <c r="G15" s="21"/>
      <c r="H15" s="21"/>
      <c r="I15" s="21"/>
      <c r="J15" s="21"/>
      <c r="K15" s="21"/>
    </row>
  </sheetData>
  <phoneticPr fontId="3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EDE1F-0CA5-454F-B36A-E70AF3985794}">
  <dimension ref="A1:P15"/>
  <sheetViews>
    <sheetView showGridLines="0" zoomScaleNormal="100" workbookViewId="0">
      <selection activeCell="C16" sqref="C16"/>
    </sheetView>
  </sheetViews>
  <sheetFormatPr defaultColWidth="8.89453125" defaultRowHeight="14.4" x14ac:dyDescent="0.55000000000000004"/>
  <cols>
    <col min="1" max="1" width="34.41796875" bestFit="1" customWidth="1"/>
    <col min="2" max="5" width="11.89453125" customWidth="1"/>
    <col min="6" max="16" width="8.89453125" style="20"/>
  </cols>
  <sheetData>
    <row r="1" spans="1:16" x14ac:dyDescent="0.55000000000000004">
      <c r="A1" s="3" t="s">
        <v>86</v>
      </c>
      <c r="B1" s="4">
        <v>2017</v>
      </c>
      <c r="C1" s="4">
        <v>2018</v>
      </c>
      <c r="D1" s="4">
        <v>2019</v>
      </c>
      <c r="E1" s="4">
        <v>2020</v>
      </c>
    </row>
    <row r="2" spans="1:16" x14ac:dyDescent="0.55000000000000004">
      <c r="A2" s="9" t="s">
        <v>87</v>
      </c>
      <c r="B2" s="22">
        <v>10.619189782999999</v>
      </c>
      <c r="C2" s="22">
        <v>11.268418542999999</v>
      </c>
      <c r="D2" s="22">
        <v>20.921103453000001</v>
      </c>
      <c r="E2" s="22">
        <v>18.754560669</v>
      </c>
    </row>
    <row r="3" spans="1:16" x14ac:dyDescent="0.55000000000000004">
      <c r="A3" s="9" t="s">
        <v>88</v>
      </c>
      <c r="B3" s="10">
        <v>441848</v>
      </c>
      <c r="C3" s="10">
        <v>441011</v>
      </c>
      <c r="D3" s="10">
        <v>443821</v>
      </c>
      <c r="E3" s="10">
        <v>481953</v>
      </c>
    </row>
    <row r="4" spans="1:16" s="11" customFormat="1" x14ac:dyDescent="0.55000000000000004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</row>
    <row r="5" spans="1:16" x14ac:dyDescent="0.55000000000000004">
      <c r="A5" s="20"/>
      <c r="B5" s="20"/>
      <c r="C5" s="20"/>
      <c r="D5" s="20"/>
      <c r="E5" s="20"/>
      <c r="L5"/>
      <c r="M5"/>
      <c r="N5"/>
      <c r="O5"/>
      <c r="P5"/>
    </row>
    <row r="6" spans="1:16" x14ac:dyDescent="0.55000000000000004">
      <c r="A6" s="20"/>
      <c r="B6" s="20"/>
      <c r="C6" s="20"/>
      <c r="D6" s="20"/>
      <c r="E6" s="20"/>
      <c r="L6"/>
      <c r="M6"/>
      <c r="N6"/>
      <c r="O6"/>
      <c r="P6"/>
    </row>
    <row r="7" spans="1:16" x14ac:dyDescent="0.55000000000000004">
      <c r="A7" s="20"/>
      <c r="B7" s="20"/>
      <c r="C7" s="20"/>
      <c r="D7" s="20"/>
      <c r="E7" s="20"/>
      <c r="L7"/>
      <c r="M7"/>
      <c r="N7"/>
      <c r="O7"/>
      <c r="P7"/>
    </row>
    <row r="8" spans="1:16" x14ac:dyDescent="0.55000000000000004">
      <c r="A8" s="20"/>
      <c r="B8" s="20"/>
      <c r="C8" s="20"/>
      <c r="D8" s="20"/>
      <c r="E8" s="20"/>
      <c r="L8"/>
      <c r="M8"/>
      <c r="N8"/>
      <c r="O8"/>
      <c r="P8"/>
    </row>
    <row r="9" spans="1:16" x14ac:dyDescent="0.55000000000000004">
      <c r="A9" s="20"/>
      <c r="B9" s="20"/>
      <c r="C9" s="20"/>
      <c r="D9" s="20"/>
      <c r="E9" s="20"/>
      <c r="L9"/>
      <c r="M9"/>
      <c r="N9"/>
      <c r="O9"/>
      <c r="P9"/>
    </row>
    <row r="10" spans="1:16" s="11" customFormat="1" x14ac:dyDescent="0.55000000000000004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</row>
    <row r="11" spans="1:16" x14ac:dyDescent="0.55000000000000004">
      <c r="A11" s="20"/>
      <c r="B11" s="20"/>
      <c r="C11" s="20"/>
      <c r="D11" s="20"/>
      <c r="E11" s="20"/>
      <c r="L11"/>
      <c r="M11"/>
      <c r="N11"/>
      <c r="O11"/>
      <c r="P11"/>
    </row>
    <row r="12" spans="1:16" x14ac:dyDescent="0.55000000000000004">
      <c r="A12" s="20"/>
      <c r="B12" s="20"/>
      <c r="C12" s="20"/>
      <c r="D12" s="20"/>
      <c r="E12" s="20"/>
      <c r="L12"/>
      <c r="M12"/>
      <c r="N12"/>
      <c r="O12"/>
      <c r="P12"/>
    </row>
    <row r="13" spans="1:16" s="11" customFormat="1" x14ac:dyDescent="0.55000000000000004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</row>
    <row r="14" spans="1:16" x14ac:dyDescent="0.55000000000000004">
      <c r="A14" s="20"/>
      <c r="B14" s="20"/>
      <c r="C14" s="20"/>
      <c r="D14" s="20"/>
      <c r="E14" s="20"/>
      <c r="L14"/>
      <c r="M14"/>
      <c r="N14"/>
      <c r="O14"/>
      <c r="P14"/>
    </row>
    <row r="15" spans="1:16" s="11" customFormat="1" x14ac:dyDescent="0.55000000000000004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BP</vt:lpstr>
      <vt:lpstr>DFC</vt:lpstr>
      <vt:lpstr>DRE</vt:lpstr>
      <vt:lpstr>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Ramos</dc:creator>
  <cp:lastModifiedBy>Pedro Ramos</cp:lastModifiedBy>
  <dcterms:created xsi:type="dcterms:W3CDTF">2021-03-09T04:28:38Z</dcterms:created>
  <dcterms:modified xsi:type="dcterms:W3CDTF">2021-05-12T22:44:57Z</dcterms:modified>
</cp:coreProperties>
</file>