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Marta\Documents\GEMP\Aulas Práticas\"/>
    </mc:Choice>
  </mc:AlternateContent>
  <bookViews>
    <workbookView xWindow="0" yWindow="0" windowWidth="19200" windowHeight="6760"/>
  </bookViews>
  <sheets>
    <sheet name="Sheet1" sheetId="1" r:id="rId1"/>
    <sheet name="Sheet2" sheetId="2" r:id="rId2"/>
    <sheet name="Sheet3" sheetId="3"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O5" i="1" l="1"/>
  <c r="O8" i="1" s="1"/>
  <c r="P13" i="1"/>
  <c r="P11" i="1"/>
  <c r="P9" i="1"/>
  <c r="P7" i="1"/>
  <c r="P6" i="1"/>
  <c r="P4" i="1"/>
  <c r="P3" i="1"/>
  <c r="M5" i="1"/>
  <c r="M8" i="1"/>
  <c r="M10" i="1"/>
  <c r="N10" i="1" s="1"/>
  <c r="N13" i="1"/>
  <c r="N11" i="1"/>
  <c r="N9" i="1"/>
  <c r="N8" i="1"/>
  <c r="N7" i="1"/>
  <c r="N6" i="1"/>
  <c r="N5" i="1"/>
  <c r="N4" i="1"/>
  <c r="N3" i="1"/>
  <c r="K5" i="1"/>
  <c r="K8" i="1"/>
  <c r="K10" i="1" s="1"/>
  <c r="L13" i="1"/>
  <c r="L11" i="1"/>
  <c r="L9" i="1"/>
  <c r="L7" i="1"/>
  <c r="L6" i="1"/>
  <c r="L5" i="1"/>
  <c r="L4" i="1"/>
  <c r="L3" i="1"/>
  <c r="G7" i="1"/>
  <c r="G13" i="1"/>
  <c r="G14" i="1" s="1"/>
  <c r="G33" i="1"/>
  <c r="W19" i="1" s="1"/>
  <c r="G25" i="1"/>
  <c r="G34" i="1"/>
  <c r="G35" i="1" s="1"/>
  <c r="G20" i="1"/>
  <c r="E7" i="1"/>
  <c r="F7" i="1" s="1"/>
  <c r="E13" i="1"/>
  <c r="E14" i="1"/>
  <c r="F32" i="1" s="1"/>
  <c r="E33" i="1"/>
  <c r="E25" i="1"/>
  <c r="E34" i="1"/>
  <c r="E35" i="1" s="1"/>
  <c r="F35" i="1" s="1"/>
  <c r="E20" i="1"/>
  <c r="F33" i="1"/>
  <c r="F24" i="1"/>
  <c r="F12" i="1"/>
  <c r="F4" i="1"/>
  <c r="C13" i="1"/>
  <c r="C7" i="1"/>
  <c r="C14" i="1"/>
  <c r="D28" i="1" s="1"/>
  <c r="C33" i="1"/>
  <c r="D33" i="1" s="1"/>
  <c r="C25" i="1"/>
  <c r="C20" i="1"/>
  <c r="U24" i="1" s="1"/>
  <c r="D29" i="1"/>
  <c r="D25" i="1"/>
  <c r="D18" i="1"/>
  <c r="D13" i="1"/>
  <c r="D8" i="1"/>
  <c r="D5" i="1"/>
  <c r="V19" i="1"/>
  <c r="U19" i="1"/>
  <c r="V18" i="1"/>
  <c r="U18" i="1"/>
  <c r="V11" i="1"/>
  <c r="W11" i="1"/>
  <c r="U11" i="1"/>
  <c r="W29" i="1"/>
  <c r="U29" i="1"/>
  <c r="U13" i="1"/>
  <c r="V13" i="1"/>
  <c r="W13" i="1"/>
  <c r="U10" i="1"/>
  <c r="V10" i="1"/>
  <c r="W10" i="1"/>
  <c r="W17" i="1"/>
  <c r="V16" i="1"/>
  <c r="U16" i="1"/>
  <c r="U17" i="1"/>
  <c r="V25" i="1"/>
  <c r="V24" i="1"/>
  <c r="V17" i="1"/>
  <c r="V23" i="1"/>
  <c r="L10" i="1" l="1"/>
  <c r="K12" i="1"/>
  <c r="U25" i="1"/>
  <c r="H7" i="1"/>
  <c r="H35" i="1"/>
  <c r="H29" i="1"/>
  <c r="H18" i="1"/>
  <c r="H8" i="1"/>
  <c r="W9" i="1"/>
  <c r="H27" i="1"/>
  <c r="H6" i="1"/>
  <c r="H28" i="1"/>
  <c r="H17" i="1"/>
  <c r="H14" i="1"/>
  <c r="H25" i="1"/>
  <c r="H13" i="1"/>
  <c r="H5" i="1"/>
  <c r="H32" i="1"/>
  <c r="H23" i="1"/>
  <c r="W31" i="1"/>
  <c r="W22" i="1"/>
  <c r="H24" i="1"/>
  <c r="H12" i="1"/>
  <c r="H4" i="1"/>
  <c r="H11" i="1"/>
  <c r="H31" i="1"/>
  <c r="H20" i="1"/>
  <c r="H10" i="1"/>
  <c r="H30" i="1"/>
  <c r="H19" i="1"/>
  <c r="H9" i="1"/>
  <c r="O10" i="1"/>
  <c r="P8" i="1"/>
  <c r="V9" i="1"/>
  <c r="W24" i="1"/>
  <c r="W18" i="1"/>
  <c r="D9" i="1"/>
  <c r="D19" i="1"/>
  <c r="D30" i="1"/>
  <c r="C34" i="1"/>
  <c r="F5" i="1"/>
  <c r="F13" i="1"/>
  <c r="F25" i="1"/>
  <c r="F34" i="1"/>
  <c r="D20" i="1"/>
  <c r="D31" i="1"/>
  <c r="F6" i="1"/>
  <c r="F27" i="1"/>
  <c r="P5" i="1"/>
  <c r="D11" i="1"/>
  <c r="D23" i="1"/>
  <c r="D32" i="1"/>
  <c r="F17" i="1"/>
  <c r="F28" i="1"/>
  <c r="H33" i="1"/>
  <c r="L8" i="1"/>
  <c r="D10" i="1"/>
  <c r="F14" i="1"/>
  <c r="U9" i="1"/>
  <c r="W23" i="1"/>
  <c r="U31" i="1"/>
  <c r="W16" i="1"/>
  <c r="D12" i="1"/>
  <c r="D24" i="1"/>
  <c r="D4" i="1"/>
  <c r="F8" i="1"/>
  <c r="F18" i="1"/>
  <c r="F29" i="1"/>
  <c r="H34" i="1"/>
  <c r="M12" i="1"/>
  <c r="F19" i="1"/>
  <c r="V22" i="1"/>
  <c r="D6" i="1"/>
  <c r="D14" i="1"/>
  <c r="D27" i="1"/>
  <c r="F10" i="1"/>
  <c r="F20" i="1"/>
  <c r="F31" i="1"/>
  <c r="F9" i="1"/>
  <c r="F30" i="1"/>
  <c r="U22" i="1"/>
  <c r="D7" i="1"/>
  <c r="D17" i="1"/>
  <c r="F11" i="1"/>
  <c r="F23" i="1"/>
  <c r="N12" i="1" l="1"/>
  <c r="M14" i="1"/>
  <c r="C35" i="1"/>
  <c r="D35" i="1" s="1"/>
  <c r="D34" i="1"/>
  <c r="U23" i="1"/>
  <c r="P10" i="1"/>
  <c r="O12" i="1"/>
  <c r="W25" i="1"/>
  <c r="L12" i="1"/>
  <c r="K14" i="1"/>
  <c r="O14" i="1" l="1"/>
  <c r="P12" i="1"/>
  <c r="V4" i="1"/>
  <c r="V5" i="1"/>
  <c r="V6" i="1"/>
  <c r="W30" i="1"/>
  <c r="N14" i="1"/>
  <c r="U30" i="1"/>
  <c r="U6" i="1"/>
  <c r="U5" i="1"/>
  <c r="L14" i="1"/>
  <c r="U4" i="1"/>
  <c r="W5" i="1" l="1"/>
  <c r="W4" i="1"/>
  <c r="P14" i="1"/>
  <c r="W6" i="1"/>
</calcChain>
</file>

<file path=xl/comments1.xml><?xml version="1.0" encoding="utf-8"?>
<comments xmlns="http://schemas.openxmlformats.org/spreadsheetml/2006/main">
  <authors>
    <author>Jorge Grenha Teixeira</author>
  </authors>
  <commentList>
    <comment ref="S10" authorId="0" shapeId="0">
      <text>
        <r>
          <rPr>
            <b/>
            <sz val="9"/>
            <color indexed="81"/>
            <rFont val="Tahoma"/>
            <family val="2"/>
          </rPr>
          <t>Jorge Grenha Teixeira:</t>
        </r>
        <r>
          <rPr>
            <sz val="9"/>
            <color indexed="81"/>
            <rFont val="Tahoma"/>
            <family val="2"/>
          </rPr>
          <t xml:space="preserve">
The higher a firm's average age of inventory, the greater its exposure to obsolescence risk, the risk that the accumulated products will lose value in a soft market.
</t>
        </r>
      </text>
    </comment>
    <comment ref="S11" authorId="0" shapeId="0">
      <text>
        <r>
          <rPr>
            <b/>
            <sz val="9"/>
            <color indexed="81"/>
            <rFont val="Tahoma"/>
            <family val="2"/>
          </rPr>
          <t>Jorge Grenha Teixeira:</t>
        </r>
        <r>
          <rPr>
            <sz val="9"/>
            <color indexed="81"/>
            <rFont val="Tahoma"/>
            <family val="2"/>
          </rPr>
          <t xml:space="preserve">
Inventory turnover is a measure of how efficiently a company can control its merchandise, so it is important to have a high turn. This shows the company does not overspend by buying too much inventory and wastes resources by storing non-salable inventory. It also shows that the company can effectively sell the inventory it buys.
This measurement also shows investors how liquid a company's inventory is.</t>
        </r>
      </text>
    </comment>
    <comment ref="S16" authorId="0" shapeId="0">
      <text>
        <r>
          <rPr>
            <b/>
            <sz val="9"/>
            <color indexed="81"/>
            <rFont val="Tahoma"/>
            <family val="2"/>
          </rPr>
          <t>Jorge Grenha Teixeira:</t>
        </r>
        <r>
          <rPr>
            <sz val="9"/>
            <color indexed="81"/>
            <rFont val="Tahoma"/>
            <family val="2"/>
          </rPr>
          <t xml:space="preserve">
The current ratio is a liquidity and efficiency ratio that measures a firm's ability to pay off its short-term liabilities with its current assets. The current ratio is an important measure of liquidity because short-term liabilities are due within the next year.
This means that a company has a limited amount of time in order to raise the funds to pay for these liabilities. Current assets like cash, cash equivalents, and marketable securities can easily be converted into cash in the short term. This means that companies with larger amounts of current assets will more easily be able to pay off current liabilities when they become due without having to sell off long-term, revenue generating assets.
A higher current ratio is always more favorable than a lower current ratio because it shows the company can more easily make current debt payments.
If a company has to sell of fixed assets to pay for its current liabilities, this usually means the company isn't making enough from operations to support activities. In other words, the company is losing money. Sometimes this is the result of poor collections of accounts receivable.
The current ratio also sheds light on the overall debt burden of the company. If a company is weighted down with a current debt, its cash flow will suffer.</t>
        </r>
      </text>
    </comment>
    <comment ref="S17" authorId="0" shapeId="0">
      <text>
        <r>
          <rPr>
            <b/>
            <sz val="9"/>
            <color indexed="81"/>
            <rFont val="Tahoma"/>
            <family val="2"/>
          </rPr>
          <t>Jorge Grenha Teixeira:</t>
        </r>
        <r>
          <rPr>
            <sz val="9"/>
            <color indexed="81"/>
            <rFont val="Tahoma"/>
            <family val="2"/>
          </rPr>
          <t xml:space="preserve">
measures a company’s ability to pay off its current debts with only quick assets. Quick assets, sometimes called cash equivalents, are current assets that can be quickly and easily converted into cash in the current period. These assets include cash, short-term investments, and current receivables.
In a sense, the acid test ratio is a quiz to see how liquid a company is by comparing the current liabilities with the quick assets. If a company has enough cash and cash equivalents to pay off its current debt, creditors shouldn’t be worried about being paid. The company can easily meet all of its current obligations without having to sell any of its long-term assets. Investors will also be happy because companies that maintain high levels of liquidity are typically stable and grow more profitable in the future.</t>
        </r>
      </text>
    </comment>
    <comment ref="S19" authorId="0" shapeId="0">
      <text>
        <r>
          <rPr>
            <b/>
            <sz val="9"/>
            <color indexed="81"/>
            <rFont val="Tahoma"/>
            <family val="2"/>
          </rPr>
          <t>Jorge Grenha Teixeira:</t>
        </r>
        <r>
          <rPr>
            <sz val="9"/>
            <color indexed="81"/>
            <rFont val="Tahoma"/>
            <family val="2"/>
          </rPr>
          <t xml:space="preserve">
If a company's current assets do not exceed its current liabilities, then it may run into trouble paying back creditors in the short term. The worst-case scenario is bankruptcy. A declining working capital ratio over a longer time period could also be a red flag that warrants further analysis. 
</t>
        </r>
      </text>
    </comment>
  </commentList>
</comments>
</file>

<file path=xl/sharedStrings.xml><?xml version="1.0" encoding="utf-8"?>
<sst xmlns="http://schemas.openxmlformats.org/spreadsheetml/2006/main" count="178" uniqueCount="167">
  <si>
    <t>Balance Sheet</t>
  </si>
  <si>
    <t>Assets</t>
  </si>
  <si>
    <t>Property</t>
  </si>
  <si>
    <t>Long-term investments</t>
  </si>
  <si>
    <t>Other assets</t>
  </si>
  <si>
    <t>Current Assets</t>
  </si>
  <si>
    <t>Other current assets</t>
  </si>
  <si>
    <t>Inventory</t>
  </si>
  <si>
    <t>Short-term investments</t>
  </si>
  <si>
    <t>Cash</t>
  </si>
  <si>
    <t>Total Assets</t>
  </si>
  <si>
    <t>Total current Assets</t>
  </si>
  <si>
    <t>Liabilities and Equity</t>
  </si>
  <si>
    <t>Long-term Assets</t>
  </si>
  <si>
    <t>Equity</t>
  </si>
  <si>
    <t>Common Stock</t>
  </si>
  <si>
    <t>Retained earnings</t>
  </si>
  <si>
    <t>Accumulated other comprehensive income</t>
  </si>
  <si>
    <t>Total equity</t>
  </si>
  <si>
    <t>Liabilities</t>
  </si>
  <si>
    <t>Long-term Liabilities</t>
  </si>
  <si>
    <t>Long-term debt</t>
  </si>
  <si>
    <t>Other liabilities</t>
  </si>
  <si>
    <t>Current Liabilities</t>
  </si>
  <si>
    <t>Other current liabilities</t>
  </si>
  <si>
    <t>Deferred revenue</t>
  </si>
  <si>
    <t>Accrued compensation and benefits</t>
  </si>
  <si>
    <t>Accounts Payable</t>
  </si>
  <si>
    <t>Short-term borrowings</t>
  </si>
  <si>
    <t>Current portion of long-term debt</t>
  </si>
  <si>
    <t>Total long-term liabilities</t>
  </si>
  <si>
    <t>Total Current Liabilities</t>
  </si>
  <si>
    <t>Total Liabilities and Equity</t>
  </si>
  <si>
    <t>Total Liabilities</t>
  </si>
  <si>
    <t>Statement of Earnings</t>
  </si>
  <si>
    <t>Net Sales</t>
  </si>
  <si>
    <t>Cost of Goods Sold</t>
  </si>
  <si>
    <t>Gross Margin</t>
  </si>
  <si>
    <t>Expenses</t>
  </si>
  <si>
    <t>Depreciation</t>
  </si>
  <si>
    <t>Interest</t>
  </si>
  <si>
    <t>Pre-tax earnings</t>
  </si>
  <si>
    <t>Income tax</t>
  </si>
  <si>
    <t>Net earnings</t>
  </si>
  <si>
    <t>Selling, general and administrative</t>
  </si>
  <si>
    <t>EBITDA</t>
  </si>
  <si>
    <t>EBIT</t>
  </si>
  <si>
    <t>Return on Sales</t>
  </si>
  <si>
    <t>Return on Assets</t>
  </si>
  <si>
    <t>Return on Equity</t>
  </si>
  <si>
    <t>Analysis of return</t>
  </si>
  <si>
    <t>Efficiency</t>
  </si>
  <si>
    <t>Asset turnover</t>
  </si>
  <si>
    <t>Average inventory period</t>
  </si>
  <si>
    <t>Average collection period</t>
  </si>
  <si>
    <t>Average payment period</t>
  </si>
  <si>
    <t>Financial Ratios</t>
  </si>
  <si>
    <t>20d</t>
  </si>
  <si>
    <t>22d</t>
  </si>
  <si>
    <t>Liquidity</t>
  </si>
  <si>
    <t>Current ratio</t>
  </si>
  <si>
    <t>Quick ratio (acid test)</t>
  </si>
  <si>
    <t>Cash ratio</t>
  </si>
  <si>
    <t>Working Capital</t>
  </si>
  <si>
    <t>0,9 : 1</t>
  </si>
  <si>
    <t>3,1 : 1</t>
  </si>
  <si>
    <t>Financial stability and Leverage</t>
  </si>
  <si>
    <t>Equity to assets ratio</t>
  </si>
  <si>
    <t>Debt to Equity</t>
  </si>
  <si>
    <t>Coverage of fixed investments</t>
  </si>
  <si>
    <t>Interest Coverage</t>
  </si>
  <si>
    <t>2,8x</t>
  </si>
  <si>
    <t>Industry</t>
  </si>
  <si>
    <t>Total long-term assets</t>
  </si>
  <si>
    <t>Growth Ratios</t>
  </si>
  <si>
    <t>Sales</t>
  </si>
  <si>
    <t>Profit</t>
  </si>
  <si>
    <t>2010-2011</t>
  </si>
  <si>
    <t>2009-2010</t>
  </si>
  <si>
    <t>Observações</t>
  </si>
  <si>
    <t>2,2x</t>
  </si>
  <si>
    <t>Inventory turnover</t>
  </si>
  <si>
    <t>3.5x</t>
  </si>
  <si>
    <t>financial crisis</t>
  </si>
  <si>
    <t>net earnings/net sales</t>
  </si>
  <si>
    <t>net earnings/total assets</t>
  </si>
  <si>
    <t>net earnings/total equity</t>
  </si>
  <si>
    <t>net sales/total assets</t>
  </si>
  <si>
    <t>(inventory/COGS)*365</t>
  </si>
  <si>
    <t>NA</t>
  </si>
  <si>
    <t>(Acc pay/COGS)*365</t>
  </si>
  <si>
    <t>current assets/current liabilit</t>
  </si>
  <si>
    <t>(CA-inventory)/current liabilit</t>
  </si>
  <si>
    <t>(ST inv+cash)/current liabilit</t>
  </si>
  <si>
    <t>Current assets-current liabilit</t>
  </si>
  <si>
    <t>total equity/total assets</t>
  </si>
  <si>
    <t>total liabilit/total equity</t>
  </si>
  <si>
    <t>(equity+NCliab)/(NC assets)</t>
  </si>
  <si>
    <t>EBIT/interest</t>
  </si>
  <si>
    <t>%</t>
  </si>
  <si>
    <t>Statement of Cash Flows</t>
  </si>
  <si>
    <t>Operations</t>
  </si>
  <si>
    <t>2.010</t>
  </si>
  <si>
    <t>1.586</t>
  </si>
  <si>
    <t>1.614</t>
  </si>
  <si>
    <t>Var. Short-term investments</t>
  </si>
  <si>
    <t>Var. Merchandise inventory</t>
  </si>
  <si>
    <t>Var. Other current assets</t>
  </si>
  <si>
    <t>Var. Accounts payable</t>
  </si>
  <si>
    <t>Var. Accrued compensation and benefits</t>
  </si>
  <si>
    <t>Var. Deferred revenue</t>
  </si>
  <si>
    <t>Var. other current liabilities</t>
  </si>
  <si>
    <t>Net cash-flow from operations</t>
  </si>
  <si>
    <t>3.661</t>
  </si>
  <si>
    <t>3.506</t>
  </si>
  <si>
    <t>Financing</t>
  </si>
  <si>
    <t>Var. Current portion of long-term debt</t>
  </si>
  <si>
    <t>Var. Short-term borrowings</t>
  </si>
  <si>
    <t>Var. Long-term debt</t>
  </si>
  <si>
    <t>2.009</t>
  </si>
  <si>
    <t>Var. Other liabilities</t>
  </si>
  <si>
    <t>Var. Common stock</t>
  </si>
  <si>
    <t>Dividends</t>
  </si>
  <si>
    <t>(2.946)</t>
  </si>
  <si>
    <t>Net Cash-flow from Financing</t>
  </si>
  <si>
    <t>(1.622)</t>
  </si>
  <si>
    <t>(1.700)</t>
  </si>
  <si>
    <t>Investing</t>
  </si>
  <si>
    <t>Net property purchases</t>
  </si>
  <si>
    <t>(1.176)</t>
  </si>
  <si>
    <t>(1.391)</t>
  </si>
  <si>
    <t>Accumulated and other comprehensive income</t>
  </si>
  <si>
    <t>Net cash-flow from from investing</t>
  </si>
  <si>
    <t>(2.019)</t>
  </si>
  <si>
    <t>(1.419)</t>
  </si>
  <si>
    <t>Net cash-flow</t>
  </si>
  <si>
    <t>Opening cash balance</t>
  </si>
  <si>
    <t>Ending cash balance</t>
  </si>
  <si>
    <t>Profitability well above industry</t>
  </si>
  <si>
    <t>recovering from the decrease in sales in 2010</t>
  </si>
  <si>
    <t>Better than industry</t>
  </si>
  <si>
    <t>better that the industry</t>
  </si>
  <si>
    <t>no accounts receivable</t>
  </si>
  <si>
    <t>Same as industry average</t>
  </si>
  <si>
    <t>Much better than industry, due to good profitability</t>
  </si>
  <si>
    <t>industry</t>
  </si>
  <si>
    <t>good cash flow from operations</t>
  </si>
  <si>
    <t>good net cash-flow from operations</t>
  </si>
  <si>
    <t>in 2011, Leroy's has borrowed sigificantly, and has payed dividends. Discuss</t>
  </si>
  <si>
    <t>growth strategy to open new stores</t>
  </si>
  <si>
    <t>COGS/Inventory</t>
  </si>
  <si>
    <t>the raise in profits in 2011 us much higher than</t>
  </si>
  <si>
    <t xml:space="preserve"> the raise in sales, which means thay are </t>
  </si>
  <si>
    <t xml:space="preserve">become more profitable. This is even better </t>
  </si>
  <si>
    <t xml:space="preserve">when compared to the industry, which has </t>
  </si>
  <si>
    <t>seen a decline in profits</t>
  </si>
  <si>
    <t xml:space="preserve"> industry - they are loosing market share</t>
  </si>
  <si>
    <t>Sales are increasing at a slower rate than</t>
  </si>
  <si>
    <t>more assets than industry,  may be due tonew stores</t>
  </si>
  <si>
    <t>no accounts receivable, maybe due to seelling to the public.</t>
  </si>
  <si>
    <t xml:space="preserve">Significantly better than industry, they have free funding. </t>
  </si>
  <si>
    <t>may be due to Leroy's size, with more negotiating power</t>
  </si>
  <si>
    <t xml:space="preserve">raises concerns, but may be due to competition acc. rec </t>
  </si>
  <si>
    <t>are mostly inventory</t>
  </si>
  <si>
    <t xml:space="preserve">with no accounts payble they may not need  a high liquidity </t>
  </si>
  <si>
    <t>ratio, because the inventories turn into cash faster</t>
  </si>
  <si>
    <t>*some adaptations were made in the ratios to calculate them in the same way so to compare them with the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</si>
</sst>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C09]#,##0"/>
    <numFmt numFmtId="166" formatCode="[$$-4809]#,##0"/>
    <numFmt numFmtId="167" formatCode="0.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7">
    <border>
      <left/>
      <right/>
      <top/>
      <bottom/>
      <diagonal/>
    </border>
    <border>
      <left/>
      <right/>
      <top style="thin">
        <color auto="1"/>
      </top>
      <bottom/>
      <diagonal/>
    </border>
    <border>
      <left/>
      <right/>
      <top/>
      <bottom style="double">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style="double">
        <color auto="1"/>
      </bottom>
      <diagonal/>
    </border>
    <border>
      <left/>
      <right/>
      <top/>
      <bottom style="medium">
        <color theme="4" tint="0.39997558519241921"/>
      </bottom>
      <diagonal/>
    </border>
  </borders>
  <cellStyleXfs count="49">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0" xfId="0" applyAlignment="1">
      <alignment horizontal="center"/>
    </xf>
    <xf numFmtId="0" fontId="0" fillId="0" borderId="0" xfId="0" applyAlignment="1">
      <alignment horizontal="center"/>
    </xf>
    <xf numFmtId="0" fontId="0" fillId="0" borderId="0" xfId="0" applyAlignment="1">
      <alignment horizontal="right"/>
    </xf>
    <xf numFmtId="10" fontId="0" fillId="0" borderId="0" xfId="0" applyNumberFormat="1"/>
    <xf numFmtId="164" fontId="0" fillId="0" borderId="0" xfId="0" applyNumberFormat="1"/>
    <xf numFmtId="164" fontId="0" fillId="2" borderId="0" xfId="0" applyNumberFormat="1" applyFill="1"/>
    <xf numFmtId="10" fontId="0" fillId="0" borderId="0" xfId="0" applyNumberFormat="1" applyAlignment="1">
      <alignment horizontal="center"/>
    </xf>
    <xf numFmtId="2" fontId="0" fillId="0" borderId="0" xfId="0" applyNumberFormat="1"/>
    <xf numFmtId="2" fontId="0" fillId="2" borderId="0" xfId="0" applyNumberFormat="1" applyFill="1"/>
    <xf numFmtId="0" fontId="0" fillId="2" borderId="0" xfId="0" applyFill="1"/>
    <xf numFmtId="0" fontId="0" fillId="2" borderId="0" xfId="0" applyFill="1" applyAlignment="1">
      <alignment horizontal="right"/>
    </xf>
    <xf numFmtId="10" fontId="0" fillId="2" borderId="0" xfId="0" applyNumberFormat="1" applyFill="1"/>
    <xf numFmtId="165" fontId="0" fillId="0" borderId="0" xfId="0" applyNumberFormat="1"/>
    <xf numFmtId="165" fontId="0" fillId="0" borderId="1" xfId="0" applyNumberFormat="1" applyBorder="1"/>
    <xf numFmtId="165" fontId="0" fillId="0" borderId="3" xfId="0" applyNumberFormat="1" applyBorder="1"/>
    <xf numFmtId="165" fontId="0" fillId="0" borderId="2" xfId="0" applyNumberFormat="1" applyBorder="1"/>
    <xf numFmtId="165" fontId="0" fillId="0" borderId="0" xfId="0" applyNumberFormat="1" applyBorder="1"/>
    <xf numFmtId="165" fontId="0" fillId="0" borderId="4" xfId="0" applyNumberFormat="1" applyBorder="1"/>
    <xf numFmtId="166" fontId="0" fillId="0" borderId="0" xfId="0" applyNumberFormat="1"/>
    <xf numFmtId="166" fontId="0" fillId="0" borderId="1" xfId="0" applyNumberFormat="1" applyBorder="1"/>
    <xf numFmtId="166" fontId="0" fillId="0" borderId="3" xfId="0" applyNumberFormat="1" applyBorder="1"/>
    <xf numFmtId="0" fontId="0" fillId="3" borderId="0" xfId="0" applyFill="1"/>
    <xf numFmtId="0" fontId="0" fillId="4" borderId="0" xfId="0" applyFill="1"/>
    <xf numFmtId="0" fontId="1" fillId="0" borderId="0" xfId="0" applyFont="1"/>
    <xf numFmtId="0" fontId="1" fillId="0" borderId="0" xfId="0" applyFont="1" applyAlignment="1">
      <alignment horizontal="left"/>
    </xf>
    <xf numFmtId="0" fontId="1" fillId="2" borderId="0" xfId="0" applyFont="1" applyFill="1" applyAlignment="1">
      <alignment horizontal="left"/>
    </xf>
    <xf numFmtId="0" fontId="0" fillId="0" borderId="0" xfId="0" applyAlignment="1">
      <alignment horizontal="center"/>
    </xf>
    <xf numFmtId="9" fontId="0" fillId="0" borderId="0" xfId="1" applyFont="1" applyAlignment="1">
      <alignment horizontal="center"/>
    </xf>
    <xf numFmtId="9" fontId="0" fillId="0" borderId="0" xfId="1" applyFont="1"/>
    <xf numFmtId="9" fontId="1" fillId="0" borderId="0" xfId="1" applyFont="1" applyAlignment="1">
      <alignment horizontal="center"/>
    </xf>
    <xf numFmtId="0" fontId="0" fillId="0" borderId="0" xfId="0" applyFill="1"/>
    <xf numFmtId="0" fontId="0" fillId="0" borderId="1" xfId="0" applyBorder="1" applyAlignment="1">
      <alignment horizontal="center"/>
    </xf>
    <xf numFmtId="0" fontId="0" fillId="0" borderId="5" xfId="0" applyBorder="1" applyAlignment="1">
      <alignment horizontal="center"/>
    </xf>
    <xf numFmtId="165" fontId="0" fillId="2" borderId="0" xfId="0" applyNumberFormat="1" applyFill="1"/>
    <xf numFmtId="165" fontId="0" fillId="2" borderId="1" xfId="0" applyNumberFormat="1" applyFill="1" applyBorder="1"/>
    <xf numFmtId="0" fontId="0" fillId="2" borderId="1" xfId="0" applyFill="1" applyBorder="1" applyAlignment="1">
      <alignment horizontal="center"/>
    </xf>
    <xf numFmtId="0" fontId="0" fillId="2" borderId="0" xfId="0" applyFill="1" applyAlignment="1">
      <alignment horizontal="center"/>
    </xf>
    <xf numFmtId="9" fontId="0" fillId="2" borderId="0" xfId="0" applyNumberFormat="1" applyFill="1"/>
    <xf numFmtId="0" fontId="8" fillId="0" borderId="6" xfId="22"/>
    <xf numFmtId="167" fontId="0" fillId="0" borderId="0" xfId="1" applyNumberFormat="1" applyFont="1" applyAlignment="1">
      <alignment horizontal="center"/>
    </xf>
    <xf numFmtId="167" fontId="0" fillId="0" borderId="0" xfId="1" applyNumberFormat="1" applyFont="1"/>
    <xf numFmtId="167" fontId="0" fillId="0" borderId="1" xfId="1" applyNumberFormat="1" applyFont="1" applyBorder="1"/>
    <xf numFmtId="167" fontId="0" fillId="0" borderId="3" xfId="1" applyNumberFormat="1" applyFont="1" applyBorder="1"/>
    <xf numFmtId="167" fontId="0" fillId="0" borderId="2" xfId="1" applyNumberFormat="1" applyFont="1" applyBorder="1"/>
    <xf numFmtId="167" fontId="0" fillId="2" borderId="0" xfId="1" applyNumberFormat="1" applyFont="1" applyFill="1"/>
    <xf numFmtId="167" fontId="0" fillId="2" borderId="1" xfId="1" applyNumberFormat="1" applyFont="1" applyFill="1" applyBorder="1"/>
    <xf numFmtId="167" fontId="0" fillId="0" borderId="0" xfId="1" applyNumberFormat="1" applyFont="1" applyBorder="1"/>
    <xf numFmtId="167" fontId="0" fillId="0" borderId="4" xfId="1" applyNumberFormat="1" applyFont="1" applyBorder="1"/>
    <xf numFmtId="0" fontId="0" fillId="0" borderId="0" xfId="0" applyAlignment="1">
      <alignment horizontal="center"/>
    </xf>
    <xf numFmtId="166" fontId="0" fillId="2" borderId="0" xfId="0" applyNumberFormat="1" applyFill="1"/>
    <xf numFmtId="166" fontId="0" fillId="2" borderId="1" xfId="0" applyNumberFormat="1" applyFill="1" applyBorder="1"/>
    <xf numFmtId="166" fontId="0" fillId="2" borderId="2" xfId="0" applyNumberFormat="1" applyFill="1" applyBorder="1"/>
    <xf numFmtId="167" fontId="0" fillId="2" borderId="2" xfId="1" applyNumberFormat="1" applyFont="1" applyFill="1" applyBorder="1"/>
    <xf numFmtId="0" fontId="0" fillId="0" borderId="0" xfId="0" applyAlignment="1">
      <alignment horizontal="center"/>
    </xf>
    <xf numFmtId="165" fontId="0" fillId="0" borderId="0" xfId="0" applyNumberFormat="1" applyFill="1"/>
    <xf numFmtId="167" fontId="0" fillId="0" borderId="0" xfId="1" applyNumberFormat="1" applyFont="1" applyFill="1"/>
    <xf numFmtId="165" fontId="0" fillId="0" borderId="1" xfId="0" applyNumberFormat="1" applyFill="1" applyBorder="1"/>
    <xf numFmtId="167" fontId="0" fillId="0" borderId="1" xfId="1" applyNumberFormat="1" applyFont="1" applyFill="1" applyBorder="1"/>
    <xf numFmtId="0" fontId="1" fillId="0" borderId="0" xfId="0" applyFont="1" applyAlignment="1">
      <alignment horizontal="center"/>
    </xf>
  </cellXfs>
  <cellStyles count="49">
    <cellStyle name="Cabeçalho 3" xfId="22" builtinId="18"/>
    <cellStyle name="Hiperligação" xfId="2" builtinId="8" hidden="1"/>
    <cellStyle name="Hiperligação" xfId="4" builtinId="8" hidden="1"/>
    <cellStyle name="Hiperligação" xfId="6" builtinId="8" hidden="1"/>
    <cellStyle name="Hiperligação" xfId="8" builtinId="8" hidden="1"/>
    <cellStyle name="Hiperligação" xfId="10" builtinId="8" hidden="1"/>
    <cellStyle name="Hiperligação" xfId="12" builtinId="8" hidden="1"/>
    <cellStyle name="Hiperligação" xfId="14" builtinId="8" hidden="1"/>
    <cellStyle name="Hiperligação" xfId="16" builtinId="8" hidden="1"/>
    <cellStyle name="Hiperligação" xfId="18" builtinId="8" hidden="1"/>
    <cellStyle name="Hiperligação" xfId="20" builtinId="8" hidden="1"/>
    <cellStyle name="Hiperligação" xfId="23" builtinId="8" hidden="1"/>
    <cellStyle name="Hiperligação" xfId="25" builtinId="8" hidden="1"/>
    <cellStyle name="Hiperligação" xfId="27" builtinId="8" hidden="1"/>
    <cellStyle name="Hiperligação" xfId="29" builtinId="8" hidden="1"/>
    <cellStyle name="Hiperligação" xfId="31" builtinId="8" hidden="1"/>
    <cellStyle name="Hiperligação" xfId="33" builtinId="8" hidden="1"/>
    <cellStyle name="Hiperligação" xfId="35" builtinId="8" hidden="1"/>
    <cellStyle name="Hiperligação" xfId="37" builtinId="8" hidden="1"/>
    <cellStyle name="Hiperligação" xfId="39" builtinId="8" hidden="1"/>
    <cellStyle name="Hiperligação" xfId="41" builtinId="8" hidden="1"/>
    <cellStyle name="Hiperligação" xfId="43" builtinId="8" hidden="1"/>
    <cellStyle name="Hiperligação" xfId="45" builtinId="8" hidden="1"/>
    <cellStyle name="Hiperligação" xfId="47" builtinId="8" hidden="1"/>
    <cellStyle name="Hiperligação Visitada" xfId="3" builtinId="9" hidden="1"/>
    <cellStyle name="Hiperligação Visitada" xfId="5" builtinId="9" hidden="1"/>
    <cellStyle name="Hiperligação Visitada" xfId="7" builtinId="9" hidden="1"/>
    <cellStyle name="Hiperligação Visitada" xfId="9" builtinId="9" hidden="1"/>
    <cellStyle name="Hiperligação Visitada" xfId="11" builtinId="9" hidden="1"/>
    <cellStyle name="Hiperligação Visitada" xfId="13" builtinId="9" hidden="1"/>
    <cellStyle name="Hiperligação Visitada" xfId="15" builtinId="9" hidden="1"/>
    <cellStyle name="Hiperligação Visitada" xfId="17" builtinId="9" hidden="1"/>
    <cellStyle name="Hiperligação Visitada" xfId="19" builtinId="9" hidden="1"/>
    <cellStyle name="Hiperligação Visitada" xfId="21" builtinId="9" hidden="1"/>
    <cellStyle name="Hiperligação Visitada" xfId="24" builtinId="9" hidden="1"/>
    <cellStyle name="Hiperligação Visitada" xfId="26" builtinId="9" hidden="1"/>
    <cellStyle name="Hiperligação Visitada" xfId="28" builtinId="9" hidden="1"/>
    <cellStyle name="Hiperligação Visitada" xfId="30" builtinId="9" hidden="1"/>
    <cellStyle name="Hiperligação Visitada" xfId="32" builtinId="9" hidden="1"/>
    <cellStyle name="Hiperligação Visitada" xfId="34" builtinId="9" hidden="1"/>
    <cellStyle name="Hiperligação Visitada" xfId="36" builtinId="9" hidden="1"/>
    <cellStyle name="Hiperligação Visitada" xfId="38" builtinId="9" hidden="1"/>
    <cellStyle name="Hiperligação Visitada" xfId="40" builtinId="9" hidden="1"/>
    <cellStyle name="Hiperligação Visitada" xfId="42" builtinId="9" hidden="1"/>
    <cellStyle name="Hiperligação Visitada" xfId="44" builtinId="9" hidden="1"/>
    <cellStyle name="Hiperligação Visitada" xfId="46" builtinId="9" hidden="1"/>
    <cellStyle name="Hiperligação Visitada" xfId="48" builtinId="9" hidden="1"/>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6"/>
  <sheetViews>
    <sheetView tabSelected="1" zoomScale="80" zoomScaleNormal="80" zoomScalePageLayoutView="125" workbookViewId="0">
      <selection activeCell="Z29" sqref="Z29"/>
    </sheetView>
  </sheetViews>
  <sheetFormatPr defaultColWidth="8.81640625" defaultRowHeight="14.5" x14ac:dyDescent="0.35"/>
  <cols>
    <col min="2" max="2" width="36.36328125" bestFit="1" customWidth="1"/>
    <col min="3" max="3" width="10.36328125" bestFit="1" customWidth="1"/>
    <col min="4" max="4" width="10.36328125" style="46" customWidth="1"/>
    <col min="5" max="5" width="10.36328125" bestFit="1" customWidth="1"/>
    <col min="6" max="6" width="10.36328125" style="46" customWidth="1"/>
    <col min="7" max="7" width="10.36328125" bestFit="1" customWidth="1"/>
    <col min="8" max="8" width="8.81640625" style="46"/>
    <col min="10" max="10" width="28.81640625" bestFit="1" customWidth="1"/>
    <col min="11" max="11" width="9.81640625" bestFit="1" customWidth="1"/>
    <col min="12" max="12" width="9.81640625" style="34" customWidth="1"/>
    <col min="13" max="13" width="9.81640625" bestFit="1" customWidth="1"/>
    <col min="14" max="14" width="9.81640625" style="34" customWidth="1"/>
    <col min="15" max="15" width="9.81640625" bestFit="1" customWidth="1"/>
    <col min="16" max="16" width="9.81640625" style="34" customWidth="1"/>
    <col min="17" max="17" width="8.81640625" style="34"/>
    <col min="18" max="18" width="26.453125" bestFit="1" customWidth="1"/>
    <col min="19" max="20" width="23.36328125" bestFit="1" customWidth="1"/>
    <col min="21" max="21" width="8.1796875" customWidth="1"/>
    <col min="22" max="22" width="7.453125" customWidth="1"/>
    <col min="23" max="23" width="9.81640625" customWidth="1"/>
    <col min="24" max="24" width="8" customWidth="1"/>
  </cols>
  <sheetData>
    <row r="1" spans="1:27" x14ac:dyDescent="0.35">
      <c r="A1" s="64" t="s">
        <v>0</v>
      </c>
      <c r="B1" s="64"/>
      <c r="C1" s="64"/>
      <c r="D1" s="64"/>
      <c r="E1" s="64"/>
      <c r="F1" s="64"/>
      <c r="G1" s="64"/>
      <c r="J1" s="64" t="s">
        <v>34</v>
      </c>
      <c r="K1" s="64"/>
      <c r="L1" s="64"/>
      <c r="M1" s="64"/>
      <c r="N1" s="64"/>
      <c r="O1" s="64"/>
      <c r="P1" s="35"/>
      <c r="S1" s="59" t="s">
        <v>56</v>
      </c>
      <c r="T1" s="59"/>
      <c r="U1" s="59"/>
      <c r="V1" s="59"/>
      <c r="W1" s="59"/>
      <c r="X1" s="6" t="s">
        <v>72</v>
      </c>
      <c r="Y1" t="s">
        <v>79</v>
      </c>
    </row>
    <row r="2" spans="1:27" x14ac:dyDescent="0.35">
      <c r="A2" t="s">
        <v>1</v>
      </c>
      <c r="C2" s="6">
        <v>2011</v>
      </c>
      <c r="D2" s="45" t="s">
        <v>99</v>
      </c>
      <c r="E2" s="6">
        <v>2010</v>
      </c>
      <c r="F2" s="45" t="s">
        <v>99</v>
      </c>
      <c r="G2" s="6">
        <v>2009</v>
      </c>
      <c r="H2" s="45" t="s">
        <v>99</v>
      </c>
      <c r="I2" s="6"/>
      <c r="J2" s="6"/>
      <c r="K2" s="6">
        <v>2011</v>
      </c>
      <c r="L2" s="54">
        <v>2011</v>
      </c>
      <c r="M2" s="6">
        <v>2010</v>
      </c>
      <c r="N2" s="54">
        <v>2010</v>
      </c>
      <c r="O2" s="6">
        <v>2009</v>
      </c>
      <c r="P2" s="54">
        <v>2009</v>
      </c>
      <c r="Q2" s="33"/>
      <c r="U2">
        <v>2011</v>
      </c>
      <c r="V2">
        <v>2010</v>
      </c>
      <c r="W2">
        <v>2009</v>
      </c>
      <c r="X2" s="6"/>
    </row>
    <row r="3" spans="1:27" x14ac:dyDescent="0.35">
      <c r="A3" t="s">
        <v>13</v>
      </c>
      <c r="J3" t="s">
        <v>35</v>
      </c>
      <c r="K3" s="55">
        <v>48815</v>
      </c>
      <c r="L3" s="50">
        <f>K3/K$3</f>
        <v>1</v>
      </c>
      <c r="M3" s="55">
        <v>47220</v>
      </c>
      <c r="N3" s="50">
        <f>M3/M$3</f>
        <v>1</v>
      </c>
      <c r="O3" s="55">
        <v>48230</v>
      </c>
      <c r="P3" s="50">
        <f>O3/O$3</f>
        <v>1</v>
      </c>
      <c r="S3" s="29" t="s">
        <v>50</v>
      </c>
      <c r="T3" s="29"/>
      <c r="X3" s="6"/>
    </row>
    <row r="4" spans="1:27" x14ac:dyDescent="0.35">
      <c r="B4" t="s">
        <v>2</v>
      </c>
      <c r="C4" s="18">
        <v>22089</v>
      </c>
      <c r="D4" s="46">
        <f>C4/C$14</f>
        <v>0.65547939107985398</v>
      </c>
      <c r="E4" s="18">
        <v>22499</v>
      </c>
      <c r="F4" s="46">
        <f t="shared" ref="F4:H35" si="0">E4/E$14</f>
        <v>0.68168459324344799</v>
      </c>
      <c r="G4" s="18">
        <v>22722</v>
      </c>
      <c r="H4" s="46">
        <f t="shared" si="0"/>
        <v>0.69645977011494253</v>
      </c>
      <c r="J4" t="s">
        <v>36</v>
      </c>
      <c r="K4" s="24">
        <v>31663</v>
      </c>
      <c r="L4" s="46">
        <f t="shared" ref="L4:N14" si="1">K4/K$3</f>
        <v>0.64863259244084814</v>
      </c>
      <c r="M4" s="24">
        <v>30757</v>
      </c>
      <c r="N4" s="46">
        <f t="shared" si="1"/>
        <v>0.6513553578991953</v>
      </c>
      <c r="O4" s="24">
        <v>31729</v>
      </c>
      <c r="P4" s="46">
        <f t="shared" ref="P4" si="2">O4/O$3</f>
        <v>0.65786854654779181</v>
      </c>
      <c r="S4" s="8" t="s">
        <v>47</v>
      </c>
      <c r="T4" s="8" t="s">
        <v>84</v>
      </c>
      <c r="U4" s="9">
        <f>K14/K3</f>
        <v>4.1175868073338111E-2</v>
      </c>
      <c r="V4" s="9">
        <f>M14/M3</f>
        <v>3.7759423972892843E-2</v>
      </c>
      <c r="W4" s="9">
        <f>O14/O3</f>
        <v>4.5511092680904003E-2</v>
      </c>
      <c r="X4" s="12">
        <v>0.01</v>
      </c>
      <c r="Y4" s="27" t="s">
        <v>138</v>
      </c>
      <c r="Z4" s="27"/>
      <c r="AA4" s="27"/>
    </row>
    <row r="5" spans="1:27" x14ac:dyDescent="0.35">
      <c r="B5" t="s">
        <v>3</v>
      </c>
      <c r="C5" s="18">
        <v>1008</v>
      </c>
      <c r="D5" s="46">
        <f t="shared" ref="D5:D35" si="3">C5/$C$14</f>
        <v>2.9911866820973916E-2</v>
      </c>
      <c r="E5" s="18">
        <v>277</v>
      </c>
      <c r="F5" s="46">
        <f t="shared" si="0"/>
        <v>8.3926677776094537E-3</v>
      </c>
      <c r="G5" s="18">
        <v>253</v>
      </c>
      <c r="H5" s="46">
        <f t="shared" si="0"/>
        <v>7.7547892720306513E-3</v>
      </c>
      <c r="J5" t="s">
        <v>37</v>
      </c>
      <c r="K5" s="56">
        <f>K3-K4</f>
        <v>17152</v>
      </c>
      <c r="L5" s="51">
        <f t="shared" si="1"/>
        <v>0.35136740755915191</v>
      </c>
      <c r="M5" s="56">
        <f t="shared" ref="M5:O5" si="4">M3-M4</f>
        <v>16463</v>
      </c>
      <c r="N5" s="51">
        <f t="shared" si="1"/>
        <v>0.34864464210080476</v>
      </c>
      <c r="O5" s="56">
        <f t="shared" si="4"/>
        <v>16501</v>
      </c>
      <c r="P5" s="51">
        <f t="shared" ref="P5" si="5">O5/O$3</f>
        <v>0.34213145345220819</v>
      </c>
      <c r="S5" s="8" t="s">
        <v>48</v>
      </c>
      <c r="T5" s="8" t="s">
        <v>85</v>
      </c>
      <c r="U5" s="9">
        <f>K14/C14</f>
        <v>5.9645686815632509E-2</v>
      </c>
      <c r="V5" s="9">
        <f>M14/E14</f>
        <v>5.4022117860930162E-2</v>
      </c>
      <c r="W5" s="9">
        <f>O14/G14</f>
        <v>6.7279693486590034E-2</v>
      </c>
      <c r="X5" s="12">
        <v>3.5000000000000003E-2</v>
      </c>
      <c r="Y5" s="27" t="s">
        <v>139</v>
      </c>
    </row>
    <row r="6" spans="1:27" x14ac:dyDescent="0.35">
      <c r="B6" t="s">
        <v>4</v>
      </c>
      <c r="C6" s="18">
        <v>635</v>
      </c>
      <c r="D6" s="46">
        <f t="shared" si="3"/>
        <v>1.8843289118371465E-2</v>
      </c>
      <c r="E6" s="18">
        <v>497</v>
      </c>
      <c r="F6" s="46">
        <f t="shared" si="0"/>
        <v>1.5058324496288441E-2</v>
      </c>
      <c r="G6" s="18">
        <v>460</v>
      </c>
      <c r="H6" s="46">
        <f t="shared" si="0"/>
        <v>1.4099616858237548E-2</v>
      </c>
      <c r="J6" t="s">
        <v>38</v>
      </c>
      <c r="K6" s="24"/>
      <c r="L6" s="46">
        <f t="shared" si="1"/>
        <v>0</v>
      </c>
      <c r="M6" s="24"/>
      <c r="N6" s="46">
        <f t="shared" si="1"/>
        <v>0</v>
      </c>
      <c r="O6" s="24"/>
      <c r="P6" s="46">
        <f t="shared" ref="P6" si="6">O6/O$3</f>
        <v>0</v>
      </c>
      <c r="S6" s="8" t="s">
        <v>49</v>
      </c>
      <c r="T6" s="8" t="s">
        <v>86</v>
      </c>
      <c r="U6" s="9">
        <f>K14/C20</f>
        <v>0.11097614840989399</v>
      </c>
      <c r="V6" s="9">
        <f>M14/E20</f>
        <v>9.3502543395039064E-2</v>
      </c>
      <c r="W6" s="9">
        <f>O14/G20</f>
        <v>0.12157297147604541</v>
      </c>
      <c r="X6" s="12">
        <v>6.8000000000000005E-2</v>
      </c>
      <c r="Y6" s="27"/>
    </row>
    <row r="7" spans="1:27" x14ac:dyDescent="0.35">
      <c r="A7" t="s">
        <v>73</v>
      </c>
      <c r="B7" s="1"/>
      <c r="C7" s="40">
        <f>SUM(C4:C6)</f>
        <v>23732</v>
      </c>
      <c r="D7" s="51">
        <f t="shared" si="3"/>
        <v>0.70423454701919941</v>
      </c>
      <c r="E7" s="40">
        <f t="shared" ref="E7:G7" si="7">SUM(E4:E6)</f>
        <v>23273</v>
      </c>
      <c r="F7" s="51">
        <f t="shared" si="0"/>
        <v>0.7051355855173459</v>
      </c>
      <c r="G7" s="40">
        <f t="shared" si="7"/>
        <v>23435</v>
      </c>
      <c r="H7" s="51">
        <f t="shared" si="0"/>
        <v>0.71831417624521077</v>
      </c>
      <c r="J7" t="s">
        <v>44</v>
      </c>
      <c r="K7" s="24">
        <v>12006</v>
      </c>
      <c r="L7" s="46">
        <f t="shared" si="1"/>
        <v>0.24594899108880466</v>
      </c>
      <c r="M7" s="24">
        <v>11737</v>
      </c>
      <c r="N7" s="50">
        <f t="shared" si="1"/>
        <v>0.24855993223210504</v>
      </c>
      <c r="O7" s="24">
        <v>11176</v>
      </c>
      <c r="P7" s="46">
        <f t="shared" ref="P7" si="8">O7/O$3</f>
        <v>0.23172299398714494</v>
      </c>
      <c r="U7" s="9"/>
      <c r="V7" s="9"/>
      <c r="W7" s="9"/>
      <c r="X7" s="6"/>
    </row>
    <row r="8" spans="1:27" x14ac:dyDescent="0.35">
      <c r="A8" t="s">
        <v>5</v>
      </c>
      <c r="C8" s="18"/>
      <c r="D8" s="46">
        <f t="shared" si="3"/>
        <v>0</v>
      </c>
      <c r="E8" s="18"/>
      <c r="F8" s="46">
        <f t="shared" si="0"/>
        <v>0</v>
      </c>
      <c r="G8" s="18"/>
      <c r="H8" s="46">
        <f t="shared" si="0"/>
        <v>0</v>
      </c>
      <c r="J8" t="s">
        <v>45</v>
      </c>
      <c r="K8" s="56">
        <f>K5-K7</f>
        <v>5146</v>
      </c>
      <c r="L8" s="51">
        <f t="shared" si="1"/>
        <v>0.10541841647034723</v>
      </c>
      <c r="M8" s="56">
        <f>M5-M7</f>
        <v>4726</v>
      </c>
      <c r="N8" s="51">
        <f t="shared" si="1"/>
        <v>0.1000847098686997</v>
      </c>
      <c r="O8" s="56">
        <f>O5-O7</f>
        <v>5325</v>
      </c>
      <c r="P8" s="51">
        <f t="shared" ref="P8" si="9">O8/O$3</f>
        <v>0.11040845946506324</v>
      </c>
      <c r="S8" s="29" t="s">
        <v>51</v>
      </c>
      <c r="T8" s="29"/>
      <c r="U8" s="9"/>
      <c r="V8" s="9"/>
      <c r="W8" s="9"/>
      <c r="X8" s="6"/>
    </row>
    <row r="9" spans="1:27" x14ac:dyDescent="0.35">
      <c r="B9" t="s">
        <v>6</v>
      </c>
      <c r="C9" s="18">
        <v>523</v>
      </c>
      <c r="D9" s="46">
        <f t="shared" si="3"/>
        <v>1.5519748360485475E-2</v>
      </c>
      <c r="E9" s="18">
        <v>426</v>
      </c>
      <c r="F9" s="46">
        <f t="shared" si="0"/>
        <v>1.290713528253295E-2</v>
      </c>
      <c r="G9" s="18">
        <v>320</v>
      </c>
      <c r="H9" s="46">
        <f t="shared" si="0"/>
        <v>9.808429118773946E-3</v>
      </c>
      <c r="J9" t="s">
        <v>39</v>
      </c>
      <c r="K9" s="24">
        <v>1586</v>
      </c>
      <c r="L9" s="46">
        <f t="shared" si="1"/>
        <v>3.2490013315579228E-2</v>
      </c>
      <c r="M9" s="24">
        <v>1614</v>
      </c>
      <c r="N9" s="46">
        <f t="shared" si="1"/>
        <v>3.4180432020330366E-2</v>
      </c>
      <c r="O9" s="24">
        <v>1539</v>
      </c>
      <c r="P9" s="46">
        <f t="shared" ref="P9" si="10">O9/O$3</f>
        <v>3.1909599834128138E-2</v>
      </c>
      <c r="S9" s="8" t="s">
        <v>52</v>
      </c>
      <c r="T9" s="8" t="s">
        <v>87</v>
      </c>
      <c r="U9" s="10">
        <f>K3/C14</f>
        <v>1.4485593044303986</v>
      </c>
      <c r="V9" s="10">
        <f>M3/E14</f>
        <v>1.4306923193455536</v>
      </c>
      <c r="W9" s="10">
        <f>O3/G14</f>
        <v>1.4783141762452108</v>
      </c>
      <c r="X9" s="6" t="s">
        <v>80</v>
      </c>
      <c r="Y9" s="28" t="s">
        <v>158</v>
      </c>
    </row>
    <row r="10" spans="1:27" x14ac:dyDescent="0.35">
      <c r="B10" t="s">
        <v>7</v>
      </c>
      <c r="C10" s="39">
        <v>8321</v>
      </c>
      <c r="D10" s="50">
        <f t="shared" si="3"/>
        <v>0.24692127362829758</v>
      </c>
      <c r="E10" s="39">
        <v>8249</v>
      </c>
      <c r="F10" s="50">
        <f t="shared" si="0"/>
        <v>0.24993182851083171</v>
      </c>
      <c r="G10" s="39">
        <v>8209</v>
      </c>
      <c r="H10" s="50">
        <f t="shared" si="0"/>
        <v>0.25161685823754787</v>
      </c>
      <c r="J10" t="s">
        <v>46</v>
      </c>
      <c r="K10" s="56">
        <f>K8-K9</f>
        <v>3560</v>
      </c>
      <c r="L10" s="51">
        <f t="shared" si="1"/>
        <v>7.2928403154768007E-2</v>
      </c>
      <c r="M10" s="56">
        <f t="shared" ref="M10:O10" si="11">M8-M9</f>
        <v>3112</v>
      </c>
      <c r="N10" s="51">
        <f t="shared" si="1"/>
        <v>6.590427784836933E-2</v>
      </c>
      <c r="O10" s="56">
        <f t="shared" si="11"/>
        <v>3786</v>
      </c>
      <c r="P10" s="51">
        <f t="shared" ref="P10" si="12">O10/O$3</f>
        <v>7.84988596309351E-2</v>
      </c>
      <c r="S10" s="8" t="s">
        <v>53</v>
      </c>
      <c r="T10" s="8" t="s">
        <v>88</v>
      </c>
      <c r="U10" s="11">
        <f>(C10/K4)*365</f>
        <v>95.92158039351925</v>
      </c>
      <c r="V10" s="11">
        <f>(E10/M4)*365</f>
        <v>97.892674838248212</v>
      </c>
      <c r="W10" s="11">
        <f>(G10/O4)*365</f>
        <v>94.433641148476156</v>
      </c>
      <c r="X10" s="6">
        <v>104.6</v>
      </c>
      <c r="Y10" s="27" t="s">
        <v>140</v>
      </c>
      <c r="Z10" s="27"/>
    </row>
    <row r="11" spans="1:27" x14ac:dyDescent="0.35">
      <c r="B11" t="s">
        <v>8</v>
      </c>
      <c r="C11" s="18">
        <v>471</v>
      </c>
      <c r="D11" s="46">
        <f t="shared" si="3"/>
        <v>1.3976675865752693E-2</v>
      </c>
      <c r="E11" s="18">
        <v>425</v>
      </c>
      <c r="F11" s="46">
        <f t="shared" si="0"/>
        <v>1.2876836842902591E-2</v>
      </c>
      <c r="G11" s="18">
        <v>416</v>
      </c>
      <c r="H11" s="46">
        <f t="shared" si="0"/>
        <v>1.2750957854406129E-2</v>
      </c>
      <c r="J11" t="s">
        <v>40</v>
      </c>
      <c r="K11" s="24">
        <v>332</v>
      </c>
      <c r="L11" s="46">
        <f t="shared" si="1"/>
        <v>6.8011881593772402E-3</v>
      </c>
      <c r="M11" s="24">
        <v>287</v>
      </c>
      <c r="N11" s="46">
        <f t="shared" si="1"/>
        <v>6.0779330792037276E-3</v>
      </c>
      <c r="O11" s="24">
        <v>280</v>
      </c>
      <c r="P11" s="46">
        <f t="shared" ref="P11" si="13">O11/O$3</f>
        <v>5.8055152394775036E-3</v>
      </c>
      <c r="S11" s="8" t="s">
        <v>81</v>
      </c>
      <c r="T11" s="8" t="s">
        <v>150</v>
      </c>
      <c r="U11" s="13">
        <f>(K4/C10)</f>
        <v>3.8051916836918638</v>
      </c>
      <c r="V11" s="13">
        <f>(M4/E10)</f>
        <v>3.728573160383077</v>
      </c>
      <c r="W11" s="13">
        <f>(O4/G10)</f>
        <v>3.8651480082835912</v>
      </c>
      <c r="X11" s="7" t="s">
        <v>82</v>
      </c>
      <c r="Y11" t="s">
        <v>141</v>
      </c>
    </row>
    <row r="12" spans="1:27" x14ac:dyDescent="0.35">
      <c r="B12" t="s">
        <v>9</v>
      </c>
      <c r="C12" s="18">
        <v>652</v>
      </c>
      <c r="D12" s="46">
        <f t="shared" si="3"/>
        <v>1.9347755126264875E-2</v>
      </c>
      <c r="E12" s="18">
        <v>632</v>
      </c>
      <c r="F12" s="46">
        <f t="shared" si="0"/>
        <v>1.914861384638691E-2</v>
      </c>
      <c r="G12" s="18">
        <v>245</v>
      </c>
      <c r="H12" s="46">
        <f t="shared" si="0"/>
        <v>7.5095785440613023E-3</v>
      </c>
      <c r="J12" t="s">
        <v>41</v>
      </c>
      <c r="K12" s="25">
        <f>K10-K11</f>
        <v>3228</v>
      </c>
      <c r="L12" s="47">
        <f t="shared" si="1"/>
        <v>6.612721499539076E-2</v>
      </c>
      <c r="M12" s="25">
        <f t="shared" ref="M12:O12" si="14">M10-M11</f>
        <v>2825</v>
      </c>
      <c r="N12" s="47">
        <f t="shared" si="1"/>
        <v>5.982634476916561E-2</v>
      </c>
      <c r="O12" s="25">
        <f t="shared" si="14"/>
        <v>3506</v>
      </c>
      <c r="P12" s="47">
        <f t="shared" ref="P12" si="15">O12/O$3</f>
        <v>7.2693344391457596E-2</v>
      </c>
      <c r="S12" s="8" t="s">
        <v>54</v>
      </c>
      <c r="T12" s="8" t="s">
        <v>89</v>
      </c>
      <c r="U12" s="11"/>
      <c r="V12" s="11"/>
      <c r="W12" s="11"/>
      <c r="X12" s="6" t="s">
        <v>57</v>
      </c>
      <c r="Y12" s="27" t="s">
        <v>159</v>
      </c>
    </row>
    <row r="13" spans="1:27" x14ac:dyDescent="0.35">
      <c r="A13" t="s">
        <v>11</v>
      </c>
      <c r="B13" s="3"/>
      <c r="C13" s="20">
        <f>SUM(C9:C12)</f>
        <v>9967</v>
      </c>
      <c r="D13" s="48">
        <f t="shared" si="3"/>
        <v>0.29576545298080059</v>
      </c>
      <c r="E13" s="20">
        <f t="shared" ref="E13:G13" si="16">SUM(E9:E12)</f>
        <v>9732</v>
      </c>
      <c r="F13" s="48">
        <f t="shared" si="0"/>
        <v>0.29486441448265416</v>
      </c>
      <c r="G13" s="20">
        <f t="shared" si="16"/>
        <v>9190</v>
      </c>
      <c r="H13" s="48">
        <f t="shared" si="0"/>
        <v>0.28168582375478929</v>
      </c>
      <c r="J13" t="s">
        <v>42</v>
      </c>
      <c r="K13" s="26">
        <v>1218</v>
      </c>
      <c r="L13" s="48">
        <f t="shared" si="1"/>
        <v>2.4951346922052649E-2</v>
      </c>
      <c r="M13" s="26">
        <v>1042</v>
      </c>
      <c r="N13" s="48">
        <f t="shared" si="1"/>
        <v>2.2066920796272767E-2</v>
      </c>
      <c r="O13" s="26">
        <v>1311</v>
      </c>
      <c r="P13" s="48">
        <f t="shared" ref="P13" si="17">O13/O$3</f>
        <v>2.7182251710553596E-2</v>
      </c>
      <c r="S13" s="8" t="s">
        <v>55</v>
      </c>
      <c r="T13" s="8" t="s">
        <v>90</v>
      </c>
      <c r="U13" s="11">
        <f>(C30/K4)*365</f>
        <v>50.156807630357207</v>
      </c>
      <c r="V13" s="11">
        <f>(E30/M4)*365</f>
        <v>50.874760217186335</v>
      </c>
      <c r="W13" s="11">
        <f>(G30/O4)*365</f>
        <v>47.268587096977527</v>
      </c>
      <c r="X13" s="6" t="s">
        <v>58</v>
      </c>
      <c r="Y13" s="27" t="s">
        <v>160</v>
      </c>
    </row>
    <row r="14" spans="1:27" ht="15" thickBot="1" x14ac:dyDescent="0.4">
      <c r="A14" t="s">
        <v>10</v>
      </c>
      <c r="B14" s="2"/>
      <c r="C14" s="21">
        <f>C13+C7</f>
        <v>33699</v>
      </c>
      <c r="D14" s="49">
        <f t="shared" si="3"/>
        <v>1</v>
      </c>
      <c r="E14" s="21">
        <f t="shared" ref="E14:G14" si="18">E13+E7</f>
        <v>33005</v>
      </c>
      <c r="F14" s="49">
        <f t="shared" si="0"/>
        <v>1</v>
      </c>
      <c r="G14" s="21">
        <f t="shared" si="18"/>
        <v>32625</v>
      </c>
      <c r="H14" s="49">
        <f t="shared" si="0"/>
        <v>1</v>
      </c>
      <c r="J14" t="s">
        <v>43</v>
      </c>
      <c r="K14" s="57">
        <f>K12-K13</f>
        <v>2010</v>
      </c>
      <c r="L14" s="58">
        <f t="shared" si="1"/>
        <v>4.1175868073338111E-2</v>
      </c>
      <c r="M14" s="57">
        <f>M12-M13</f>
        <v>1783</v>
      </c>
      <c r="N14" s="58">
        <f t="shared" si="1"/>
        <v>3.7759423972892843E-2</v>
      </c>
      <c r="O14" s="57">
        <f>O12-O13</f>
        <v>2195</v>
      </c>
      <c r="P14" s="58">
        <f t="shared" ref="P14" si="19">O14/O$3</f>
        <v>4.5511092680904003E-2</v>
      </c>
      <c r="U14" s="9"/>
      <c r="V14" s="9"/>
      <c r="W14" s="9"/>
      <c r="X14" s="6"/>
      <c r="Y14" t="s">
        <v>161</v>
      </c>
    </row>
    <row r="15" spans="1:27" ht="15" thickTop="1" x14ac:dyDescent="0.35">
      <c r="A15" t="s">
        <v>12</v>
      </c>
      <c r="C15" s="18"/>
      <c r="E15" s="18"/>
      <c r="G15" s="18"/>
      <c r="S15" s="30" t="s">
        <v>59</v>
      </c>
      <c r="T15" s="30"/>
      <c r="U15" s="9"/>
      <c r="V15" s="9"/>
      <c r="W15" s="9"/>
      <c r="X15" s="6"/>
    </row>
    <row r="16" spans="1:27" x14ac:dyDescent="0.35">
      <c r="A16" t="s">
        <v>14</v>
      </c>
      <c r="C16" s="18"/>
      <c r="E16" s="18"/>
      <c r="G16" s="18"/>
      <c r="S16" s="8" t="s">
        <v>60</v>
      </c>
      <c r="T16" s="8" t="s">
        <v>91</v>
      </c>
      <c r="U16" s="13">
        <f>C13/C33</f>
        <v>1.4000561876668072</v>
      </c>
      <c r="V16" s="13">
        <f>E13/E33</f>
        <v>1.3231815091774304</v>
      </c>
      <c r="W16" s="13">
        <f>G13/G33</f>
        <v>1.2156084656084656</v>
      </c>
      <c r="X16" s="6" t="s">
        <v>65</v>
      </c>
      <c r="Y16" s="28" t="s">
        <v>162</v>
      </c>
    </row>
    <row r="17" spans="1:26" x14ac:dyDescent="0.35">
      <c r="B17" t="s">
        <v>15</v>
      </c>
      <c r="C17" s="18">
        <v>688</v>
      </c>
      <c r="D17" s="46">
        <f t="shared" si="3"/>
        <v>2.0416036084156802E-2</v>
      </c>
      <c r="E17" s="18">
        <v>735</v>
      </c>
      <c r="F17" s="46">
        <f t="shared" si="0"/>
        <v>2.2269353128313893E-2</v>
      </c>
      <c r="G17" s="18">
        <v>1012</v>
      </c>
      <c r="H17" s="46">
        <f t="shared" si="0"/>
        <v>3.1019157088122605E-2</v>
      </c>
      <c r="S17" s="8" t="s">
        <v>61</v>
      </c>
      <c r="T17" s="8" t="s">
        <v>92</v>
      </c>
      <c r="U17" s="13">
        <f>(C12+C11+C9)/C33</f>
        <v>0.23121224891136397</v>
      </c>
      <c r="V17" s="13">
        <f>(E12+E11+E9)/E33</f>
        <v>0.20163154316791299</v>
      </c>
      <c r="W17" s="13">
        <f>(G12+G11+G9)/G33</f>
        <v>0.12976190476190477</v>
      </c>
      <c r="X17" s="6" t="s">
        <v>64</v>
      </c>
      <c r="Y17" s="28" t="s">
        <v>163</v>
      </c>
    </row>
    <row r="18" spans="1:26" x14ac:dyDescent="0.35">
      <c r="B18" t="s">
        <v>16</v>
      </c>
      <c r="C18" s="60">
        <v>17371</v>
      </c>
      <c r="D18" s="61">
        <f t="shared" si="3"/>
        <v>0.5154752366539066</v>
      </c>
      <c r="E18" s="60">
        <v>18307</v>
      </c>
      <c r="F18" s="61">
        <f t="shared" si="0"/>
        <v>0.55467353431298283</v>
      </c>
      <c r="G18" s="60">
        <v>17049</v>
      </c>
      <c r="H18" s="46">
        <f t="shared" si="0"/>
        <v>0.52257471264367816</v>
      </c>
      <c r="S18" s="8" t="s">
        <v>62</v>
      </c>
      <c r="T18" s="8" t="s">
        <v>93</v>
      </c>
      <c r="U18" s="13">
        <f>(C12+C11)/C33</f>
        <v>0.15774687456103384</v>
      </c>
      <c r="V18" s="13">
        <f>(E12+E11)/E33</f>
        <v>0.14371176070700203</v>
      </c>
      <c r="W18" s="13">
        <f>(G12+G11)/G33</f>
        <v>8.7433862433862433E-2</v>
      </c>
      <c r="Y18" t="s">
        <v>142</v>
      </c>
    </row>
    <row r="19" spans="1:26" x14ac:dyDescent="0.35">
      <c r="B19" t="s">
        <v>17</v>
      </c>
      <c r="C19" s="18">
        <v>53</v>
      </c>
      <c r="D19" s="46">
        <f t="shared" si="3"/>
        <v>1.5727469657853348E-3</v>
      </c>
      <c r="E19" s="18">
        <v>27</v>
      </c>
      <c r="F19" s="46">
        <f t="shared" si="0"/>
        <v>8.1805787001969395E-4</v>
      </c>
      <c r="G19" s="18">
        <v>-6</v>
      </c>
      <c r="H19" s="46">
        <f t="shared" si="0"/>
        <v>-1.8390804597701149E-4</v>
      </c>
      <c r="S19" s="8" t="s">
        <v>63</v>
      </c>
      <c r="T19" s="8" t="s">
        <v>94</v>
      </c>
      <c r="U19" s="13">
        <f>C13-C33</f>
        <v>2848</v>
      </c>
      <c r="V19" s="13">
        <f>E13-E33</f>
        <v>2377</v>
      </c>
      <c r="W19" s="13">
        <f>G13-G33</f>
        <v>1630</v>
      </c>
      <c r="X19" s="6"/>
      <c r="Y19" t="s">
        <v>164</v>
      </c>
    </row>
    <row r="20" spans="1:26" x14ac:dyDescent="0.35">
      <c r="A20" t="s">
        <v>18</v>
      </c>
      <c r="B20" s="1"/>
      <c r="C20" s="62">
        <f>SUM(C17:C19)</f>
        <v>18112</v>
      </c>
      <c r="D20" s="63">
        <f t="shared" si="3"/>
        <v>0.53746401970384883</v>
      </c>
      <c r="E20" s="62">
        <f t="shared" ref="E20:G20" si="20">SUM(E17:E19)</f>
        <v>19069</v>
      </c>
      <c r="F20" s="63">
        <f t="shared" si="0"/>
        <v>0.5777609453113165</v>
      </c>
      <c r="G20" s="62">
        <f t="shared" si="20"/>
        <v>18055</v>
      </c>
      <c r="H20" s="47">
        <f t="shared" si="0"/>
        <v>0.55340996168582379</v>
      </c>
      <c r="X20" s="6"/>
      <c r="Y20" t="s">
        <v>165</v>
      </c>
    </row>
    <row r="21" spans="1:26" x14ac:dyDescent="0.35">
      <c r="A21" t="s">
        <v>19</v>
      </c>
      <c r="C21" s="18"/>
      <c r="E21" s="18"/>
      <c r="G21" s="18"/>
      <c r="S21" s="30" t="s">
        <v>66</v>
      </c>
      <c r="T21" s="30"/>
      <c r="X21" s="6"/>
    </row>
    <row r="22" spans="1:26" x14ac:dyDescent="0.35">
      <c r="A22" t="s">
        <v>20</v>
      </c>
      <c r="C22" s="18"/>
      <c r="E22" s="18"/>
      <c r="G22" s="18"/>
      <c r="S22" s="8" t="s">
        <v>67</v>
      </c>
      <c r="T22" s="8" t="s">
        <v>95</v>
      </c>
      <c r="U22" s="13">
        <f>C20/C14</f>
        <v>0.53746401970384883</v>
      </c>
      <c r="V22" s="13">
        <f>E20/E14</f>
        <v>0.5777609453113165</v>
      </c>
      <c r="W22" s="13">
        <f>G20/G14</f>
        <v>0.55340996168582379</v>
      </c>
      <c r="X22" s="6"/>
    </row>
    <row r="23" spans="1:26" x14ac:dyDescent="0.35">
      <c r="B23" t="s">
        <v>21</v>
      </c>
      <c r="C23" s="39">
        <v>6537</v>
      </c>
      <c r="D23" s="50">
        <f t="shared" si="3"/>
        <v>0.19398201727054215</v>
      </c>
      <c r="E23" s="39">
        <v>4528</v>
      </c>
      <c r="F23" s="50">
        <f t="shared" si="0"/>
        <v>0.13719133464626571</v>
      </c>
      <c r="G23" s="39">
        <v>5039</v>
      </c>
      <c r="H23" s="50">
        <f t="shared" si="0"/>
        <v>0.1544521072796935</v>
      </c>
      <c r="S23" s="8" t="s">
        <v>68</v>
      </c>
      <c r="T23" s="8" t="s">
        <v>96</v>
      </c>
      <c r="U23" s="13">
        <f>C34/C20</f>
        <v>0.86058966431095407</v>
      </c>
      <c r="V23" s="13">
        <f>E34/E20</f>
        <v>0.73081965493733281</v>
      </c>
      <c r="W23" s="13">
        <f>G34/G20</f>
        <v>0.80697867626696207</v>
      </c>
      <c r="X23" s="6" t="s">
        <v>64</v>
      </c>
      <c r="Y23" t="s">
        <v>143</v>
      </c>
    </row>
    <row r="24" spans="1:26" x14ac:dyDescent="0.35">
      <c r="B24" t="s">
        <v>22</v>
      </c>
      <c r="C24" s="18">
        <v>1931</v>
      </c>
      <c r="D24" s="46">
        <f t="shared" si="3"/>
        <v>5.7301403602480788E-2</v>
      </c>
      <c r="E24" s="18">
        <v>2053</v>
      </c>
      <c r="F24" s="46">
        <f t="shared" si="0"/>
        <v>6.2202696561127105E-2</v>
      </c>
      <c r="G24" s="18">
        <v>1971</v>
      </c>
      <c r="H24" s="46">
        <f t="shared" si="0"/>
        <v>6.0413793103448278E-2</v>
      </c>
      <c r="S24" s="8" t="s">
        <v>69</v>
      </c>
      <c r="T24" s="8" t="s">
        <v>97</v>
      </c>
      <c r="U24" s="14">
        <f>(C20+C25)/C7</f>
        <v>1.1200067419517949</v>
      </c>
      <c r="V24" s="14">
        <f>(E20+E25)/E7</f>
        <v>1.1021355218493534</v>
      </c>
      <c r="W24" s="14">
        <f>(G20+G25)/G7</f>
        <v>1.0695540857691488</v>
      </c>
      <c r="X24" s="6"/>
    </row>
    <row r="25" spans="1:26" x14ac:dyDescent="0.35">
      <c r="A25" t="s">
        <v>30</v>
      </c>
      <c r="B25" s="1"/>
      <c r="C25" s="19">
        <f>C24+C23</f>
        <v>8468</v>
      </c>
      <c r="D25" s="47">
        <f t="shared" si="3"/>
        <v>0.25128342087302291</v>
      </c>
      <c r="E25" s="19">
        <f t="shared" ref="E25:G25" si="21">E24+E23</f>
        <v>6581</v>
      </c>
      <c r="F25" s="47">
        <f t="shared" si="0"/>
        <v>0.19939403120739282</v>
      </c>
      <c r="G25" s="19">
        <f t="shared" si="21"/>
        <v>7010</v>
      </c>
      <c r="H25" s="47">
        <f t="shared" si="0"/>
        <v>0.21486590038314177</v>
      </c>
      <c r="S25" s="8" t="s">
        <v>70</v>
      </c>
      <c r="T25" s="8" t="s">
        <v>98</v>
      </c>
      <c r="U25" s="13">
        <f>K10/K11</f>
        <v>10.72289156626506</v>
      </c>
      <c r="V25" s="13">
        <f>M10/M11</f>
        <v>10.843205574912892</v>
      </c>
      <c r="W25" s="13">
        <f>O10/O11</f>
        <v>13.521428571428572</v>
      </c>
      <c r="X25" s="6" t="s">
        <v>71</v>
      </c>
      <c r="Y25" s="27" t="s">
        <v>144</v>
      </c>
    </row>
    <row r="26" spans="1:26" x14ac:dyDescent="0.35">
      <c r="A26" t="s">
        <v>23</v>
      </c>
      <c r="C26" s="18"/>
      <c r="E26" s="18"/>
      <c r="G26" s="18"/>
      <c r="X26" s="6"/>
    </row>
    <row r="27" spans="1:26" x14ac:dyDescent="0.35">
      <c r="B27" t="s">
        <v>24</v>
      </c>
      <c r="C27" s="18">
        <v>1358</v>
      </c>
      <c r="D27" s="46">
        <f t="shared" si="3"/>
        <v>4.0297931689367635E-2</v>
      </c>
      <c r="E27" s="18">
        <v>1256</v>
      </c>
      <c r="F27" s="46">
        <f t="shared" si="0"/>
        <v>3.805484017573095E-2</v>
      </c>
      <c r="G27" s="18">
        <v>1322</v>
      </c>
      <c r="H27" s="46">
        <f t="shared" si="0"/>
        <v>4.0521072796934864E-2</v>
      </c>
      <c r="U27" t="s">
        <v>77</v>
      </c>
      <c r="V27" t="s">
        <v>145</v>
      </c>
      <c r="W27" t="s">
        <v>78</v>
      </c>
      <c r="X27" t="s">
        <v>72</v>
      </c>
      <c r="Y27" s="6"/>
    </row>
    <row r="28" spans="1:26" x14ac:dyDescent="0.35">
      <c r="B28" t="s">
        <v>25</v>
      </c>
      <c r="C28" s="18">
        <v>707</v>
      </c>
      <c r="D28" s="46">
        <f t="shared" si="3"/>
        <v>2.0979851034155315E-2</v>
      </c>
      <c r="E28" s="18">
        <v>683</v>
      </c>
      <c r="F28" s="46">
        <f t="shared" si="0"/>
        <v>2.0693834267535221E-2</v>
      </c>
      <c r="G28" s="18">
        <v>674</v>
      </c>
      <c r="H28" s="46">
        <f t="shared" si="0"/>
        <v>2.0659003831417624E-2</v>
      </c>
      <c r="S28" s="31" t="s">
        <v>74</v>
      </c>
      <c r="T28" s="31"/>
      <c r="U28" s="15"/>
      <c r="V28" s="15"/>
      <c r="W28" s="15"/>
      <c r="X28" s="15"/>
      <c r="Y28" s="6"/>
      <c r="Z28" t="s">
        <v>157</v>
      </c>
    </row>
    <row r="29" spans="1:26" x14ac:dyDescent="0.35">
      <c r="B29" t="s">
        <v>26</v>
      </c>
      <c r="C29" s="18">
        <v>667</v>
      </c>
      <c r="D29" s="46">
        <f t="shared" si="3"/>
        <v>1.9792872192053175E-2</v>
      </c>
      <c r="E29" s="18">
        <v>577</v>
      </c>
      <c r="F29" s="46">
        <f t="shared" si="0"/>
        <v>1.7482199666717164E-2</v>
      </c>
      <c r="G29" s="18">
        <v>434</v>
      </c>
      <c r="H29" s="46">
        <f t="shared" si="0"/>
        <v>1.3302681992337164E-2</v>
      </c>
      <c r="S29" s="16" t="s">
        <v>75</v>
      </c>
      <c r="T29" s="16"/>
      <c r="U29" s="17">
        <f>(K3-M3)/M3</f>
        <v>3.3778060144006777E-2</v>
      </c>
      <c r="V29" s="17">
        <v>0.05</v>
      </c>
      <c r="W29" s="17">
        <f>(M3-O3)/O3</f>
        <v>-2.094132282811528E-2</v>
      </c>
      <c r="X29" s="43">
        <v>0.01</v>
      </c>
      <c r="Y29" s="6"/>
      <c r="Z29" t="s">
        <v>156</v>
      </c>
    </row>
    <row r="30" spans="1:26" x14ac:dyDescent="0.35">
      <c r="B30" t="s">
        <v>27</v>
      </c>
      <c r="C30" s="39">
        <v>4351</v>
      </c>
      <c r="D30" s="50">
        <f t="shared" si="3"/>
        <v>0.12911362354966022</v>
      </c>
      <c r="E30" s="39">
        <v>4287</v>
      </c>
      <c r="F30" s="50">
        <f t="shared" si="0"/>
        <v>0.12988941069534918</v>
      </c>
      <c r="G30" s="39">
        <v>4109</v>
      </c>
      <c r="H30" s="50">
        <f t="shared" si="0"/>
        <v>0.12594636015325669</v>
      </c>
      <c r="S30" s="16" t="s">
        <v>76</v>
      </c>
      <c r="T30" s="16"/>
      <c r="U30" s="17">
        <f>(K14-M14)/M14</f>
        <v>0.12731351654514864</v>
      </c>
      <c r="V30" s="17"/>
      <c r="W30" s="17">
        <f>(M14-O14)/O14</f>
        <v>-0.1876993166287016</v>
      </c>
      <c r="X30" s="15"/>
      <c r="Y30" s="6"/>
      <c r="Z30" t="s">
        <v>151</v>
      </c>
    </row>
    <row r="31" spans="1:26" x14ac:dyDescent="0.35">
      <c r="B31" t="s">
        <v>28</v>
      </c>
      <c r="C31" s="18">
        <v>0</v>
      </c>
      <c r="D31" s="46">
        <f t="shared" si="3"/>
        <v>0</v>
      </c>
      <c r="E31" s="18">
        <v>0</v>
      </c>
      <c r="F31" s="46">
        <f t="shared" si="0"/>
        <v>0</v>
      </c>
      <c r="G31" s="18">
        <v>987</v>
      </c>
      <c r="H31" s="46">
        <f t="shared" si="0"/>
        <v>3.0252873563218392E-2</v>
      </c>
      <c r="S31" s="16" t="s">
        <v>1</v>
      </c>
      <c r="T31" s="16"/>
      <c r="U31" s="17">
        <f>(C14-E14)/E14</f>
        <v>2.1027117103469172E-2</v>
      </c>
      <c r="V31" s="17"/>
      <c r="W31" s="17">
        <f>(E14-G14)/G14</f>
        <v>1.1647509578544062E-2</v>
      </c>
      <c r="X31" s="15"/>
      <c r="Y31" s="6"/>
      <c r="Z31" t="s">
        <v>152</v>
      </c>
    </row>
    <row r="32" spans="1:26" x14ac:dyDescent="0.35">
      <c r="B32" t="s">
        <v>29</v>
      </c>
      <c r="C32" s="18">
        <v>36</v>
      </c>
      <c r="D32" s="46">
        <f t="shared" si="3"/>
        <v>1.0682809578919255E-3</v>
      </c>
      <c r="E32" s="18">
        <v>552</v>
      </c>
      <c r="F32" s="46">
        <f t="shared" si="0"/>
        <v>1.6724738675958188E-2</v>
      </c>
      <c r="G32" s="18">
        <v>34</v>
      </c>
      <c r="H32" s="46">
        <f t="shared" si="0"/>
        <v>1.0421455938697318E-3</v>
      </c>
      <c r="W32" t="s">
        <v>83</v>
      </c>
      <c r="Z32" t="s">
        <v>153</v>
      </c>
    </row>
    <row r="33" spans="1:26" x14ac:dyDescent="0.35">
      <c r="A33" t="s">
        <v>31</v>
      </c>
      <c r="B33" s="3"/>
      <c r="C33" s="20">
        <f>SUM(C27:C32)</f>
        <v>7119</v>
      </c>
      <c r="D33" s="48">
        <f t="shared" si="3"/>
        <v>0.21125255942312829</v>
      </c>
      <c r="E33" s="20">
        <f t="shared" ref="E33:G33" si="22">SUM(E27:E32)</f>
        <v>7355</v>
      </c>
      <c r="F33" s="48">
        <f t="shared" si="0"/>
        <v>0.2228450234812907</v>
      </c>
      <c r="G33" s="20">
        <f t="shared" si="22"/>
        <v>7560</v>
      </c>
      <c r="H33" s="48">
        <f t="shared" si="0"/>
        <v>0.2317241379310345</v>
      </c>
      <c r="Z33" t="s">
        <v>154</v>
      </c>
    </row>
    <row r="34" spans="1:26" x14ac:dyDescent="0.35">
      <c r="A34" t="s">
        <v>33</v>
      </c>
      <c r="B34" s="4"/>
      <c r="C34" s="22">
        <f>C33+C25</f>
        <v>15587</v>
      </c>
      <c r="D34" s="52">
        <f t="shared" si="3"/>
        <v>0.46253598029615123</v>
      </c>
      <c r="E34" s="22">
        <f t="shared" ref="E34:G34" si="23">E33+E25</f>
        <v>13936</v>
      </c>
      <c r="F34" s="52">
        <f t="shared" si="0"/>
        <v>0.42223905468868356</v>
      </c>
      <c r="G34" s="22">
        <f t="shared" si="23"/>
        <v>14570</v>
      </c>
      <c r="H34" s="52">
        <f t="shared" si="0"/>
        <v>0.44659003831417626</v>
      </c>
      <c r="Z34" t="s">
        <v>155</v>
      </c>
    </row>
    <row r="35" spans="1:26" ht="15" thickBot="1" x14ac:dyDescent="0.4">
      <c r="A35" t="s">
        <v>32</v>
      </c>
      <c r="B35" s="5"/>
      <c r="C35" s="23">
        <f>C34+C20</f>
        <v>33699</v>
      </c>
      <c r="D35" s="53">
        <f t="shared" si="3"/>
        <v>1</v>
      </c>
      <c r="E35" s="23">
        <f t="shared" ref="E35:G35" si="24">E34+E20</f>
        <v>33005</v>
      </c>
      <c r="F35" s="53">
        <f t="shared" si="0"/>
        <v>1</v>
      </c>
      <c r="G35" s="23">
        <f t="shared" si="24"/>
        <v>32625</v>
      </c>
      <c r="H35" s="53">
        <f t="shared" si="0"/>
        <v>1</v>
      </c>
      <c r="S35" t="s">
        <v>166</v>
      </c>
    </row>
    <row r="37" spans="1:26" x14ac:dyDescent="0.35">
      <c r="J37" s="64" t="s">
        <v>100</v>
      </c>
      <c r="K37" s="64"/>
      <c r="L37" s="64"/>
      <c r="M37" s="64"/>
    </row>
    <row r="38" spans="1:26" x14ac:dyDescent="0.35">
      <c r="J38" s="29" t="s">
        <v>101</v>
      </c>
      <c r="K38" s="29" t="s">
        <v>77</v>
      </c>
      <c r="L38" s="29" t="s">
        <v>78</v>
      </c>
    </row>
    <row r="39" spans="1:26" x14ac:dyDescent="0.35">
      <c r="J39" s="36" t="s">
        <v>43</v>
      </c>
      <c r="K39" s="42" t="s">
        <v>102</v>
      </c>
      <c r="L39" s="42">
        <v>1783</v>
      </c>
    </row>
    <row r="40" spans="1:26" x14ac:dyDescent="0.35">
      <c r="J40" t="s">
        <v>39</v>
      </c>
      <c r="K40" s="42" t="s">
        <v>103</v>
      </c>
      <c r="L40" s="42" t="s">
        <v>104</v>
      </c>
      <c r="M40" t="s">
        <v>146</v>
      </c>
    </row>
    <row r="41" spans="1:26" x14ac:dyDescent="0.35">
      <c r="J41" t="s">
        <v>105</v>
      </c>
      <c r="K41" s="32">
        <v>-46</v>
      </c>
      <c r="L41" s="32">
        <v>-9</v>
      </c>
    </row>
    <row r="42" spans="1:26" x14ac:dyDescent="0.35">
      <c r="J42" t="s">
        <v>106</v>
      </c>
      <c r="K42" s="32">
        <v>-72</v>
      </c>
      <c r="L42" s="32">
        <v>-40</v>
      </c>
    </row>
    <row r="43" spans="1:26" x14ac:dyDescent="0.35">
      <c r="J43" t="s">
        <v>107</v>
      </c>
      <c r="K43" s="32">
        <v>-97</v>
      </c>
      <c r="L43" s="32">
        <v>-106</v>
      </c>
    </row>
    <row r="44" spans="1:26" x14ac:dyDescent="0.35">
      <c r="J44" t="s">
        <v>108</v>
      </c>
      <c r="K44" s="32">
        <v>64</v>
      </c>
      <c r="L44" s="32">
        <v>178</v>
      </c>
    </row>
    <row r="45" spans="1:26" x14ac:dyDescent="0.35">
      <c r="J45" t="s">
        <v>109</v>
      </c>
      <c r="K45" s="32">
        <v>90</v>
      </c>
      <c r="L45" s="32">
        <v>143</v>
      </c>
    </row>
    <row r="46" spans="1:26" x14ac:dyDescent="0.35">
      <c r="J46" t="s">
        <v>110</v>
      </c>
      <c r="K46" s="32">
        <v>24</v>
      </c>
      <c r="L46" s="32">
        <v>9</v>
      </c>
    </row>
    <row r="47" spans="1:26" x14ac:dyDescent="0.35">
      <c r="J47" t="s">
        <v>111</v>
      </c>
      <c r="K47" s="32">
        <v>102</v>
      </c>
      <c r="L47" s="32">
        <v>-66</v>
      </c>
    </row>
    <row r="48" spans="1:26" x14ac:dyDescent="0.35">
      <c r="J48" t="s">
        <v>112</v>
      </c>
      <c r="K48" s="41" t="s">
        <v>113</v>
      </c>
      <c r="L48" s="41" t="s">
        <v>114</v>
      </c>
      <c r="M48" t="s">
        <v>147</v>
      </c>
    </row>
    <row r="49" spans="10:13" x14ac:dyDescent="0.35">
      <c r="J49" s="29" t="s">
        <v>115</v>
      </c>
      <c r="L49"/>
    </row>
    <row r="50" spans="10:13" x14ac:dyDescent="0.35">
      <c r="J50" t="s">
        <v>116</v>
      </c>
      <c r="K50" s="32">
        <v>-516</v>
      </c>
      <c r="L50" s="32">
        <v>518</v>
      </c>
    </row>
    <row r="51" spans="10:13" x14ac:dyDescent="0.35">
      <c r="J51" t="s">
        <v>117</v>
      </c>
      <c r="K51" s="32"/>
      <c r="L51" s="42">
        <v>-987</v>
      </c>
    </row>
    <row r="52" spans="10:13" x14ac:dyDescent="0.35">
      <c r="J52" t="s">
        <v>118</v>
      </c>
      <c r="K52" s="42" t="s">
        <v>119</v>
      </c>
      <c r="L52" s="32">
        <v>-511</v>
      </c>
    </row>
    <row r="53" spans="10:13" x14ac:dyDescent="0.35">
      <c r="J53" t="s">
        <v>120</v>
      </c>
      <c r="K53" s="32">
        <v>-122</v>
      </c>
      <c r="L53" s="32">
        <v>82</v>
      </c>
    </row>
    <row r="54" spans="10:13" x14ac:dyDescent="0.35">
      <c r="J54" t="s">
        <v>121</v>
      </c>
      <c r="K54" s="32">
        <v>-47</v>
      </c>
      <c r="L54" s="32">
        <v>-277</v>
      </c>
    </row>
    <row r="55" spans="10:13" x14ac:dyDescent="0.35">
      <c r="J55" t="s">
        <v>122</v>
      </c>
      <c r="K55" s="42" t="s">
        <v>123</v>
      </c>
      <c r="L55" s="42">
        <v>-525</v>
      </c>
      <c r="M55" t="s">
        <v>148</v>
      </c>
    </row>
    <row r="56" spans="10:13" x14ac:dyDescent="0.35">
      <c r="J56" t="s">
        <v>124</v>
      </c>
      <c r="K56" s="37" t="s">
        <v>125</v>
      </c>
      <c r="L56" s="37" t="s">
        <v>126</v>
      </c>
    </row>
    <row r="57" spans="10:13" x14ac:dyDescent="0.35">
      <c r="J57" s="29" t="s">
        <v>127</v>
      </c>
      <c r="K57" s="32"/>
      <c r="L57" s="32"/>
    </row>
    <row r="58" spans="10:13" x14ac:dyDescent="0.35">
      <c r="J58" t="s">
        <v>128</v>
      </c>
      <c r="K58" s="42" t="s">
        <v>129</v>
      </c>
      <c r="L58" s="42" t="s">
        <v>130</v>
      </c>
      <c r="M58" t="s">
        <v>149</v>
      </c>
    </row>
    <row r="59" spans="10:13" x14ac:dyDescent="0.35">
      <c r="J59" t="s">
        <v>3</v>
      </c>
      <c r="K59" s="42">
        <v>-731</v>
      </c>
      <c r="L59" s="32">
        <v>-24</v>
      </c>
    </row>
    <row r="60" spans="10:13" x14ac:dyDescent="0.35">
      <c r="J60" t="s">
        <v>4</v>
      </c>
      <c r="K60" s="32">
        <v>-138</v>
      </c>
      <c r="L60" s="32">
        <v>-37</v>
      </c>
    </row>
    <row r="61" spans="10:13" x14ac:dyDescent="0.35">
      <c r="J61" t="s">
        <v>131</v>
      </c>
      <c r="K61" s="32">
        <v>26</v>
      </c>
      <c r="L61" s="32">
        <v>33</v>
      </c>
    </row>
    <row r="62" spans="10:13" x14ac:dyDescent="0.35">
      <c r="J62" t="s">
        <v>132</v>
      </c>
      <c r="K62" s="41" t="s">
        <v>133</v>
      </c>
      <c r="L62" s="41" t="s">
        <v>134</v>
      </c>
    </row>
    <row r="63" spans="10:13" x14ac:dyDescent="0.35">
      <c r="J63" t="s">
        <v>135</v>
      </c>
      <c r="K63" s="32">
        <v>20</v>
      </c>
      <c r="L63" s="32">
        <v>387</v>
      </c>
    </row>
    <row r="64" spans="10:13" x14ac:dyDescent="0.35">
      <c r="J64" t="s">
        <v>136</v>
      </c>
      <c r="K64" s="32">
        <v>632</v>
      </c>
      <c r="L64" s="32">
        <v>245</v>
      </c>
    </row>
    <row r="65" spans="10:13" ht="15" thickBot="1" x14ac:dyDescent="0.4">
      <c r="J65" t="s">
        <v>137</v>
      </c>
      <c r="K65" s="38">
        <v>652</v>
      </c>
      <c r="L65" s="38">
        <v>632</v>
      </c>
    </row>
    <row r="66" spans="10:13" ht="15.5" thickTop="1" thickBot="1" x14ac:dyDescent="0.4">
      <c r="M66" s="44"/>
    </row>
  </sheetData>
  <mergeCells count="3">
    <mergeCell ref="A1:G1"/>
    <mergeCell ref="J1:O1"/>
    <mergeCell ref="J37:M37"/>
  </mergeCells>
  <phoneticPr fontId="4" type="noConversion"/>
  <pageMargins left="0.2" right="0.2" top="0.59" bottom="0.59" header="0.30000000000000004" footer="0.30000000000000004"/>
  <pageSetup paperSize="9" orientation="landscape"/>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1640625" defaultRowHeight="14.5" x14ac:dyDescent="0.3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1640625" defaultRowHeight="14.5" x14ac:dyDescent="0.3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Grenha Teixeira</dc:creator>
  <cp:lastModifiedBy>UP</cp:lastModifiedBy>
  <cp:lastPrinted>2018-10-23T09:50:28Z</cp:lastPrinted>
  <dcterms:created xsi:type="dcterms:W3CDTF">2015-11-12T16:49:37Z</dcterms:created>
  <dcterms:modified xsi:type="dcterms:W3CDTF">2020-10-21T00:30:51Z</dcterms:modified>
</cp:coreProperties>
</file>