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 Segmentation" sheetId="1" r:id="rId4"/>
    <sheet state="visible" name="Potential Revenue" sheetId="2" r:id="rId5"/>
  </sheets>
  <definedNames/>
  <calcPr/>
</workbook>
</file>

<file path=xl/sharedStrings.xml><?xml version="1.0" encoding="utf-8"?>
<sst xmlns="http://schemas.openxmlformats.org/spreadsheetml/2006/main" count="87" uniqueCount="42">
  <si>
    <t>Customer Segmentation</t>
  </si>
  <si>
    <t>Purchase Intent</t>
  </si>
  <si>
    <t>Relative to total market size</t>
  </si>
  <si>
    <t>Non-Social Infrequent Drinkers</t>
  </si>
  <si>
    <t>Weekly "Drinker+Hosts" (Younger Demo)</t>
  </si>
  <si>
    <t>Weekly "Drinker+Hosts" (Older Demo)</t>
  </si>
  <si>
    <t>Social Infrequent Spirit Drinkers</t>
  </si>
  <si>
    <t>Monthly "Drinker+Hosts"</t>
  </si>
  <si>
    <t>Weekly Drinkers Who Rarely Host</t>
  </si>
  <si>
    <t>Customer Acquisition Cost</t>
  </si>
  <si>
    <t>$100</t>
  </si>
  <si>
    <t>Manufacturing Cost</t>
  </si>
  <si>
    <t>Drinkworks appliance</t>
  </si>
  <si>
    <t>Price</t>
  </si>
  <si>
    <t>Traditional Retail Stores</t>
  </si>
  <si>
    <t>Liquor Stores</t>
  </si>
  <si>
    <t>E-commerce</t>
  </si>
  <si>
    <t>% Willing to Pay</t>
  </si>
  <si>
    <t>Wholesalers</t>
  </si>
  <si>
    <t>Retailers</t>
  </si>
  <si>
    <t>Margin</t>
  </si>
  <si>
    <t>25%-35%</t>
  </si>
  <si>
    <t>20%-25%</t>
  </si>
  <si>
    <t>15%-25%</t>
  </si>
  <si>
    <t>Potential Profit (Retail Stores)</t>
  </si>
  <si>
    <t>Potential Profit Absolute (Retail Stores)</t>
  </si>
  <si>
    <t>$0.10-$0.15 per pod spirits excise tax</t>
  </si>
  <si>
    <t>Target market</t>
  </si>
  <si>
    <t>59% of the 120.5 million US households</t>
  </si>
  <si>
    <t>Number of households</t>
  </si>
  <si>
    <t>5-6 pods/week</t>
  </si>
  <si>
    <t>Cocktail Pods</t>
  </si>
  <si>
    <t>Potential Profit Absolute (Wholesale Stores)</t>
  </si>
  <si>
    <t>Potential Profit Absolute (E-commerce)</t>
  </si>
  <si>
    <t>Margin at 25%</t>
  </si>
  <si>
    <t>Potential Profit per pod (Retail Stores)</t>
  </si>
  <si>
    <t>Margin at 20%</t>
  </si>
  <si>
    <t>Potential Profit per pod (Wholesale Stores)</t>
  </si>
  <si>
    <t>Margin at 15%</t>
  </si>
  <si>
    <t>Potential Profit per pod (E-commerce)</t>
  </si>
  <si>
    <t>Non-Alc Mixer Pods</t>
  </si>
  <si>
    <t>Beer/Cider Pods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</si>
</sst>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[$$]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9" xfId="0" applyFont="1" applyNumberFormat="1"/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2" fontId="2" numFmtId="164" xfId="0" applyFill="1" applyFont="1" applyNumberForma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165" xfId="0" applyFont="1" applyNumberFormat="1"/>
    <xf borderId="0" fillId="2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A9B98"/>
                </a:solidFill>
                <a:latin typeface="+mn-lt"/>
              </a:defRPr>
            </a:pPr>
            <a:r>
              <a:rPr b="0">
                <a:solidFill>
                  <a:srgbClr val="8A9B98"/>
                </a:solidFill>
                <a:latin typeface="+mn-lt"/>
              </a:rPr>
              <a:t>Customer Segmentation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F3F3F"/>
              </a:solidFill>
            </c:spPr>
          </c:dPt>
          <c:dPt>
            <c:idx val="1"/>
            <c:spPr>
              <a:solidFill>
                <a:srgbClr val="DAA400"/>
              </a:solidFill>
            </c:spPr>
          </c:dPt>
          <c:dPt>
            <c:idx val="2"/>
            <c:spPr>
              <a:solidFill>
                <a:srgbClr val="FFC000"/>
              </a:solidFill>
            </c:spPr>
          </c:dPt>
          <c:dPt>
            <c:idx val="3"/>
            <c:spPr>
              <a:solidFill>
                <a:srgbClr val="FFD861"/>
              </a:solidFill>
            </c:spPr>
          </c:dPt>
          <c:dPt>
            <c:idx val="4"/>
            <c:spPr>
              <a:solidFill>
                <a:srgbClr val="FFE599"/>
              </a:solidFill>
            </c:spPr>
          </c:dPt>
          <c:dPt>
            <c:idx val="5"/>
            <c:spPr>
              <a:solidFill>
                <a:srgbClr val="FFF2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'Market Segmentation'!$E$10:$E$15</c:f>
            </c:strRef>
          </c:cat>
          <c:val>
            <c:numRef>
              <c:f>'Market Segmentation'!$F$10:$F$15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3C5853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A9B98"/>
                </a:solidFill>
                <a:latin typeface="+mn-lt"/>
              </a:defRPr>
            </a:pPr>
            <a:r>
              <a:rPr b="0">
                <a:solidFill>
                  <a:srgbClr val="8A9B98"/>
                </a:solidFill>
                <a:latin typeface="+mn-lt"/>
              </a:rPr>
              <a:t>Purchase Intent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'Market Segmentation'!$J$10:$J$15</c:f>
            </c:strRef>
          </c:cat>
          <c:val>
            <c:numRef>
              <c:f>'Market Segmentation'!$K$10:$K$15</c:f>
              <c:numCache/>
            </c:numRef>
          </c:val>
        </c:ser>
        <c:axId val="2105715834"/>
        <c:axId val="481443872"/>
      </c:barChart>
      <c:catAx>
        <c:axId val="2105715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264540"/>
                    </a:solidFill>
                    <a:latin typeface="+mn-lt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264540"/>
                </a:solidFill>
                <a:latin typeface="+mn-lt"/>
              </a:defRPr>
            </a:pPr>
          </a:p>
        </c:txPr>
        <c:crossAx val="481443872"/>
      </c:catAx>
      <c:valAx>
        <c:axId val="481443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264540"/>
                    </a:solidFill>
                    <a:latin typeface="+mn-lt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264540"/>
                </a:solidFill>
                <a:latin typeface="+mn-lt"/>
              </a:defRPr>
            </a:pPr>
          </a:p>
        </c:txPr>
        <c:crossAx val="21057158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C5853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A9B98"/>
                </a:solidFill>
                <a:latin typeface="+mn-lt"/>
              </a:defRPr>
            </a:pPr>
            <a:r>
              <a:rPr b="0">
                <a:solidFill>
                  <a:srgbClr val="8A9B98"/>
                </a:solidFill>
                <a:latin typeface="+mn-lt"/>
              </a:rPr>
              <a:t>Potential Absolute Profit for Cocktail Pods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'Potential Revenue'!$M$29</c:f>
            </c:strRef>
          </c:tx>
          <c:spPr>
            <a:ln cmpd="sng">
              <a:solidFill>
                <a:srgbClr val="3F3F3F"/>
              </a:solidFill>
            </a:ln>
          </c:spPr>
          <c:marker>
            <c:symbol val="none"/>
          </c:marker>
          <c:cat>
            <c:strRef>
              <c:f>'Potential Revenue'!$L$30:$L$35</c:f>
            </c:strRef>
          </c:cat>
          <c:val>
            <c:numRef>
              <c:f>'Potential Revenue'!$M$30:$M$35</c:f>
              <c:numCache/>
            </c:numRef>
          </c:val>
          <c:smooth val="0"/>
        </c:ser>
        <c:ser>
          <c:idx val="1"/>
          <c:order val="1"/>
          <c:tx>
            <c:strRef>
              <c:f>'Potential Revenue'!$N$29</c:f>
            </c:strRef>
          </c:tx>
          <c:spPr>
            <a:ln cmpd="sng">
              <a:solidFill>
                <a:srgbClr val="DAA400"/>
              </a:solidFill>
            </a:ln>
          </c:spPr>
          <c:marker>
            <c:symbol val="none"/>
          </c:marker>
          <c:cat>
            <c:strRef>
              <c:f>'Potential Revenue'!$L$30:$L$35</c:f>
            </c:strRef>
          </c:cat>
          <c:val>
            <c:numRef>
              <c:f>'Potential Revenue'!$N$30:$N$35</c:f>
              <c:numCache/>
            </c:numRef>
          </c:val>
          <c:smooth val="0"/>
        </c:ser>
        <c:ser>
          <c:idx val="2"/>
          <c:order val="2"/>
          <c:tx>
            <c:strRef>
              <c:f>'Potential Revenue'!$O$29</c:f>
            </c:strRef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'Potential Revenue'!$L$30:$L$35</c:f>
            </c:strRef>
          </c:cat>
          <c:val>
            <c:numRef>
              <c:f>'Potential Revenue'!$O$30:$O$35</c:f>
              <c:numCache/>
            </c:numRef>
          </c:val>
          <c:smooth val="0"/>
        </c:ser>
        <c:axId val="972713923"/>
        <c:axId val="141408079"/>
      </c:lineChart>
      <c:catAx>
        <c:axId val="972713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264540"/>
                    </a:solidFill>
                    <a:latin typeface="+mn-lt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>Pod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264540"/>
                </a:solidFill>
                <a:latin typeface="+mn-lt"/>
              </a:defRPr>
            </a:pPr>
          </a:p>
        </c:txPr>
        <c:crossAx val="141408079"/>
      </c:catAx>
      <c:valAx>
        <c:axId val="141408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264540"/>
                    </a:solidFill>
                    <a:latin typeface="+mn-lt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>Generated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264540"/>
                </a:solidFill>
                <a:latin typeface="+mn-lt"/>
              </a:defRPr>
            </a:pPr>
          </a:p>
        </c:txPr>
        <c:crossAx val="9727139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C5853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A9B98"/>
                </a:solidFill>
                <a:latin typeface="+mn-lt"/>
              </a:defRPr>
            </a:pPr>
            <a:r>
              <a:rPr b="0">
                <a:solidFill>
                  <a:srgbClr val="8A9B98"/>
                </a:solidFill>
                <a:latin typeface="+mn-lt"/>
              </a:rPr>
              <a:t>Potential Absolute Profit for Non-Alcoholic Pods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'Potential Revenue'!$M$40</c:f>
            </c:strRef>
          </c:tx>
          <c:spPr>
            <a:ln cmpd="sng">
              <a:solidFill>
                <a:srgbClr val="3F3F3F"/>
              </a:solidFill>
            </a:ln>
          </c:spPr>
          <c:marker>
            <c:symbol val="none"/>
          </c:marker>
          <c:cat>
            <c:strRef>
              <c:f>'Potential Revenue'!$L$41:$L$45</c:f>
            </c:strRef>
          </c:cat>
          <c:val>
            <c:numRef>
              <c:f>'Potential Revenue'!$M$41:$M$45</c:f>
              <c:numCache/>
            </c:numRef>
          </c:val>
          <c:smooth val="0"/>
        </c:ser>
        <c:ser>
          <c:idx val="1"/>
          <c:order val="1"/>
          <c:tx>
            <c:strRef>
              <c:f>'Potential Revenue'!$N$40</c:f>
            </c:strRef>
          </c:tx>
          <c:spPr>
            <a:ln cmpd="sng">
              <a:solidFill>
                <a:srgbClr val="DAA400"/>
              </a:solidFill>
            </a:ln>
          </c:spPr>
          <c:marker>
            <c:symbol val="none"/>
          </c:marker>
          <c:cat>
            <c:strRef>
              <c:f>'Potential Revenue'!$L$41:$L$45</c:f>
            </c:strRef>
          </c:cat>
          <c:val>
            <c:numRef>
              <c:f>'Potential Revenue'!$N$41:$N$45</c:f>
              <c:numCache/>
            </c:numRef>
          </c:val>
          <c:smooth val="0"/>
        </c:ser>
        <c:ser>
          <c:idx val="2"/>
          <c:order val="2"/>
          <c:tx>
            <c:strRef>
              <c:f>'Potential Revenue'!$O$40</c:f>
            </c:strRef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'Potential Revenue'!$L$41:$L$45</c:f>
            </c:strRef>
          </c:cat>
          <c:val>
            <c:numRef>
              <c:f>'Potential Revenue'!$O$41:$O$45</c:f>
              <c:numCache/>
            </c:numRef>
          </c:val>
          <c:smooth val="0"/>
        </c:ser>
        <c:axId val="558172414"/>
        <c:axId val="1287792643"/>
      </c:lineChart>
      <c:catAx>
        <c:axId val="558172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264540"/>
                    </a:solidFill>
                    <a:latin typeface="+mn-lt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>Pod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264540"/>
                </a:solidFill>
                <a:latin typeface="+mn-lt"/>
              </a:defRPr>
            </a:pPr>
          </a:p>
        </c:txPr>
        <c:crossAx val="1287792643"/>
      </c:catAx>
      <c:valAx>
        <c:axId val="12877926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264540"/>
                    </a:solidFill>
                    <a:latin typeface="+mn-lt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>Generated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264540"/>
                </a:solidFill>
                <a:latin typeface="+mn-lt"/>
              </a:defRPr>
            </a:pPr>
          </a:p>
        </c:txPr>
        <c:crossAx val="5581724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C5853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A9B98"/>
                </a:solidFill>
                <a:latin typeface="+mn-lt"/>
              </a:defRPr>
            </a:pPr>
            <a:r>
              <a:rPr b="0">
                <a:solidFill>
                  <a:srgbClr val="8A9B98"/>
                </a:solidFill>
                <a:latin typeface="+mn-lt"/>
              </a:rPr>
              <a:t>Potential Absolute Profit for Beer/Cider Pods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'Potential Revenue'!$M$54</c:f>
            </c:strRef>
          </c:tx>
          <c:spPr>
            <a:ln cmpd="sng">
              <a:solidFill>
                <a:srgbClr val="3F3F3F"/>
              </a:solidFill>
            </a:ln>
          </c:spPr>
          <c:marker>
            <c:symbol val="none"/>
          </c:marker>
          <c:cat>
            <c:strRef>
              <c:f>'Potential Revenue'!$L$55:$L$59</c:f>
            </c:strRef>
          </c:cat>
          <c:val>
            <c:numRef>
              <c:f>'Potential Revenue'!$M$55:$M$59</c:f>
              <c:numCache/>
            </c:numRef>
          </c:val>
          <c:smooth val="0"/>
        </c:ser>
        <c:ser>
          <c:idx val="1"/>
          <c:order val="1"/>
          <c:tx>
            <c:strRef>
              <c:f>'Potential Revenue'!$N$54</c:f>
            </c:strRef>
          </c:tx>
          <c:spPr>
            <a:ln cmpd="sng">
              <a:solidFill>
                <a:srgbClr val="DAA400"/>
              </a:solidFill>
            </a:ln>
          </c:spPr>
          <c:marker>
            <c:symbol val="none"/>
          </c:marker>
          <c:cat>
            <c:strRef>
              <c:f>'Potential Revenue'!$L$55:$L$59</c:f>
            </c:strRef>
          </c:cat>
          <c:val>
            <c:numRef>
              <c:f>'Potential Revenue'!$N$55:$N$59</c:f>
              <c:numCache/>
            </c:numRef>
          </c:val>
          <c:smooth val="0"/>
        </c:ser>
        <c:ser>
          <c:idx val="2"/>
          <c:order val="2"/>
          <c:tx>
            <c:strRef>
              <c:f>'Potential Revenue'!$O$54</c:f>
            </c:strRef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'Potential Revenue'!$L$55:$L$59</c:f>
            </c:strRef>
          </c:cat>
          <c:val>
            <c:numRef>
              <c:f>'Potential Revenue'!$O$55:$O$59</c:f>
              <c:numCache/>
            </c:numRef>
          </c:val>
          <c:smooth val="0"/>
        </c:ser>
        <c:axId val="2052696245"/>
        <c:axId val="1445204136"/>
      </c:lineChart>
      <c:catAx>
        <c:axId val="20526962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264540"/>
                    </a:solidFill>
                    <a:latin typeface="+mn-lt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>Pod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264540"/>
                </a:solidFill>
                <a:latin typeface="+mn-lt"/>
              </a:defRPr>
            </a:pPr>
          </a:p>
        </c:txPr>
        <c:crossAx val="1445204136"/>
      </c:catAx>
      <c:valAx>
        <c:axId val="14452041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264540"/>
                    </a:solidFill>
                    <a:latin typeface="+mn-lt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>Generated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264540"/>
                </a:solidFill>
                <a:latin typeface="+mn-lt"/>
              </a:defRPr>
            </a:pPr>
          </a:p>
        </c:txPr>
        <c:crossAx val="20526962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C5853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A9B98"/>
                </a:solidFill>
                <a:latin typeface="+mn-lt"/>
              </a:defRPr>
            </a:pPr>
            <a:r>
              <a:rPr b="0">
                <a:solidFill>
                  <a:srgbClr val="8A9B98"/>
                </a:solidFill>
                <a:latin typeface="+mn-lt"/>
              </a:rPr>
              <a:t>Potential Absolute Profit for the Device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'Potential Revenue'!$C$14</c:f>
            </c:strRef>
          </c:tx>
          <c:spPr>
            <a:ln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cat>
            <c:strRef>
              <c:f>'Potential Revenue'!$B$15:$B$20</c:f>
            </c:strRef>
          </c:cat>
          <c:val>
            <c:numRef>
              <c:f>'Potential Revenue'!$C$15:$C$20</c:f>
              <c:numCache/>
            </c:numRef>
          </c:val>
          <c:smooth val="0"/>
        </c:ser>
        <c:axId val="1668591436"/>
        <c:axId val="788031982"/>
      </c:lineChart>
      <c:catAx>
        <c:axId val="1668591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264540"/>
                    </a:solidFill>
                    <a:latin typeface="+mn-lt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>Device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264540"/>
                </a:solidFill>
                <a:latin typeface="+mn-lt"/>
              </a:defRPr>
            </a:pPr>
          </a:p>
        </c:txPr>
        <c:crossAx val="788031982"/>
      </c:catAx>
      <c:valAx>
        <c:axId val="7880319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264540"/>
                    </a:solidFill>
                    <a:latin typeface="+mn-lt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>Generated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264540"/>
                </a:solidFill>
                <a:latin typeface="+mn-lt"/>
              </a:defRPr>
            </a:pPr>
          </a:p>
        </c:txPr>
        <c:crossAx val="16685914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C5853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952500</xdr:colOff>
      <xdr:row>17</xdr:row>
      <xdr:rowOff>9525</xdr:rowOff>
    </xdr:from>
    <xdr:ext cx="508635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200025</xdr:colOff>
      <xdr:row>17</xdr:row>
      <xdr:rowOff>9525</xdr:rowOff>
    </xdr:from>
    <xdr:ext cx="6477000" cy="40100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771525</xdr:colOff>
      <xdr:row>18</xdr:row>
      <xdr:rowOff>66675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771525</xdr:colOff>
      <xdr:row>36</xdr:row>
      <xdr:rowOff>171450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790575</xdr:colOff>
      <xdr:row>60</xdr:row>
      <xdr:rowOff>123825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638175</xdr:colOff>
      <xdr:row>11</xdr:row>
      <xdr:rowOff>38100</xdr:rowOff>
    </xdr:from>
    <xdr:ext cx="4067175" cy="256222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3F3F3F"/>
      </a:accent1>
      <a:accent2>
        <a:srgbClr val="DAA400"/>
      </a:accent2>
      <a:accent3>
        <a:srgbClr val="FFC000"/>
      </a:accent3>
      <a:accent4>
        <a:srgbClr val="FFD861"/>
      </a:accent4>
      <a:accent5>
        <a:srgbClr val="FFE599"/>
      </a:accent5>
      <a:accent6>
        <a:srgbClr val="FFF2CC"/>
      </a:accent6>
      <a:hlink>
        <a:srgbClr val="000000"/>
      </a:hlink>
      <a:folHlink>
        <a:srgbClr val="0000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3.25"/>
    <col customWidth="1" min="10" max="10" width="32.0"/>
  </cols>
  <sheetData>
    <row r="9">
      <c r="E9" s="1" t="s">
        <v>0</v>
      </c>
      <c r="J9" s="1" t="s">
        <v>1</v>
      </c>
      <c r="M9" s="2" t="s">
        <v>2</v>
      </c>
    </row>
    <row r="10">
      <c r="E10" s="2" t="s">
        <v>3</v>
      </c>
      <c r="F10" s="3">
        <v>0.27</v>
      </c>
      <c r="J10" s="2" t="s">
        <v>4</v>
      </c>
      <c r="K10" s="3">
        <v>0.39</v>
      </c>
      <c r="M10" s="4">
        <f t="shared" ref="M10:M15" si="1">F10*K10</f>
        <v>0.1053</v>
      </c>
    </row>
    <row r="11">
      <c r="E11" s="2" t="s">
        <v>4</v>
      </c>
      <c r="F11" s="3">
        <v>0.21</v>
      </c>
      <c r="J11" s="2" t="s">
        <v>5</v>
      </c>
      <c r="K11" s="3">
        <v>0.29</v>
      </c>
      <c r="M11" s="4">
        <f t="shared" si="1"/>
        <v>0.0609</v>
      </c>
    </row>
    <row r="12">
      <c r="E12" s="2" t="s">
        <v>6</v>
      </c>
      <c r="F12" s="3">
        <v>0.17</v>
      </c>
      <c r="J12" s="2" t="s">
        <v>7</v>
      </c>
      <c r="K12" s="3">
        <v>0.23</v>
      </c>
      <c r="M12" s="4">
        <f t="shared" si="1"/>
        <v>0.0391</v>
      </c>
    </row>
    <row r="13">
      <c r="E13" s="2" t="s">
        <v>5</v>
      </c>
      <c r="F13" s="3">
        <v>0.13</v>
      </c>
      <c r="J13" s="2" t="s">
        <v>6</v>
      </c>
      <c r="K13" s="3">
        <v>0.22</v>
      </c>
      <c r="M13" s="4">
        <f t="shared" si="1"/>
        <v>0.0286</v>
      </c>
    </row>
    <row r="14">
      <c r="E14" s="2" t="s">
        <v>8</v>
      </c>
      <c r="F14" s="3">
        <v>0.12</v>
      </c>
      <c r="J14" s="2" t="s">
        <v>8</v>
      </c>
      <c r="K14" s="3">
        <v>0.2</v>
      </c>
      <c r="M14" s="4">
        <f t="shared" si="1"/>
        <v>0.024</v>
      </c>
    </row>
    <row r="15">
      <c r="E15" s="2" t="s">
        <v>7</v>
      </c>
      <c r="F15" s="3">
        <v>0.1</v>
      </c>
      <c r="J15" s="2" t="s">
        <v>3</v>
      </c>
      <c r="K15" s="3">
        <v>0.09</v>
      </c>
      <c r="M15" s="4">
        <f t="shared" si="1"/>
        <v>0.009</v>
      </c>
    </row>
    <row r="16">
      <c r="M16" s="4">
        <f>SUM(M10:M15)</f>
        <v>0.2669</v>
      </c>
    </row>
  </sheetData>
  <mergeCells count="2">
    <mergeCell ref="E9:F9"/>
    <mergeCell ref="J9:K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75"/>
    <col customWidth="1" min="4" max="4" width="13.63"/>
    <col customWidth="1" min="13" max="13" width="19.38"/>
    <col customWidth="1" min="15" max="15" width="15.75"/>
  </cols>
  <sheetData>
    <row r="2">
      <c r="G2" s="2" t="s">
        <v>9</v>
      </c>
      <c r="H2" s="2" t="s">
        <v>10</v>
      </c>
    </row>
    <row r="3">
      <c r="C3" s="2" t="s">
        <v>11</v>
      </c>
      <c r="D3" s="5">
        <v>250.0</v>
      </c>
    </row>
    <row r="5">
      <c r="C5" s="2" t="s">
        <v>12</v>
      </c>
    </row>
    <row r="6">
      <c r="C6" s="2" t="s">
        <v>13</v>
      </c>
      <c r="D6" s="5">
        <v>499.0</v>
      </c>
      <c r="E6" s="5">
        <v>399.0</v>
      </c>
      <c r="F6" s="5">
        <v>299.0</v>
      </c>
      <c r="G6" s="5">
        <v>249.0</v>
      </c>
      <c r="H6" s="5">
        <v>199.0</v>
      </c>
      <c r="I6" s="5">
        <v>149.0</v>
      </c>
      <c r="M6" s="2" t="s">
        <v>14</v>
      </c>
      <c r="N6" s="1" t="s">
        <v>15</v>
      </c>
      <c r="P6" s="2" t="s">
        <v>16</v>
      </c>
    </row>
    <row r="7">
      <c r="C7" s="2" t="s">
        <v>17</v>
      </c>
      <c r="D7" s="6">
        <v>0.016</v>
      </c>
      <c r="E7" s="6">
        <v>0.021</v>
      </c>
      <c r="F7" s="6">
        <v>0.038</v>
      </c>
      <c r="G7" s="6">
        <v>0.047</v>
      </c>
      <c r="H7" s="6">
        <v>0.069</v>
      </c>
      <c r="I7" s="6">
        <v>0.105</v>
      </c>
      <c r="N7" s="2" t="s">
        <v>18</v>
      </c>
      <c r="O7" s="2" t="s">
        <v>19</v>
      </c>
    </row>
    <row r="8">
      <c r="L8" s="2" t="s">
        <v>20</v>
      </c>
      <c r="M8" s="2" t="s">
        <v>21</v>
      </c>
      <c r="N8" s="2" t="s">
        <v>22</v>
      </c>
      <c r="O8" s="2" t="s">
        <v>21</v>
      </c>
      <c r="P8" s="2" t="s">
        <v>23</v>
      </c>
    </row>
    <row r="9">
      <c r="C9" s="2" t="s">
        <v>24</v>
      </c>
      <c r="D9" s="7">
        <f t="shared" ref="D9:I9" si="1">D6-D6*0.25-$D3</f>
        <v>124.25</v>
      </c>
      <c r="E9" s="7">
        <f t="shared" si="1"/>
        <v>49.25</v>
      </c>
      <c r="F9" s="7">
        <f t="shared" si="1"/>
        <v>-25.75</v>
      </c>
      <c r="G9" s="7">
        <f t="shared" si="1"/>
        <v>-63.25</v>
      </c>
      <c r="H9" s="7">
        <f t="shared" si="1"/>
        <v>-100.75</v>
      </c>
      <c r="I9" s="7">
        <f t="shared" si="1"/>
        <v>-138.25</v>
      </c>
      <c r="L9" s="2"/>
      <c r="M9" s="2"/>
      <c r="N9" s="2"/>
      <c r="O9" s="2"/>
      <c r="P9" s="2"/>
    </row>
    <row r="10">
      <c r="C10" s="2" t="s">
        <v>25</v>
      </c>
      <c r="D10" s="8">
        <f t="shared" ref="D10:I10" si="2">($I18*1000000*D7)*D9</f>
        <v>141336860</v>
      </c>
      <c r="E10" s="8">
        <f t="shared" si="2"/>
        <v>73530003.75</v>
      </c>
      <c r="F10" s="8">
        <f t="shared" si="2"/>
        <v>-69566457.5</v>
      </c>
      <c r="G10" s="8">
        <f t="shared" si="2"/>
        <v>-211347661.3</v>
      </c>
      <c r="H10" s="8">
        <f t="shared" si="2"/>
        <v>-494234666.3</v>
      </c>
      <c r="I10" s="8">
        <f t="shared" si="2"/>
        <v>-1032032794</v>
      </c>
      <c r="L10" s="2"/>
      <c r="M10" s="2"/>
      <c r="N10" s="2"/>
      <c r="O10" s="2"/>
      <c r="P10" s="2"/>
    </row>
    <row r="11">
      <c r="N11" s="2" t="s">
        <v>26</v>
      </c>
    </row>
    <row r="14">
      <c r="C14" s="2" t="s">
        <v>25</v>
      </c>
      <c r="I14" s="2" t="s">
        <v>27</v>
      </c>
      <c r="J14" s="2" t="s">
        <v>28</v>
      </c>
    </row>
    <row r="15">
      <c r="B15" s="5">
        <v>499.0</v>
      </c>
      <c r="C15" s="9">
        <f>($I18*1000000*D7)*D9</f>
        <v>141336860</v>
      </c>
    </row>
    <row r="16">
      <c r="B16" s="5">
        <v>399.0</v>
      </c>
      <c r="C16" s="9">
        <f>($I18*1000000*E7)*E9</f>
        <v>73530003.75</v>
      </c>
    </row>
    <row r="17">
      <c r="B17" s="5">
        <v>299.0</v>
      </c>
      <c r="C17" s="9">
        <f>($I18*1000000*F7)*F9</f>
        <v>-69566457.5</v>
      </c>
      <c r="I17" s="2" t="s">
        <v>29</v>
      </c>
    </row>
    <row r="18">
      <c r="B18" s="5">
        <v>249.0</v>
      </c>
      <c r="C18" s="9">
        <f>($I18*1000000*G7)*G9</f>
        <v>-211347661.3</v>
      </c>
      <c r="I18" s="2">
        <f>0.59*120.5</f>
        <v>71.095</v>
      </c>
      <c r="L18" s="2" t="s">
        <v>30</v>
      </c>
    </row>
    <row r="19">
      <c r="B19" s="5">
        <v>199.0</v>
      </c>
      <c r="C19" s="9">
        <f>($I18*1000000*H7)*H9</f>
        <v>-494234666.3</v>
      </c>
    </row>
    <row r="20">
      <c r="B20" s="5">
        <v>149.0</v>
      </c>
      <c r="C20" s="9">
        <f>($I18*1000000*I7)*I9</f>
        <v>-1032032794</v>
      </c>
    </row>
    <row r="26">
      <c r="C26" s="2" t="s">
        <v>11</v>
      </c>
      <c r="D26" s="5">
        <v>1.2</v>
      </c>
    </row>
    <row r="27">
      <c r="C27" s="2" t="s">
        <v>31</v>
      </c>
    </row>
    <row r="28">
      <c r="C28" s="2" t="s">
        <v>13</v>
      </c>
      <c r="D28" s="10">
        <v>6.0</v>
      </c>
      <c r="E28" s="5">
        <v>5.0</v>
      </c>
      <c r="F28" s="5">
        <v>4.5</v>
      </c>
      <c r="G28" s="5">
        <v>4.0</v>
      </c>
      <c r="H28" s="5">
        <v>3.0</v>
      </c>
      <c r="I28" s="5">
        <v>2.0</v>
      </c>
    </row>
    <row r="29">
      <c r="C29" s="2" t="s">
        <v>17</v>
      </c>
      <c r="D29" s="6">
        <v>0.391</v>
      </c>
      <c r="E29" s="6">
        <v>0.455</v>
      </c>
      <c r="F29" s="6">
        <v>0.46</v>
      </c>
      <c r="G29" s="6">
        <v>0.515</v>
      </c>
      <c r="H29" s="6">
        <v>0.574</v>
      </c>
      <c r="I29" s="6">
        <v>0.728</v>
      </c>
      <c r="M29" s="2" t="s">
        <v>25</v>
      </c>
      <c r="N29" s="2" t="s">
        <v>32</v>
      </c>
      <c r="O29" s="2" t="s">
        <v>33</v>
      </c>
    </row>
    <row r="30">
      <c r="B30" s="2" t="s">
        <v>34</v>
      </c>
      <c r="C30" s="2" t="s">
        <v>35</v>
      </c>
      <c r="D30" s="11">
        <f t="shared" ref="D30:I30" si="3">D28-D28*0.25-0.1-$D26</f>
        <v>3.2</v>
      </c>
      <c r="E30" s="7">
        <f t="shared" si="3"/>
        <v>2.45</v>
      </c>
      <c r="F30" s="7">
        <f t="shared" si="3"/>
        <v>2.075</v>
      </c>
      <c r="G30" s="7">
        <f t="shared" si="3"/>
        <v>1.7</v>
      </c>
      <c r="H30" s="7">
        <f t="shared" si="3"/>
        <v>0.95</v>
      </c>
      <c r="I30" s="7">
        <f t="shared" si="3"/>
        <v>0.2</v>
      </c>
      <c r="L30" s="10">
        <v>6.0</v>
      </c>
      <c r="M30" s="12">
        <f>(I18*1000000*D29)*D30</f>
        <v>88954064</v>
      </c>
      <c r="N30" s="13">
        <f>(I18*1000000*D29)*D31</f>
        <v>97293507.5</v>
      </c>
      <c r="O30" s="13">
        <f>(I18*1000000*D29)*D32</f>
        <v>108412765.5</v>
      </c>
    </row>
    <row r="31">
      <c r="B31" s="2" t="s">
        <v>36</v>
      </c>
      <c r="C31" s="2" t="s">
        <v>37</v>
      </c>
      <c r="D31" s="11">
        <f t="shared" ref="D31:I31" si="4">D28-D28*0.2-0.1-$D26</f>
        <v>3.5</v>
      </c>
      <c r="E31" s="7">
        <f t="shared" si="4"/>
        <v>2.7</v>
      </c>
      <c r="F31" s="7">
        <f t="shared" si="4"/>
        <v>2.3</v>
      </c>
      <c r="G31" s="7">
        <f t="shared" si="4"/>
        <v>1.9</v>
      </c>
      <c r="H31" s="7">
        <f t="shared" si="4"/>
        <v>1.1</v>
      </c>
      <c r="I31" s="7">
        <f t="shared" si="4"/>
        <v>0.3</v>
      </c>
      <c r="L31" s="5">
        <v>5.0</v>
      </c>
      <c r="M31" s="13">
        <f>(I18*1000000*E29)*E30</f>
        <v>79253151.25</v>
      </c>
      <c r="N31" s="13">
        <f>(I18*1000000*E29)*E31</f>
        <v>87340207.5</v>
      </c>
      <c r="O31" s="13">
        <f>(I18*1000000*E29)*E32</f>
        <v>98662086.25</v>
      </c>
    </row>
    <row r="32">
      <c r="B32" s="2" t="s">
        <v>38</v>
      </c>
      <c r="C32" s="2" t="s">
        <v>39</v>
      </c>
      <c r="D32" s="11">
        <f t="shared" ref="D32:I32" si="5">D28-D28*0.15-$D26</f>
        <v>3.9</v>
      </c>
      <c r="E32" s="7">
        <f t="shared" si="5"/>
        <v>3.05</v>
      </c>
      <c r="F32" s="7">
        <f t="shared" si="5"/>
        <v>2.625</v>
      </c>
      <c r="G32" s="7">
        <f t="shared" si="5"/>
        <v>2.2</v>
      </c>
      <c r="H32" s="7">
        <f t="shared" si="5"/>
        <v>1.35</v>
      </c>
      <c r="I32" s="7">
        <f t="shared" si="5"/>
        <v>0.5</v>
      </c>
      <c r="L32" s="5">
        <v>4.5</v>
      </c>
      <c r="M32" s="13">
        <f>(I18*1000000*F29)*F30</f>
        <v>67860177.5</v>
      </c>
      <c r="N32" s="13">
        <f>(I18*1000000*F29)*F31</f>
        <v>75218510</v>
      </c>
      <c r="O32" s="13">
        <f>(I18*1000000*F29)*F32</f>
        <v>85847212.5</v>
      </c>
    </row>
    <row r="33">
      <c r="L33" s="5">
        <v>4.0</v>
      </c>
      <c r="M33" s="13">
        <f>(I18*1000000*G29)*G30</f>
        <v>62243672.5</v>
      </c>
      <c r="N33" s="13">
        <f>(I18*1000000*G29)*G31</f>
        <v>69566457.5</v>
      </c>
      <c r="O33" s="13">
        <f>(I18*1000000*G29)*G32</f>
        <v>80550635</v>
      </c>
    </row>
    <row r="34">
      <c r="C34" s="2" t="s">
        <v>25</v>
      </c>
      <c r="D34" s="8">
        <f>(I18*1000000*D29)*D30</f>
        <v>88954064</v>
      </c>
      <c r="E34" s="13">
        <f>(I18*1000000*E29)*E30</f>
        <v>79253151.25</v>
      </c>
      <c r="F34" s="8">
        <f>(I18*1000000*F29)*F30</f>
        <v>67860177.5</v>
      </c>
      <c r="G34" s="8">
        <f>(I18*1000000*G29)*G30</f>
        <v>62243672.5</v>
      </c>
      <c r="H34" s="13">
        <f>(I18*1000000*H29)*H30</f>
        <v>38768103.5</v>
      </c>
      <c r="I34" s="8">
        <f>(I18*1000000*I29)*I30</f>
        <v>10351432</v>
      </c>
      <c r="L34" s="5">
        <v>3.0</v>
      </c>
      <c r="M34" s="13">
        <f>(I18*1000000*H29)*H30</f>
        <v>38768103.5</v>
      </c>
      <c r="N34" s="13">
        <f>(I18*1000000*H29)*H31</f>
        <v>44889383</v>
      </c>
      <c r="O34" s="13">
        <f>(I18*1000000*H29)*H32</f>
        <v>55091515.5</v>
      </c>
    </row>
    <row r="35">
      <c r="C35" s="2" t="s">
        <v>32</v>
      </c>
      <c r="D35" s="8">
        <f>(I18*1000000*D29)*D31</f>
        <v>97293507.5</v>
      </c>
      <c r="E35" s="8">
        <f>(I18*1000000*E29)*E31</f>
        <v>87340207.5</v>
      </c>
      <c r="F35" s="8">
        <f>(I18*1000000*F29)*F31</f>
        <v>75218510</v>
      </c>
      <c r="G35" s="8">
        <f>(I18*1000000*G29)*G31</f>
        <v>69566457.5</v>
      </c>
      <c r="H35" s="8">
        <f>(I18*1000000*H29)*H31</f>
        <v>44889383</v>
      </c>
      <c r="I35" s="8">
        <f>(I18*1000000*I29)*I31</f>
        <v>15527148</v>
      </c>
      <c r="L35" s="5">
        <v>2.0</v>
      </c>
      <c r="M35" s="13">
        <f>(I18*1000000*I29)*I30</f>
        <v>10351432</v>
      </c>
      <c r="N35" s="13">
        <f>(I18*1000000*I29)*I31</f>
        <v>15527148</v>
      </c>
      <c r="O35" s="13">
        <f>(I18*1000000*I29)*I32</f>
        <v>25878580</v>
      </c>
    </row>
    <row r="36">
      <c r="C36" s="2" t="s">
        <v>33</v>
      </c>
      <c r="D36" s="8">
        <f>(I18*1000000*D29)*D32</f>
        <v>108412765.5</v>
      </c>
      <c r="E36" s="8">
        <f>(I18*1000000*E29)*E32</f>
        <v>98662086.25</v>
      </c>
      <c r="F36" s="8">
        <f>(I18*1000000*F29)*F32</f>
        <v>85847212.5</v>
      </c>
      <c r="G36" s="8">
        <f>(I18*1000000*G29)*G32</f>
        <v>80550635</v>
      </c>
      <c r="H36" s="8">
        <f>(I18*1000000*H29)*H32</f>
        <v>55091515.5</v>
      </c>
      <c r="I36" s="8">
        <f>(I18*1000000*I29)*I32</f>
        <v>25878580</v>
      </c>
    </row>
    <row r="38">
      <c r="C38" s="2" t="s">
        <v>11</v>
      </c>
      <c r="D38" s="5">
        <v>0.95</v>
      </c>
    </row>
    <row r="39">
      <c r="C39" s="2" t="s">
        <v>40</v>
      </c>
    </row>
    <row r="40">
      <c r="C40" s="2" t="s">
        <v>13</v>
      </c>
      <c r="D40" s="5">
        <v>4.0</v>
      </c>
      <c r="E40" s="5">
        <v>3.0</v>
      </c>
      <c r="F40" s="5">
        <v>2.5</v>
      </c>
      <c r="G40" s="5">
        <v>2.0</v>
      </c>
      <c r="H40" s="5">
        <v>1.0</v>
      </c>
      <c r="M40" s="2" t="s">
        <v>25</v>
      </c>
      <c r="N40" s="2" t="s">
        <v>32</v>
      </c>
      <c r="O40" s="2" t="s">
        <v>33</v>
      </c>
    </row>
    <row r="41">
      <c r="C41" s="2" t="s">
        <v>17</v>
      </c>
      <c r="D41" s="6">
        <v>0.072</v>
      </c>
      <c r="E41" s="6">
        <v>0.152</v>
      </c>
      <c r="F41" s="6">
        <v>0.216</v>
      </c>
      <c r="G41" s="6">
        <v>0.318</v>
      </c>
      <c r="H41" s="6">
        <v>0.727</v>
      </c>
      <c r="L41" s="5">
        <v>4.0</v>
      </c>
      <c r="M41" s="9">
        <f>($I18*1000000*D41)*D42</f>
        <v>10493622</v>
      </c>
      <c r="N41" s="9">
        <f>($I18*1000000*D41)*D43</f>
        <v>11517390</v>
      </c>
      <c r="O41" s="9">
        <f>($I18*1000000*D41)*D44</f>
        <v>12541158</v>
      </c>
    </row>
    <row r="42">
      <c r="B42" s="2" t="s">
        <v>34</v>
      </c>
      <c r="C42" s="2" t="s">
        <v>35</v>
      </c>
      <c r="D42" s="7">
        <f t="shared" ref="D42:H42" si="6">D40-D40*0.25-$D38</f>
        <v>2.05</v>
      </c>
      <c r="E42" s="7">
        <f t="shared" si="6"/>
        <v>1.3</v>
      </c>
      <c r="F42" s="7">
        <f t="shared" si="6"/>
        <v>0.925</v>
      </c>
      <c r="G42" s="7">
        <f t="shared" si="6"/>
        <v>0.55</v>
      </c>
      <c r="H42" s="7">
        <f t="shared" si="6"/>
        <v>-0.2</v>
      </c>
      <c r="L42" s="5">
        <v>3.0</v>
      </c>
      <c r="M42" s="9">
        <f>($I18*1000000*E41)*E42</f>
        <v>14048372</v>
      </c>
      <c r="N42" s="9">
        <f>($I18*1000000*E41)*E43</f>
        <v>15669338</v>
      </c>
      <c r="O42" s="9">
        <f>($I18*1000000*E41)*E44</f>
        <v>17290304</v>
      </c>
    </row>
    <row r="43">
      <c r="B43" s="2" t="s">
        <v>36</v>
      </c>
      <c r="C43" s="2" t="s">
        <v>37</v>
      </c>
      <c r="D43" s="7">
        <f t="shared" ref="D43:H43" si="7">D40-D40*0.2-$D38</f>
        <v>2.25</v>
      </c>
      <c r="E43" s="7">
        <f t="shared" si="7"/>
        <v>1.45</v>
      </c>
      <c r="F43" s="7">
        <f t="shared" si="7"/>
        <v>1.05</v>
      </c>
      <c r="G43" s="7">
        <f t="shared" si="7"/>
        <v>0.65</v>
      </c>
      <c r="H43" s="7">
        <f t="shared" si="7"/>
        <v>-0.15</v>
      </c>
      <c r="L43" s="5">
        <v>2.5</v>
      </c>
      <c r="M43" s="9">
        <f>($I18*1000000*F41)*F42</f>
        <v>14204781</v>
      </c>
      <c r="N43" s="9">
        <f>($I18*1000000*F41)*F43</f>
        <v>16124346</v>
      </c>
      <c r="O43" s="9">
        <f>($I18*1000000*F41)*F44</f>
        <v>18043911</v>
      </c>
    </row>
    <row r="44">
      <c r="B44" s="2" t="s">
        <v>38</v>
      </c>
      <c r="C44" s="2" t="s">
        <v>39</v>
      </c>
      <c r="D44" s="7">
        <f t="shared" ref="D44:H44" si="8">D40-D40*0.15-$D38</f>
        <v>2.45</v>
      </c>
      <c r="E44" s="7">
        <f t="shared" si="8"/>
        <v>1.6</v>
      </c>
      <c r="F44" s="7">
        <f t="shared" si="8"/>
        <v>1.175</v>
      </c>
      <c r="G44" s="7">
        <f t="shared" si="8"/>
        <v>0.75</v>
      </c>
      <c r="H44" s="7">
        <f t="shared" si="8"/>
        <v>-0.1</v>
      </c>
      <c r="L44" s="5">
        <v>2.0</v>
      </c>
      <c r="M44" s="9">
        <f>($I18*1000000*G41)*G42</f>
        <v>12434515.5</v>
      </c>
      <c r="N44" s="9">
        <f>($I18*1000000*G41)*G43</f>
        <v>14695336.5</v>
      </c>
      <c r="O44" s="9">
        <f>($I18*1000000*G41)*G44</f>
        <v>16956157.5</v>
      </c>
    </row>
    <row r="45">
      <c r="L45" s="5">
        <v>1.0</v>
      </c>
      <c r="M45" s="9">
        <f>($I18*1000000*H41)*H42</f>
        <v>-10337213</v>
      </c>
      <c r="N45" s="9">
        <f>($I18*1000000*H41)*H43</f>
        <v>-7752909.75</v>
      </c>
      <c r="O45" s="9">
        <f>($I18*1000000*H41)*H44</f>
        <v>-5168606.5</v>
      </c>
    </row>
    <row r="46">
      <c r="C46" s="2" t="s">
        <v>25</v>
      </c>
      <c r="D46" s="8">
        <f t="shared" ref="D46:H46" si="9">($I18*1000000*D41)*D42</f>
        <v>10493622</v>
      </c>
      <c r="E46" s="8">
        <f t="shared" si="9"/>
        <v>14048372</v>
      </c>
      <c r="F46" s="8">
        <f t="shared" si="9"/>
        <v>14204781</v>
      </c>
      <c r="G46" s="8">
        <f t="shared" si="9"/>
        <v>12434515.5</v>
      </c>
      <c r="H46" s="8">
        <f t="shared" si="9"/>
        <v>-10337213</v>
      </c>
    </row>
    <row r="47">
      <c r="C47" s="2" t="s">
        <v>32</v>
      </c>
      <c r="D47" s="8">
        <f t="shared" ref="D47:H47" si="10">($I18*1000000*D41)*D43</f>
        <v>11517390</v>
      </c>
      <c r="E47" s="8">
        <f t="shared" si="10"/>
        <v>15669338</v>
      </c>
      <c r="F47" s="8">
        <f t="shared" si="10"/>
        <v>16124346</v>
      </c>
      <c r="G47" s="8">
        <f t="shared" si="10"/>
        <v>14695336.5</v>
      </c>
      <c r="H47" s="8">
        <f t="shared" si="10"/>
        <v>-7752909.75</v>
      </c>
    </row>
    <row r="48">
      <c r="C48" s="2" t="s">
        <v>33</v>
      </c>
      <c r="D48" s="8">
        <f t="shared" ref="D48:H48" si="11">($I18*1000000*D41)*D44</f>
        <v>12541158</v>
      </c>
      <c r="E48" s="8">
        <f t="shared" si="11"/>
        <v>17290304</v>
      </c>
      <c r="F48" s="8">
        <f t="shared" si="11"/>
        <v>18043911</v>
      </c>
      <c r="G48" s="8">
        <f t="shared" si="11"/>
        <v>16956157.5</v>
      </c>
      <c r="H48" s="8">
        <f t="shared" si="11"/>
        <v>-5168606.5</v>
      </c>
    </row>
    <row r="54">
      <c r="C54" s="2" t="s">
        <v>11</v>
      </c>
      <c r="D54" s="5">
        <v>1.1</v>
      </c>
      <c r="M54" s="2" t="s">
        <v>25</v>
      </c>
      <c r="N54" s="2" t="s">
        <v>32</v>
      </c>
      <c r="O54" s="2" t="s">
        <v>33</v>
      </c>
    </row>
    <row r="55">
      <c r="C55" s="2" t="s">
        <v>41</v>
      </c>
      <c r="L55" s="5">
        <v>6.0</v>
      </c>
      <c r="M55" s="9">
        <f>($I18*1000000*D57)*D58</f>
        <v>85328219</v>
      </c>
      <c r="N55" s="9">
        <f>($I18*1000000*D57)*D59</f>
        <v>92857179.5</v>
      </c>
      <c r="O55" s="9">
        <f>($I18*1000000*D57)*D60</f>
        <v>100386140</v>
      </c>
    </row>
    <row r="56">
      <c r="C56" s="2" t="s">
        <v>13</v>
      </c>
      <c r="D56" s="5">
        <v>6.0</v>
      </c>
      <c r="E56" s="5">
        <v>5.0</v>
      </c>
      <c r="F56" s="5">
        <v>4.5</v>
      </c>
      <c r="G56" s="5">
        <v>4.0</v>
      </c>
      <c r="H56" s="5">
        <v>3.0</v>
      </c>
      <c r="L56" s="5">
        <v>5.0</v>
      </c>
      <c r="M56" s="9">
        <f>($I18*1000000*E57)*E58</f>
        <v>79128735</v>
      </c>
      <c r="N56" s="9">
        <f>($I18*1000000*E57)*E59</f>
        <v>86593710</v>
      </c>
      <c r="O56" s="9">
        <f>($I18*1000000*E57)*E60</f>
        <v>94058685</v>
      </c>
    </row>
    <row r="57">
      <c r="C57" s="2" t="s">
        <v>17</v>
      </c>
      <c r="D57" s="6">
        <v>0.353</v>
      </c>
      <c r="E57" s="6">
        <v>0.42</v>
      </c>
      <c r="F57" s="6">
        <v>0.445</v>
      </c>
      <c r="G57" s="6">
        <v>0.517</v>
      </c>
      <c r="H57" s="6">
        <v>0.551</v>
      </c>
      <c r="L57" s="5">
        <v>4.5</v>
      </c>
      <c r="M57" s="9">
        <f>($I18*1000000*F57)*F58</f>
        <v>71974800.63</v>
      </c>
      <c r="N57" s="9">
        <f>($I18*1000000*F57)*F59</f>
        <v>79093187.5</v>
      </c>
      <c r="O57" s="9">
        <f>($I18*1000000*F57)*F60</f>
        <v>86211574.38</v>
      </c>
    </row>
    <row r="58">
      <c r="B58" s="2" t="s">
        <v>34</v>
      </c>
      <c r="C58" s="2" t="s">
        <v>35</v>
      </c>
      <c r="D58" s="7">
        <f t="shared" ref="D58:H58" si="12">D56-D56*0.25-$D54</f>
        <v>3.4</v>
      </c>
      <c r="E58" s="7">
        <f t="shared" si="12"/>
        <v>2.65</v>
      </c>
      <c r="F58" s="7">
        <f t="shared" si="12"/>
        <v>2.275</v>
      </c>
      <c r="G58" s="7">
        <f t="shared" si="12"/>
        <v>1.9</v>
      </c>
      <c r="H58" s="7">
        <f t="shared" si="12"/>
        <v>1.15</v>
      </c>
      <c r="L58" s="5">
        <v>4.0</v>
      </c>
      <c r="M58" s="9">
        <f>($I18*1000000*G57)*G58</f>
        <v>69836618.5</v>
      </c>
      <c r="N58" s="9">
        <f>($I18*1000000*G57)*G59</f>
        <v>77187841.5</v>
      </c>
      <c r="O58" s="9">
        <f>($I18*1000000*G57)*G60</f>
        <v>84539064.5</v>
      </c>
    </row>
    <row r="59">
      <c r="B59" s="2" t="s">
        <v>36</v>
      </c>
      <c r="C59" s="2" t="s">
        <v>37</v>
      </c>
      <c r="D59" s="7">
        <f t="shared" ref="D59:H59" si="13">D56-D56*0.2-$D54</f>
        <v>3.7</v>
      </c>
      <c r="E59" s="7">
        <f t="shared" si="13"/>
        <v>2.9</v>
      </c>
      <c r="F59" s="7">
        <f t="shared" si="13"/>
        <v>2.5</v>
      </c>
      <c r="G59" s="7">
        <f t="shared" si="13"/>
        <v>2.1</v>
      </c>
      <c r="H59" s="7">
        <f t="shared" si="13"/>
        <v>1.3</v>
      </c>
      <c r="L59" s="5">
        <v>3.0</v>
      </c>
      <c r="M59" s="9">
        <f>($I18*1000000*H57)*H58</f>
        <v>45049346.75</v>
      </c>
      <c r="N59" s="9">
        <f>($I18*1000000*H57)*H59</f>
        <v>50925348.5</v>
      </c>
      <c r="O59" s="9">
        <f>($I18*1000000*H57)*H60</f>
        <v>56801350.25</v>
      </c>
    </row>
    <row r="60">
      <c r="B60" s="2" t="s">
        <v>38</v>
      </c>
      <c r="C60" s="2" t="s">
        <v>39</v>
      </c>
      <c r="D60" s="7">
        <f t="shared" ref="D60:H60" si="14">D56-D56*0.15-$D54</f>
        <v>4</v>
      </c>
      <c r="E60" s="7">
        <f t="shared" si="14"/>
        <v>3.15</v>
      </c>
      <c r="F60" s="7">
        <f t="shared" si="14"/>
        <v>2.725</v>
      </c>
      <c r="G60" s="7">
        <f t="shared" si="14"/>
        <v>2.3</v>
      </c>
      <c r="H60" s="7">
        <f t="shared" si="14"/>
        <v>1.45</v>
      </c>
    </row>
    <row r="62">
      <c r="C62" s="2" t="s">
        <v>25</v>
      </c>
      <c r="D62" s="8">
        <f t="shared" ref="D62:H62" si="15">($I18*1000000*D57)*D58</f>
        <v>85328219</v>
      </c>
      <c r="E62" s="8">
        <f t="shared" si="15"/>
        <v>79128735</v>
      </c>
      <c r="F62" s="8">
        <f t="shared" si="15"/>
        <v>71974800.63</v>
      </c>
      <c r="G62" s="8">
        <f t="shared" si="15"/>
        <v>69836618.5</v>
      </c>
      <c r="H62" s="8">
        <f t="shared" si="15"/>
        <v>45049346.75</v>
      </c>
    </row>
    <row r="63">
      <c r="C63" s="2" t="s">
        <v>32</v>
      </c>
      <c r="D63" s="8">
        <f t="shared" ref="D63:H63" si="16">($I18*1000000*D57)*D59</f>
        <v>92857179.5</v>
      </c>
      <c r="E63" s="8">
        <f t="shared" si="16"/>
        <v>86593710</v>
      </c>
      <c r="F63" s="8">
        <f t="shared" si="16"/>
        <v>79093187.5</v>
      </c>
      <c r="G63" s="8">
        <f t="shared" si="16"/>
        <v>77187841.5</v>
      </c>
      <c r="H63" s="8">
        <f t="shared" si="16"/>
        <v>50925348.5</v>
      </c>
    </row>
    <row r="64">
      <c r="C64" s="2" t="s">
        <v>33</v>
      </c>
      <c r="D64" s="8">
        <f t="shared" ref="D64:H64" si="17">($I18*1000000*D57)*D60</f>
        <v>100386140</v>
      </c>
      <c r="E64" s="8">
        <f t="shared" si="17"/>
        <v>94058685</v>
      </c>
      <c r="F64" s="8">
        <f t="shared" si="17"/>
        <v>86211574.38</v>
      </c>
      <c r="G64" s="8">
        <f t="shared" si="17"/>
        <v>84539064.5</v>
      </c>
      <c r="H64" s="8">
        <f t="shared" si="17"/>
        <v>56801350.25</v>
      </c>
    </row>
  </sheetData>
  <mergeCells count="2">
    <mergeCell ref="N6:O6"/>
    <mergeCell ref="N11:O11"/>
  </mergeCells>
  <drawing r:id="rId1"/>
</worksheet>
</file>