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ometricData" sheetId="1" state="visible" r:id="rId1"/>
    <sheet name="Settings" sheetId="2" state="visible" r:id="rId2"/>
    <sheet name="Calculations" sheetId="3" state="visible" r:id="rId3"/>
    <sheet name="Payroll" sheetId="4" state="visible" r:id="rId4"/>
    <sheet name="Dashboard" sheetId="5" state="visible" r:id="rId5"/>
    <sheet name="PaymentSummary" sheetId="6" state="visible" r:id="rId6"/>
    <sheet name="ControlPanel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color rgb="00FFFFFF"/>
      <sz val="14"/>
    </font>
    <font>
      <b val="1"/>
      <sz val="11"/>
    </font>
    <font>
      <b val="1"/>
      <color rgb="00000000"/>
      <sz val="12"/>
    </font>
    <font>
      <b val="1"/>
      <color rgb="00FFFFFF"/>
      <sz val="18"/>
    </font>
    <font>
      <b val="1"/>
      <sz val="12"/>
    </font>
    <font>
      <b val="1"/>
      <color rgb="00FFFFFF"/>
      <sz val="11"/>
    </font>
    <font>
      <b val="1"/>
      <color rgb="002F5597"/>
      <sz val="14"/>
    </font>
    <font>
      <b val="1"/>
      <color rgb="00FFFFFF"/>
      <sz val="10"/>
    </font>
    <font>
      <b val="1"/>
      <color rgb="00000000"/>
      <sz val="10"/>
    </font>
    <font>
      <b val="1"/>
      <color rgb="00FFFFFF"/>
      <sz val="20"/>
    </font>
    <font>
      <i val="1"/>
      <sz val="11"/>
    </font>
    <font>
      <i val="1"/>
      <sz val="9"/>
    </font>
    <font>
      <b val="1"/>
      <sz val="10"/>
    </font>
    <font>
      <name val="Calibri"/>
      <b val="1"/>
      <sz val="11"/>
    </font>
    <font>
      <name val="Calibri"/>
      <sz val="10"/>
    </font>
    <font>
      <name val="Calibri"/>
      <b val="1"/>
      <color rgb="00FFFFFF"/>
      <sz val="11"/>
    </font>
    <font>
      <name val="Calibri"/>
      <b val="1"/>
      <color rgb="00FFFFFF"/>
      <sz val="12"/>
    </font>
    <font>
      <name val="Calibri"/>
      <b val="1"/>
      <sz val="10"/>
    </font>
    <font>
      <name val="Calibri"/>
      <b val="1"/>
      <color rgb="00FFFFFF"/>
      <sz val="14"/>
    </font>
    <font>
      <name val="Calibri"/>
      <i val="1"/>
      <sz val="10"/>
    </font>
  </fonts>
  <fills count="8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FFC000"/>
        <bgColor rgb="00FFC000"/>
      </patternFill>
    </fill>
    <fill>
      <patternFill patternType="solid">
        <fgColor rgb="002F5597"/>
        <bgColor rgb="002F5597"/>
      </patternFill>
    </fill>
    <fill>
      <patternFill patternType="solid">
        <fgColor rgb="00C00000"/>
        <bgColor rgb="00C00000"/>
      </patternFill>
    </fill>
    <fill>
      <patternFill patternType="solid">
        <fgColor rgb="00F4B084"/>
        <bgColor rgb="00F4B08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3" fillId="0" borderId="1" pivotButton="0" quotePrefix="0" xfId="0"/>
    <xf numFmtId="0" fontId="0" fillId="0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pivotButton="0" quotePrefix="0" xfId="0"/>
    <xf numFmtId="0" fontId="5" fillId="5" borderId="0" applyAlignment="1" pivotButton="0" quotePrefix="0" xfId="0">
      <alignment horizontal="center" vertical="center"/>
    </xf>
    <xf numFmtId="0" fontId="6" fillId="0" borderId="0" pivotButton="0" quotePrefix="0" xfId="0"/>
    <xf numFmtId="0" fontId="7" fillId="2" borderId="1" applyAlignment="1" pivotButton="0" quotePrefix="0" xfId="0">
      <alignment horizontal="left" vertical="center"/>
    </xf>
    <xf numFmtId="2" fontId="8" fillId="0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0" borderId="0" pivotButton="0" quotePrefix="0" xfId="0"/>
    <xf numFmtId="0" fontId="0" fillId="0" borderId="0" applyAlignment="1" pivotButton="0" quotePrefix="0" xfId="0">
      <alignment horizontal="left"/>
    </xf>
    <xf numFmtId="0" fontId="15" fillId="3" borderId="1" pivotButton="0" quotePrefix="0" xfId="0"/>
    <xf numFmtId="0" fontId="16" fillId="0" borderId="1" pivotButton="0" quotePrefix="0" xfId="0"/>
    <xf numFmtId="0" fontId="17" fillId="7" borderId="1" applyAlignment="1" pivotButton="0" quotePrefix="0" xfId="0">
      <alignment horizontal="center" vertical="center"/>
    </xf>
    <xf numFmtId="4" fontId="0" fillId="0" borderId="1" pivotButton="0" quotePrefix="0" xfId="0"/>
    <xf numFmtId="0" fontId="17" fillId="3" borderId="1" applyAlignment="1" pivotButton="0" quotePrefix="0" xfId="0">
      <alignment horizontal="center" vertical="center"/>
    </xf>
    <xf numFmtId="0" fontId="18" fillId="3" borderId="0" applyAlignment="1" pivotButton="0" quotePrefix="0" xfId="0">
      <alignment horizontal="center" vertical="center"/>
    </xf>
    <xf numFmtId="0" fontId="19" fillId="0" borderId="1" pivotButton="0" quotePrefix="0" xfId="0"/>
    <xf numFmtId="4" fontId="16" fillId="0" borderId="1" pivotButton="0" quotePrefix="0" xfId="0"/>
    <xf numFmtId="0" fontId="20" fillId="3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2" borderId="1" applyAlignment="1" pivotButton="0" quotePrefix="0" xfId="0">
      <alignment horizontal="center" vertical="center"/>
    </xf>
    <xf numFmtId="4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2" customWidth="1" min="4" max="4"/>
    <col width="18" customWidth="1" min="5" max="5"/>
    <col width="20" customWidth="1" min="6" max="6"/>
    <col width="15" customWidth="1" min="7" max="7"/>
    <col width="12" customWidth="1" min="8" max="8"/>
  </cols>
  <sheetData>
    <row r="1">
      <c r="A1" s="1" t="inlineStr">
        <is>
          <t>Employee ID</t>
        </is>
      </c>
      <c r="B1" s="1" t="inlineStr">
        <is>
          <t>Date</t>
        </is>
      </c>
      <c r="C1" s="1" t="inlineStr">
        <is>
          <t>Clock-In</t>
        </is>
      </c>
      <c r="D1" s="1" t="inlineStr">
        <is>
          <t>Clock-Out</t>
        </is>
      </c>
      <c r="E1" s="1" t="inlineStr">
        <is>
          <t>Tea Break (mins)</t>
        </is>
      </c>
      <c r="F1" s="1" t="inlineStr">
        <is>
          <t>Lunch Break (mins)</t>
        </is>
      </c>
      <c r="G1" s="1" t="inlineStr">
        <is>
          <t>Department</t>
        </is>
      </c>
      <c r="H1" s="1" t="inlineStr">
        <is>
          <t>Shift Type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3" t="inlineStr">
        <is>
          <t>System Settings</t>
        </is>
      </c>
    </row>
    <row r="3">
      <c r="A3" s="4" t="inlineStr">
        <is>
          <t>Working Hours</t>
        </is>
      </c>
    </row>
    <row r="4">
      <c r="A4" s="5" t="inlineStr">
        <is>
          <t>Expected Hours/Day</t>
        </is>
      </c>
      <c r="B4" s="6" t="n">
        <v>7.5</v>
      </c>
    </row>
    <row r="5">
      <c r="A5" s="5" t="inlineStr">
        <is>
          <t>Workdays/Week</t>
        </is>
      </c>
      <c r="B5" s="6" t="n">
        <v>5</v>
      </c>
    </row>
    <row r="6">
      <c r="A6" s="5" t="inlineStr">
        <is>
          <t>Workdays/Month</t>
        </is>
      </c>
      <c r="B6" s="6" t="n">
        <v>22</v>
      </c>
    </row>
    <row r="8">
      <c r="A8" s="4" t="inlineStr">
        <is>
          <t>Break Configuration</t>
        </is>
      </c>
    </row>
    <row r="9">
      <c r="A9" s="5" t="inlineStr">
        <is>
          <t>Paid Tea Break (mins)</t>
        </is>
      </c>
      <c r="B9" s="6" t="n">
        <v>30</v>
      </c>
    </row>
    <row r="10">
      <c r="A10" s="5" t="inlineStr">
        <is>
          <t>Paid Lunch Break (mins)</t>
        </is>
      </c>
      <c r="B10" s="6" t="n">
        <v>30</v>
      </c>
    </row>
    <row r="12">
      <c r="A12" s="4" t="inlineStr">
        <is>
          <t>Shift Configuration</t>
        </is>
      </c>
    </row>
    <row r="13">
      <c r="A13" s="5" t="inlineStr">
        <is>
          <t>Night Shift Start</t>
        </is>
      </c>
      <c r="B13" s="6" t="inlineStr">
        <is>
          <t>19:00</t>
        </is>
      </c>
    </row>
    <row r="14">
      <c r="A14" s="5" t="inlineStr">
        <is>
          <t>Night Shift End</t>
        </is>
      </c>
      <c r="B14" s="6" t="inlineStr">
        <is>
          <t>00:00</t>
        </is>
      </c>
    </row>
    <row r="15">
      <c r="A15" s="5" t="inlineStr">
        <is>
          <t>Night Allowance %</t>
        </is>
      </c>
      <c r="B15" s="6" t="n">
        <v>10</v>
      </c>
    </row>
    <row r="17">
      <c r="A17" s="4" t="inlineStr">
        <is>
          <t>Alert Thresholds</t>
        </is>
      </c>
    </row>
    <row r="18">
      <c r="A18" s="5" t="inlineStr">
        <is>
          <t>Low Utilization %</t>
        </is>
      </c>
      <c r="B18" s="6" t="n">
        <v>80</v>
      </c>
    </row>
    <row r="19">
      <c r="A19" s="5" t="inlineStr">
        <is>
          <t>High Lost Time (hours)</t>
        </is>
      </c>
      <c r="B19" s="6" t="n">
        <v>2</v>
      </c>
    </row>
    <row r="20">
      <c r="A20" s="5" t="inlineStr">
        <is>
          <t>Excessive Overtime (hours)</t>
        </is>
      </c>
      <c r="B20" s="6" t="n">
        <v>3</v>
      </c>
    </row>
    <row r="22">
      <c r="A22" s="24" t="inlineStr">
        <is>
          <t>Payment Configuration</t>
        </is>
      </c>
      <c r="B22" s="24" t="inlineStr"/>
    </row>
    <row r="23">
      <c r="A23" s="25" t="inlineStr">
        <is>
          <t>Hourly Rate (Base)</t>
        </is>
      </c>
      <c r="B23" s="25" t="inlineStr">
        <is>
          <t>25.00</t>
        </is>
      </c>
    </row>
    <row r="24">
      <c r="A24" s="25" t="inlineStr">
        <is>
          <t>Currency</t>
        </is>
      </c>
      <c r="B24" s="25" t="inlineStr">
        <is>
          <t>USD</t>
        </is>
      </c>
    </row>
    <row r="25">
      <c r="A25" s="25" t="inlineStr">
        <is>
          <t>Overtime Multiplier</t>
        </is>
      </c>
      <c r="B25" s="25" t="inlineStr">
        <is>
          <t>1.5</t>
        </is>
      </c>
    </row>
    <row r="26">
      <c r="A26" s="25" t="inlineStr">
        <is>
          <t>Night Shift Allowance %</t>
        </is>
      </c>
      <c r="B26" s="25" t="inlineStr">
        <is>
          <t>15</t>
        </is>
      </c>
    </row>
    <row r="27">
      <c r="A27" s="25" t="inlineStr">
        <is>
          <t>Weekend Allowance %</t>
        </is>
      </c>
      <c r="B27" s="25" t="inlineStr">
        <is>
          <t>20</t>
        </is>
      </c>
    </row>
    <row r="28"/>
    <row r="29">
      <c r="A29" s="24" t="inlineStr">
        <is>
          <t>Deductions &amp; Taxes</t>
        </is>
      </c>
      <c r="B29" s="24" t="inlineStr"/>
    </row>
    <row r="30">
      <c r="A30" s="25" t="inlineStr">
        <is>
          <t>Tax Rate %</t>
        </is>
      </c>
      <c r="B30" s="25" t="inlineStr">
        <is>
          <t>15</t>
        </is>
      </c>
    </row>
    <row r="31">
      <c r="A31" s="25" t="inlineStr">
        <is>
          <t>Health Insurance</t>
        </is>
      </c>
      <c r="B31" s="25" t="inlineStr">
        <is>
          <t>50.00</t>
        </is>
      </c>
    </row>
    <row r="32">
      <c r="A32" s="25" t="inlineStr">
        <is>
          <t>Pension Contribution %</t>
        </is>
      </c>
      <c r="B32" s="25" t="inlineStr">
        <is>
          <t>5</t>
        </is>
      </c>
    </row>
    <row r="33"/>
    <row r="34">
      <c r="A34" s="24" t="inlineStr">
        <is>
          <t>Payment Periods</t>
        </is>
      </c>
      <c r="B34" s="24" t="inlineStr"/>
    </row>
    <row r="35">
      <c r="A35" s="25" t="inlineStr">
        <is>
          <t>Pay Frequency</t>
        </is>
      </c>
      <c r="B35" s="25" t="inlineStr">
        <is>
          <t>Monthly</t>
        </is>
      </c>
    </row>
    <row r="36">
      <c r="A36" s="25" t="inlineStr">
        <is>
          <t>Pay Day</t>
        </is>
      </c>
      <c r="B36" s="25" t="inlineStr">
        <is>
          <t>Last working day</t>
        </is>
      </c>
    </row>
    <row r="37">
      <c r="A37" s="25" t="inlineStr">
        <is>
          <t>Working Days for Full Pay</t>
        </is>
      </c>
      <c r="B37" s="25" t="inlineStr">
        <is>
          <t>22</t>
        </is>
      </c>
    </row>
  </sheetData>
  <mergeCells count="5">
    <mergeCell ref="A1:B1"/>
    <mergeCell ref="A17:B17"/>
    <mergeCell ref="A8:B8"/>
    <mergeCell ref="A3:B3"/>
    <mergeCell ref="A12:B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20" customWidth="1" min="8" max="8"/>
    <col width="15" customWidth="1" min="9" max="9"/>
    <col width="15" customWidth="1" min="10" max="10"/>
  </cols>
  <sheetData>
    <row r="1">
      <c r="A1" s="7" t="inlineStr">
        <is>
          <t>Employee ID</t>
        </is>
      </c>
      <c r="B1" s="7" t="inlineStr">
        <is>
          <t>Date</t>
        </is>
      </c>
      <c r="C1" s="7" t="inlineStr">
        <is>
          <t>Worked Hours</t>
        </is>
      </c>
      <c r="D1" s="7" t="inlineStr">
        <is>
          <t>Lost Time (hrs)</t>
        </is>
      </c>
      <c r="E1" s="7" t="inlineStr">
        <is>
          <t>Overtime (hrs)</t>
        </is>
      </c>
      <c r="F1" s="7" t="inlineStr">
        <is>
          <t>Night Hours</t>
        </is>
      </c>
      <c r="G1" s="7" t="inlineStr">
        <is>
          <t>Utilization %</t>
        </is>
      </c>
      <c r="H1" s="7" t="inlineStr">
        <is>
          <t>Status</t>
        </is>
      </c>
      <c r="I1" s="26" t="inlineStr">
        <is>
          <t>Break Penalty</t>
        </is>
      </c>
      <c r="J1" s="26" t="inlineStr">
        <is>
          <t>Attendance Bonus</t>
        </is>
      </c>
    </row>
    <row r="2">
      <c r="A2" s="8">
        <f>BiometricData!A2</f>
        <v/>
      </c>
      <c r="B2" s="8">
        <f>BiometricData!B2</f>
        <v/>
      </c>
      <c r="C2" s="9">
        <f>IF(BiometricData!A2&lt;&gt;"",HOUR(BiometricData!D2-BiometricData!C2)+MINUTE(BiometricData!D2-BiometricData!C2)/60-(BiometricData!E2+BiometricData!F2)/60,"")</f>
        <v/>
      </c>
      <c r="D2" s="9">
        <f>IF(C2&lt;&gt;"",MAX(0,Settings!$B$5-C2),"")</f>
        <v/>
      </c>
      <c r="E2" s="9">
        <f>IF(C2&lt;&gt;"",MAX(0,C2-Settings!$B$5),"")</f>
        <v/>
      </c>
      <c r="F2" s="9">
        <f>IF(AND(BiometricData!H2="Night",BiometricData!A2&lt;&gt;""),C2,0)</f>
        <v/>
      </c>
      <c r="G2" s="9">
        <f>IF(C2&lt;&gt;"",C2/Settings!$B$5*100,"")</f>
        <v/>
      </c>
      <c r="H2" s="9">
        <f>IF(G2&lt;&gt;"",IF(G2&lt;Settings!$B$18,"Low Utilization",IF(E2&gt;Settings!$B$20,"Excessive Overtime","Normal")),"")</f>
        <v/>
      </c>
      <c r="I2" s="27">
        <f>IF(BiometricData!A2&lt;&gt;"",MAX(0,(BiometricData!E2-Settings!$B$9)/60*Settings!$B$22*0.5),"")</f>
        <v/>
      </c>
      <c r="J2" s="27">
        <f>IF(AND(BiometricData!A2&lt;&gt;"",G2&gt;=100),Settings!$B$22,"")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3" customWidth="1" min="4" max="4"/>
    <col width="14" customWidth="1" min="5" max="5"/>
    <col width="12" customWidth="1" min="6" max="6"/>
    <col width="12" customWidth="1" min="7" max="7"/>
    <col width="13" customWidth="1" min="8" max="8"/>
    <col width="14" customWidth="1" min="9" max="9"/>
    <col width="16" customWidth="1" min="10" max="10"/>
    <col width="12" customWidth="1" min="11" max="11"/>
    <col width="13" customWidth="1" min="12" max="12"/>
    <col width="15" customWidth="1" min="13" max="13"/>
    <col width="15" customWidth="1" min="14" max="14"/>
    <col width="15" customWidth="1" min="15" max="15"/>
    <col width="12" customWidth="1" min="16" max="16"/>
  </cols>
  <sheetData>
    <row r="1">
      <c r="A1" s="28" t="inlineStr">
        <is>
          <t>Employee ID</t>
        </is>
      </c>
      <c r="B1" s="28" t="inlineStr">
        <is>
          <t>Date</t>
        </is>
      </c>
      <c r="C1" s="28" t="inlineStr">
        <is>
          <t>Department</t>
        </is>
      </c>
      <c r="D1" s="28" t="inlineStr">
        <is>
          <t>Regular Hours</t>
        </is>
      </c>
      <c r="E1" s="28" t="inlineStr">
        <is>
          <t>Overtime Hours</t>
        </is>
      </c>
      <c r="F1" s="28" t="inlineStr">
        <is>
          <t>Night Hours</t>
        </is>
      </c>
      <c r="G1" s="28" t="inlineStr">
        <is>
          <t>Base Pay</t>
        </is>
      </c>
      <c r="H1" s="28" t="inlineStr">
        <is>
          <t>Overtime Pay</t>
        </is>
      </c>
      <c r="I1" s="28" t="inlineStr">
        <is>
          <t>Night Allowance</t>
        </is>
      </c>
      <c r="J1" s="28" t="inlineStr">
        <is>
          <t>Weekend Allowance</t>
        </is>
      </c>
      <c r="K1" s="28" t="inlineStr">
        <is>
          <t>Gross Pay</t>
        </is>
      </c>
      <c r="L1" s="28" t="inlineStr">
        <is>
          <t>Tax Deduction</t>
        </is>
      </c>
      <c r="M1" s="28" t="inlineStr">
        <is>
          <t>Health Insurance</t>
        </is>
      </c>
      <c r="N1" s="28" t="inlineStr">
        <is>
          <t>Pension Deduction</t>
        </is>
      </c>
      <c r="O1" s="28" t="inlineStr">
        <is>
          <t>Total Deductions</t>
        </is>
      </c>
      <c r="P1" s="28" t="inlineStr">
        <is>
          <t>Net Pay</t>
        </is>
      </c>
    </row>
    <row r="2">
      <c r="A2" s="8">
        <f>BiometricData!A2</f>
        <v/>
      </c>
      <c r="B2" s="8">
        <f>BiometricData!B2</f>
        <v/>
      </c>
      <c r="C2" s="8">
        <f>BiometricData!G2</f>
        <v/>
      </c>
      <c r="D2" s="8">
        <f>MIN(Calculations!C2,Settings!$B$4)</f>
        <v/>
      </c>
      <c r="E2" s="8">
        <f>Calculations!E2</f>
        <v/>
      </c>
      <c r="F2" s="8">
        <f>Calculations!F2</f>
        <v/>
      </c>
      <c r="G2" s="27">
        <f>IF(A2&lt;&gt;"",D2*Settings!$B$22,"")</f>
        <v/>
      </c>
      <c r="H2" s="27">
        <f>IF(A2&lt;&gt;"",E2*Settings!$B$22*Settings!$B$24,"")</f>
        <v/>
      </c>
      <c r="I2" s="27">
        <f>IF(A2&lt;&gt;"",F2*Settings!$B$22*Settings!$B$25/100,"")</f>
        <v/>
      </c>
      <c r="J2" s="27">
        <f>IF(AND(A2&lt;&gt;"",OR(WEEKDAY(B2)=1,WEEKDAY(B2)=7)),D2*Settings!$B$22*Settings!$B$26/100,0)</f>
        <v/>
      </c>
      <c r="K2" s="27">
        <f>IF(A2&lt;&gt;"",G2+H2+I2+J2,"")</f>
        <v/>
      </c>
      <c r="L2" s="27">
        <f>IF(A2&lt;&gt;"",K2*Settings!$B$28/100,"")</f>
        <v/>
      </c>
      <c r="M2" s="27">
        <f>IF(A2&lt;&gt;"",Settings!$B$29,"")</f>
        <v/>
      </c>
      <c r="N2" s="27">
        <f>IF(A2&lt;&gt;"",K2*Settings!$B$30/100,"")</f>
        <v/>
      </c>
      <c r="O2" s="27">
        <f>IF(A2&lt;&gt;"",L2+M2+N2,"")</f>
        <v/>
      </c>
      <c r="P2" s="27">
        <f>IF(A2&lt;&gt;"",K2-O2,"")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8" customWidth="1" min="3" max="3"/>
    <col width="25" customWidth="1" min="4" max="4"/>
    <col width="18" customWidth="1" min="5" max="5"/>
    <col width="15" customWidth="1" min="6" max="6"/>
    <col width="12" customWidth="1" min="7" max="7"/>
    <col width="15" customWidth="1" min="8" max="8"/>
  </cols>
  <sheetData>
    <row r="1" ht="30" customHeight="1">
      <c r="A1" s="10" t="inlineStr">
        <is>
          <t>ShiftGuard Employee Tracking Dashboard</t>
        </is>
      </c>
    </row>
    <row r="3">
      <c r="A3" s="11" t="inlineStr">
        <is>
          <t>KEY PERFORMANCE INDICATORS</t>
        </is>
      </c>
      <c r="D3" s="11" t="inlineStr">
        <is>
          <t>ALERTS &amp; WARNINGS</t>
        </is>
      </c>
    </row>
    <row r="5">
      <c r="A5" s="12" t="inlineStr">
        <is>
          <t>Total Employees</t>
        </is>
      </c>
      <c r="B5" s="13">
        <f>COUNTA(BiometricData!A2:A1000)</f>
        <v/>
      </c>
      <c r="D5" s="14" t="inlineStr">
        <is>
          <t>Low Utilization Count</t>
        </is>
      </c>
      <c r="E5" s="15">
        <f>COUNTIF(Calculations!H2:H1000,"Low Utilization")</f>
        <v/>
      </c>
    </row>
    <row r="6">
      <c r="A6" s="12" t="inlineStr">
        <is>
          <t>Total Worked Hours</t>
        </is>
      </c>
      <c r="B6" s="13">
        <f>SUM(Calculations!C2:C1000)</f>
        <v/>
      </c>
      <c r="D6" s="14" t="inlineStr">
        <is>
          <t>High Lost Time Count</t>
        </is>
      </c>
      <c r="E6" s="15">
        <f>COUNTIF(Calculations!D2:D1000,"&gt;"&amp;Settings!$B$19)</f>
        <v/>
      </c>
    </row>
    <row r="7">
      <c r="A7" s="12" t="inlineStr">
        <is>
          <t>Average Utilization %</t>
        </is>
      </c>
      <c r="B7" s="13">
        <f>AVERAGE(Calculations!G2:G1000)</f>
        <v/>
      </c>
      <c r="D7" s="14" t="inlineStr">
        <is>
          <t>Excessive Overtime Count</t>
        </is>
      </c>
      <c r="E7" s="15">
        <f>COUNTIF(Calculations!H2:H1000,"Excessive Overtime")</f>
        <v/>
      </c>
    </row>
    <row r="8">
      <c r="A8" s="12" t="inlineStr">
        <is>
          <t>Total Overtime</t>
        </is>
      </c>
      <c r="B8" s="13">
        <f>SUM(Calculations!E2:E1000)</f>
        <v/>
      </c>
    </row>
    <row r="9">
      <c r="A9" s="12" t="inlineStr">
        <is>
          <t>Total Lost Time</t>
        </is>
      </c>
      <c r="B9" s="13">
        <f>SUM(Calculations!D2:D1000)</f>
        <v/>
      </c>
    </row>
    <row r="10">
      <c r="A10" s="12" t="inlineStr">
        <is>
          <t>Night Shift Hours</t>
        </is>
      </c>
      <c r="B10" s="13">
        <f>SUM(Calculations!F2:F1000)</f>
        <v/>
      </c>
    </row>
    <row r="13">
      <c r="A13" s="11" t="inlineStr">
        <is>
          <t>DEPARTMENT PERFORMANCE</t>
        </is>
      </c>
      <c r="F13" s="11" t="inlineStr">
        <is>
          <t>SHIFT ANALYSIS</t>
        </is>
      </c>
    </row>
    <row r="14">
      <c r="A14" s="16" t="inlineStr">
        <is>
          <t>Department</t>
        </is>
      </c>
      <c r="B14" s="16" t="inlineStr">
        <is>
          <t>Total Hours</t>
        </is>
      </c>
      <c r="C14" s="16" t="inlineStr">
        <is>
          <t>Avg Utilization</t>
        </is>
      </c>
      <c r="D14" s="16" t="inlineStr">
        <is>
          <t>Overtime</t>
        </is>
      </c>
      <c r="F14" s="17" t="inlineStr">
        <is>
          <t>Shift Type</t>
        </is>
      </c>
      <c r="G14" s="17" t="inlineStr">
        <is>
          <t>Count</t>
        </is>
      </c>
      <c r="H14" s="17" t="inlineStr">
        <is>
          <t>Total Hours</t>
        </is>
      </c>
    </row>
    <row r="15">
      <c r="A15" s="8" t="inlineStr">
        <is>
          <t>Operations</t>
        </is>
      </c>
      <c r="B15" s="9">
        <f>SUMIF(BiometricData!$G:$G,A15,Calculations!$C:$C)</f>
        <v/>
      </c>
      <c r="C15" s="9">
        <f>AVERAGEIF(BiometricData!$G:$G,A15,Calculations!$G:$G)</f>
        <v/>
      </c>
      <c r="D15" s="9">
        <f>SUMIF(BiometricData!$G:$G,A15,Calculations!$E:$E)</f>
        <v/>
      </c>
      <c r="F15" s="8" t="inlineStr">
        <is>
          <t>Day</t>
        </is>
      </c>
      <c r="G15" s="8">
        <f>COUNTIF(BiometricData!$H:$H,F15)</f>
        <v/>
      </c>
      <c r="H15" s="9">
        <f>SUMIF(BiometricData!$H:$H,F15,Calculations!$C:$C)</f>
        <v/>
      </c>
    </row>
    <row r="16">
      <c r="A16" s="8" t="inlineStr">
        <is>
          <t>Security</t>
        </is>
      </c>
      <c r="B16" s="9">
        <f>SUMIF(BiometricData!$G:$G,A16,Calculations!$C:$C)</f>
        <v/>
      </c>
      <c r="C16" s="9">
        <f>AVERAGEIF(BiometricData!$G:$G,A16,Calculations!$G:$G)</f>
        <v/>
      </c>
      <c r="D16" s="9">
        <f>SUMIF(BiometricData!$G:$G,A16,Calculations!$E:$E)</f>
        <v/>
      </c>
      <c r="F16" s="8" t="inlineStr">
        <is>
          <t>Night</t>
        </is>
      </c>
      <c r="G16" s="8">
        <f>COUNTIF(BiometricData!$H:$H,F16)</f>
        <v/>
      </c>
      <c r="H16" s="9">
        <f>SUMIF(BiometricData!$H:$H,F16,Calculations!$C:$C)</f>
        <v/>
      </c>
    </row>
    <row r="17">
      <c r="A17" s="8" t="inlineStr">
        <is>
          <t>IT</t>
        </is>
      </c>
      <c r="B17" s="9">
        <f>SUMIF(BiometricData!$G:$G,A17,Calculations!$C:$C)</f>
        <v/>
      </c>
      <c r="C17" s="9">
        <f>AVERAGEIF(BiometricData!$G:$G,A17,Calculations!$G:$G)</f>
        <v/>
      </c>
      <c r="D17" s="9">
        <f>SUMIF(BiometricData!$G:$G,A17,Calculations!$E:$E)</f>
        <v/>
      </c>
      <c r="F17" s="8" t="inlineStr">
        <is>
          <t>Evening</t>
        </is>
      </c>
      <c r="G17" s="8">
        <f>COUNTIF(BiometricData!$H:$H,F17)</f>
        <v/>
      </c>
      <c r="H17" s="9">
        <f>SUMIF(BiometricData!$H:$H,F17,Calculations!$C:$C)</f>
        <v/>
      </c>
    </row>
    <row r="18">
      <c r="A18" s="8" t="inlineStr">
        <is>
          <t>HR</t>
        </is>
      </c>
      <c r="B18" s="9">
        <f>SUMIF(BiometricData!$G:$G,A18,Calculations!$C:$C)</f>
        <v/>
      </c>
      <c r="C18" s="9">
        <f>AVERAGEIF(BiometricData!$G:$G,A18,Calculations!$G:$G)</f>
        <v/>
      </c>
      <c r="D18" s="9">
        <f>SUMIF(BiometricData!$G:$G,A18,Calculations!$E:$E)</f>
        <v/>
      </c>
    </row>
    <row r="19">
      <c r="A19" s="8" t="inlineStr">
        <is>
          <t>Finance</t>
        </is>
      </c>
      <c r="B19" s="9">
        <f>SUMIF(BiometricData!$G:$G,A19,Calculations!$C:$C)</f>
        <v/>
      </c>
      <c r="C19" s="9">
        <f>AVERAGEIF(BiometricData!$G:$G,A19,Calculations!$G:$G)</f>
        <v/>
      </c>
      <c r="D19" s="9">
        <f>SUMIF(BiometricData!$G:$G,A19,Calculations!$E:$E)</f>
        <v/>
      </c>
    </row>
    <row r="21">
      <c r="A21" s="29" t="inlineStr">
        <is>
          <t>PAYMENT &amp; PAYROLL METRICS</t>
        </is>
      </c>
    </row>
    <row r="23">
      <c r="A23" s="30" t="inlineStr">
        <is>
          <t>Total Gross Pay</t>
        </is>
      </c>
      <c r="B23" s="31">
        <f>SUM(Payroll!K:K)</f>
        <v/>
      </c>
    </row>
    <row r="24">
      <c r="A24" s="30" t="inlineStr">
        <is>
          <t>Total Deductions</t>
        </is>
      </c>
      <c r="B24" s="31">
        <f>SUM(Payroll!O:O)</f>
        <v/>
      </c>
    </row>
    <row r="25">
      <c r="A25" s="30" t="inlineStr">
        <is>
          <t>Total Net Pay</t>
        </is>
      </c>
      <c r="B25" s="31">
        <f>SUM(Payroll!P:P)</f>
        <v/>
      </c>
    </row>
    <row r="26">
      <c r="A26" s="30" t="inlineStr">
        <is>
          <t>Average Hourly Rate</t>
        </is>
      </c>
      <c r="B26" s="31">
        <f>Settings!B22</f>
        <v/>
      </c>
    </row>
    <row r="27">
      <c r="A27" s="30" t="inlineStr">
        <is>
          <t>Total Overtime Pay</t>
        </is>
      </c>
      <c r="B27" s="31">
        <f>SUM(Payroll!H:H)</f>
        <v/>
      </c>
    </row>
    <row r="28">
      <c r="A28" s="30" t="inlineStr">
        <is>
          <t>Total Night Allowance</t>
        </is>
      </c>
      <c r="B28" s="31">
        <f>SUM(Payroll!I:I)</f>
        <v/>
      </c>
    </row>
    <row r="29">
      <c r="A29" s="30" t="inlineStr">
        <is>
          <t>Average Net Pay/Employee</t>
        </is>
      </c>
      <c r="B29" s="31">
        <f>IFERROR(SUM(Payroll!P:P)/COUNTA(Payroll!A:A),0)</f>
        <v/>
      </c>
    </row>
    <row r="30">
      <c r="A30" s="30" t="inlineStr">
        <is>
          <t>Payroll Cost/Hour</t>
        </is>
      </c>
      <c r="B30" s="31">
        <f>IFERROR(SUM(Payroll!K:K)/SUM(Calculations!C:C),0)</f>
        <v/>
      </c>
    </row>
  </sheetData>
  <mergeCells count="2">
    <mergeCell ref="A21:D21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</cols>
  <sheetData>
    <row r="1">
      <c r="A1" s="32" t="inlineStr">
        <is>
          <t>Employee Payment Summary Report</t>
        </is>
      </c>
    </row>
    <row r="2">
      <c r="A2" s="33" t="inlineStr">
        <is>
          <t>Generated: 2025-10-31 13:08</t>
        </is>
      </c>
    </row>
    <row r="4">
      <c r="A4" s="34" t="inlineStr">
        <is>
          <t>Employee ID</t>
        </is>
      </c>
      <c r="B4" s="34" t="inlineStr">
        <is>
          <t>Department</t>
        </is>
      </c>
      <c r="C4" s="34" t="inlineStr">
        <is>
          <t>Total Hours</t>
        </is>
      </c>
      <c r="D4" s="34" t="inlineStr">
        <is>
          <t>Regular Hours</t>
        </is>
      </c>
      <c r="E4" s="34" t="inlineStr">
        <is>
          <t>Overtime Hours</t>
        </is>
      </c>
      <c r="F4" s="34" t="inlineStr">
        <is>
          <t>Gross Pay</t>
        </is>
      </c>
      <c r="G4" s="34" t="inlineStr">
        <is>
          <t>Deductions</t>
        </is>
      </c>
      <c r="H4" s="34" t="inlineStr">
        <is>
          <t>Net Pay</t>
        </is>
      </c>
      <c r="I4" s="34" t="inlineStr">
        <is>
          <t>Avg Rate</t>
        </is>
      </c>
      <c r="J4" s="34" t="inlineStr">
        <is>
          <t>Status</t>
        </is>
      </c>
    </row>
    <row r="5">
      <c r="A5">
        <f>IFERROR(Payroll!A2,"")</f>
        <v/>
      </c>
      <c r="B5">
        <f>IFERROR(Payroll!C2,"")</f>
        <v/>
      </c>
      <c r="C5">
        <f>IFERROR(SUMIF(Payroll!A:A,A5,Payroll!D:D)+SUMIF(Payroll!A:A,A5,Payroll!E:E),0)</f>
        <v/>
      </c>
      <c r="D5">
        <f>IFERROR(SUMIF(Payroll!A:A,A5,Payroll!D:D),0)</f>
        <v/>
      </c>
      <c r="E5">
        <f>IFERROR(SUMIF(Payroll!A:A,A5,Payroll!E:E),0)</f>
        <v/>
      </c>
      <c r="F5" s="35">
        <f>IFERROR(SUMIF(Payroll!A:A,A5,Payroll!K:K),0)</f>
        <v/>
      </c>
      <c r="G5" s="35">
        <f>IFERROR(SUMIF(Payroll!A:A,A5,Payroll!O:O),0)</f>
        <v/>
      </c>
      <c r="H5" s="35">
        <f>IFERROR(SUMIF(Payroll!A:A,A5,Payroll!P:P),0)</f>
        <v/>
      </c>
      <c r="I5" s="35">
        <f>IFERROR(F5/C5,0)</f>
        <v/>
      </c>
      <c r="J5">
        <f>IF(E5&gt;Settings!$B$20,"High OT","Normal")</f>
        <v/>
      </c>
    </row>
  </sheetData>
  <mergeCells count="1">
    <mergeCell ref="A1:J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G28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20" customWidth="1" min="3" max="3"/>
    <col width="20" customWidth="1" min="4" max="4"/>
    <col width="20" customWidth="1" min="5" max="5"/>
    <col width="5" customWidth="1" min="6" max="6"/>
  </cols>
  <sheetData>
    <row r="2" ht="40" customHeight="1">
      <c r="B2" s="18" t="inlineStr">
        <is>
          <t>ShiftGuard Control Panel</t>
        </is>
      </c>
    </row>
    <row r="4">
      <c r="B4" s="19" t="inlineStr">
        <is>
          <t>Use the buttons below to manage your employee tracking system</t>
        </is>
      </c>
    </row>
    <row r="6" ht="30" customHeight="1">
      <c r="B6" s="20" t="inlineStr">
        <is>
          <t>Upload Biometric Data</t>
        </is>
      </c>
      <c r="C6" s="36" t="n"/>
      <c r="D6" s="36" t="n"/>
      <c r="E6" s="37" t="n"/>
    </row>
    <row r="7">
      <c r="B7" s="21" t="inlineStr">
        <is>
          <t>Import CSV files with employee clock-in/out data</t>
        </is>
      </c>
    </row>
    <row r="9" ht="30" customHeight="1">
      <c r="B9" s="20" t="inlineStr">
        <is>
          <t>Generate Report</t>
        </is>
      </c>
      <c r="C9" s="36" t="n"/>
      <c r="D9" s="36" t="n"/>
      <c r="E9" s="37" t="n"/>
    </row>
    <row r="10">
      <c r="B10" s="21" t="inlineStr">
        <is>
          <t>Create automated reports for selected period</t>
        </is>
      </c>
    </row>
    <row r="12" ht="30" customHeight="1">
      <c r="B12" s="20" t="inlineStr">
        <is>
          <t>Export Data to CSV</t>
        </is>
      </c>
      <c r="C12" s="36" t="n"/>
      <c r="D12" s="36" t="n"/>
      <c r="E12" s="37" t="n"/>
    </row>
    <row r="13">
      <c r="B13" s="21" t="inlineStr">
        <is>
          <t>Export processed data to CSV format</t>
        </is>
      </c>
    </row>
    <row r="15" ht="30" customHeight="1">
      <c r="B15" s="20" t="inlineStr">
        <is>
          <t>Refresh Dashboard</t>
        </is>
      </c>
      <c r="C15" s="36" t="n"/>
      <c r="D15" s="36" t="n"/>
      <c r="E15" s="37" t="n"/>
    </row>
    <row r="16">
      <c r="B16" s="21" t="inlineStr">
        <is>
          <t>Update all calculations and dashboard metrics</t>
        </is>
      </c>
    </row>
    <row r="18" ht="30" customHeight="1">
      <c r="B18" s="20" t="inlineStr">
        <is>
          <t>Validate Data</t>
        </is>
      </c>
      <c r="C18" s="36" t="n"/>
      <c r="D18" s="36" t="n"/>
      <c r="E18" s="37" t="n"/>
    </row>
    <row r="19">
      <c r="B19" s="21" t="inlineStr">
        <is>
          <t>Check data quality and identify issues</t>
        </is>
      </c>
    </row>
    <row r="21" ht="30" customHeight="1">
      <c r="B21" s="20" t="inlineStr">
        <is>
          <t>Refresh All</t>
        </is>
      </c>
      <c r="C21" s="36" t="n"/>
      <c r="D21" s="36" t="n"/>
      <c r="E21" s="37" t="n"/>
    </row>
    <row r="22">
      <c r="B22" s="21" t="inlineStr">
        <is>
          <t>Complete system refresh (all calculations)</t>
        </is>
      </c>
    </row>
    <row r="24">
      <c r="B24" s="11" t="inlineStr">
        <is>
          <t>System Status</t>
        </is>
      </c>
    </row>
    <row r="25">
      <c r="B25" s="22" t="inlineStr">
        <is>
          <t>Last Data Upload:</t>
        </is>
      </c>
      <c r="C25" s="23" t="inlineStr">
        <is>
          <t>N/A</t>
        </is>
      </c>
    </row>
    <row r="26">
      <c r="B26" s="22" t="inlineStr">
        <is>
          <t>Total Records:</t>
        </is>
      </c>
      <c r="C26" s="23" t="inlineStr">
        <is>
          <t>N/A</t>
        </is>
      </c>
    </row>
    <row r="27">
      <c r="B27" s="22" t="inlineStr">
        <is>
          <t>Last Refresh:</t>
        </is>
      </c>
      <c r="C27" s="23" t="inlineStr">
        <is>
          <t>N/A</t>
        </is>
      </c>
    </row>
    <row r="28">
      <c r="B28" s="22" t="inlineStr">
        <is>
          <t>System Version:</t>
        </is>
      </c>
      <c r="C28" s="23" t="inlineStr">
        <is>
          <t>1.0.0</t>
        </is>
      </c>
    </row>
  </sheetData>
  <mergeCells count="14">
    <mergeCell ref="B2:G2"/>
    <mergeCell ref="B9:E9"/>
    <mergeCell ref="B18:E18"/>
    <mergeCell ref="B12:E12"/>
    <mergeCell ref="B13:E13"/>
    <mergeCell ref="B6:E6"/>
    <mergeCell ref="B21:E21"/>
    <mergeCell ref="B16:E16"/>
    <mergeCell ref="B15:E15"/>
    <mergeCell ref="B4:G4"/>
    <mergeCell ref="B7:E7"/>
    <mergeCell ref="B19:E19"/>
    <mergeCell ref="B10:E10"/>
    <mergeCell ref="B22:E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2025-10-31T11:57:00Z</dcterms:created>
  <dcterms:modified xsi:type="dcterms:W3CDTF">2025-10-31T13:09:08Z</dcterms:modified>
</cp:coreProperties>
</file>