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tables/table3.xml" ContentType="application/vnd.openxmlformats-officedocument.spreadsheetml.table+xml"/>
  <Override PartName="/xl/tables/table4.xml" ContentType="application/vnd.openxmlformats-officedocument.spreadsheetml.table+xml"/>
  <Override PartName="/xl/pivotTables/pivotTable3.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ia\Downloads\"/>
    </mc:Choice>
  </mc:AlternateContent>
  <xr:revisionPtr revIDLastSave="0" documentId="13_ncr:1_{A5095FE1-F98B-4011-8D08-CA3A06BBB9B5}" xr6:coauthVersionLast="47" xr6:coauthVersionMax="47" xr10:uidLastSave="{00000000-0000-0000-0000-000000000000}"/>
  <bookViews>
    <workbookView xWindow="38280" yWindow="-120" windowWidth="29040" windowHeight="15840" firstSheet="3" activeTab="8" xr2:uid="{26D4546B-D2A1-4444-8EAF-A6228F96F0C1}"/>
  </bookViews>
  <sheets>
    <sheet name="Data" sheetId="1" r:id="rId1"/>
    <sheet name="Statistics" sheetId="2" r:id="rId2"/>
    <sheet name="EDA" sheetId="3" r:id="rId3"/>
    <sheet name="Sales Analysis with Formulas" sheetId="4" r:id="rId4"/>
    <sheet name="Sales Analysis with pivots" sheetId="5" r:id="rId5"/>
    <sheet name="Profits Analysis with products " sheetId="7" r:id="rId6"/>
    <sheet name="Dynamic country-level Sales Rep" sheetId="8" r:id="rId7"/>
    <sheet name="Sheet11" sheetId="12" r:id="rId8"/>
    <sheet name="Sheet9" sheetId="10" r:id="rId9"/>
  </sheets>
  <definedNames>
    <definedName name="_xlnm._FilterDatabase" localSheetId="0" hidden="1">Data!$C$10:$G$10</definedName>
    <definedName name="_xlnm._FilterDatabase" localSheetId="2" hidden="1">EDA!$B$4:$F$296</definedName>
    <definedName name="_xlnm._FilterDatabase" localSheetId="3" hidden="1">'Sales Analysis with Formulas'!$H$4:$K$10</definedName>
    <definedName name="_xlnm._FilterDatabase" localSheetId="1" hidden="1">Statistics!$B$4:$D$9</definedName>
    <definedName name="_xlcn.WorksheetConnection_beginnerDAcourseblank.xlsxData1" hidden="1">Data[]</definedName>
    <definedName name="Slicer_Geography">#N/A</definedName>
    <definedName name="Slicer_Geography1">#N/A</definedName>
    <definedName name="Slicer_Sales_Person">#N/A</definedName>
  </definedNames>
  <calcPr calcId="191029"/>
  <pivotCaches>
    <pivotCache cacheId="77" r:id="rId10"/>
    <pivotCache cacheId="107" r:id="rId11"/>
    <pivotCache cacheId="200" r:id="rId12"/>
  </pivotCaches>
  <extLst>
    <ext xmlns:x14="http://schemas.microsoft.com/office/spreadsheetml/2009/9/main" uri="{876F7934-8845-4945-9796-88D515C7AA90}">
      <x14:pivotCaches>
        <pivotCache cacheId="76" r:id="rId13"/>
        <pivotCache cacheId="122" r:id="rId14"/>
      </x14:pivotCaches>
    </ext>
    <ext xmlns:x14="http://schemas.microsoft.com/office/spreadsheetml/2009/9/main" uri="{BBE1A952-AA13-448e-AADC-164F8A28A991}">
      <x14:slicerCaches>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beginner-DA-course-blank.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0" i="8" l="1"/>
  <c r="I16" i="8"/>
  <c r="I11" i="8"/>
  <c r="I13" i="8"/>
  <c r="I12" i="8"/>
  <c r="I14" i="8"/>
  <c r="I9" i="8"/>
  <c r="I15" i="8"/>
  <c r="I17" i="8"/>
  <c r="I18" i="8"/>
  <c r="H10" i="8"/>
  <c r="J10" i="8" s="1"/>
  <c r="H16" i="8"/>
  <c r="J16" i="8" s="1"/>
  <c r="H11" i="8"/>
  <c r="J11" i="8" s="1"/>
  <c r="H13" i="8"/>
  <c r="J13" i="8" s="1"/>
  <c r="H12" i="8"/>
  <c r="J12" i="8" s="1"/>
  <c r="H14" i="8"/>
  <c r="J14" i="8" s="1"/>
  <c r="H9" i="8"/>
  <c r="J9" i="8" s="1"/>
  <c r="H15" i="8"/>
  <c r="J15" i="8" s="1"/>
  <c r="H17" i="8"/>
  <c r="J17" i="8" s="1"/>
  <c r="H18" i="8"/>
  <c r="J18" i="8" s="1"/>
  <c r="D14" i="8"/>
  <c r="D13" i="8"/>
  <c r="D12" i="8"/>
  <c r="D11" i="8"/>
  <c r="C13" i="8"/>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C14" i="8"/>
  <c r="C11" i="8"/>
  <c r="D8" i="8"/>
  <c r="M6" i="8" a="1"/>
  <c r="M6" i="8" s="1"/>
  <c r="I18" i="1"/>
  <c r="I21" i="1"/>
  <c r="I24" i="1"/>
  <c r="I29" i="1"/>
  <c r="I37" i="1"/>
  <c r="I47" i="1"/>
  <c r="I48" i="1"/>
  <c r="I61" i="1"/>
  <c r="I69" i="1"/>
  <c r="I85" i="1"/>
  <c r="I88" i="1"/>
  <c r="I93" i="1"/>
  <c r="I101" i="1"/>
  <c r="I111" i="1"/>
  <c r="I125" i="1"/>
  <c r="I133" i="1"/>
  <c r="I149" i="1"/>
  <c r="I152" i="1"/>
  <c r="I157" i="1"/>
  <c r="I165" i="1"/>
  <c r="I175" i="1"/>
  <c r="I189" i="1"/>
  <c r="I197" i="1"/>
  <c r="I213" i="1"/>
  <c r="I216" i="1"/>
  <c r="I221" i="1"/>
  <c r="I229" i="1"/>
  <c r="I239" i="1"/>
  <c r="I253" i="1"/>
  <c r="I269" i="1"/>
  <c r="H11" i="1"/>
  <c r="I11" i="1" s="1"/>
  <c r="H12" i="1"/>
  <c r="I12" i="1" s="1"/>
  <c r="H13" i="1"/>
  <c r="I13" i="1" s="1"/>
  <c r="H14" i="1"/>
  <c r="I14" i="1" s="1"/>
  <c r="H15" i="1"/>
  <c r="I15" i="1" s="1"/>
  <c r="H16" i="1"/>
  <c r="I16" i="1" s="1"/>
  <c r="H17" i="1"/>
  <c r="I17" i="1" s="1"/>
  <c r="H18" i="1"/>
  <c r="H19" i="1"/>
  <c r="I19" i="1" s="1"/>
  <c r="H20" i="1"/>
  <c r="I20" i="1" s="1"/>
  <c r="H21" i="1"/>
  <c r="H22" i="1"/>
  <c r="I22" i="1" s="1"/>
  <c r="H23" i="1"/>
  <c r="I23" i="1" s="1"/>
  <c r="H24" i="1"/>
  <c r="H25" i="1"/>
  <c r="I25" i="1" s="1"/>
  <c r="H26" i="1"/>
  <c r="I26" i="1" s="1"/>
  <c r="H27" i="1"/>
  <c r="I27" i="1" s="1"/>
  <c r="H28" i="1"/>
  <c r="I28" i="1" s="1"/>
  <c r="H29" i="1"/>
  <c r="H30" i="1"/>
  <c r="I30" i="1" s="1"/>
  <c r="H31" i="1"/>
  <c r="I31" i="1" s="1"/>
  <c r="H32" i="1"/>
  <c r="I32" i="1" s="1"/>
  <c r="H33" i="1"/>
  <c r="I33" i="1" s="1"/>
  <c r="H34" i="1"/>
  <c r="I34" i="1" s="1"/>
  <c r="H35" i="1"/>
  <c r="I35" i="1" s="1"/>
  <c r="H36" i="1"/>
  <c r="I36" i="1" s="1"/>
  <c r="H37" i="1"/>
  <c r="H38" i="1"/>
  <c r="I38" i="1" s="1"/>
  <c r="H39" i="1"/>
  <c r="I39" i="1" s="1"/>
  <c r="H40" i="1"/>
  <c r="I40" i="1" s="1"/>
  <c r="H41" i="1"/>
  <c r="I41" i="1" s="1"/>
  <c r="H42" i="1"/>
  <c r="I42" i="1" s="1"/>
  <c r="H43" i="1"/>
  <c r="I43" i="1" s="1"/>
  <c r="H44" i="1"/>
  <c r="I44" i="1" s="1"/>
  <c r="H45" i="1"/>
  <c r="I45" i="1" s="1"/>
  <c r="H46" i="1"/>
  <c r="I46" i="1" s="1"/>
  <c r="H47" i="1"/>
  <c r="H48" i="1"/>
  <c r="H49" i="1"/>
  <c r="I49" i="1" s="1"/>
  <c r="H50" i="1"/>
  <c r="I50" i="1" s="1"/>
  <c r="H51" i="1"/>
  <c r="I51" i="1" s="1"/>
  <c r="H52" i="1"/>
  <c r="I52" i="1" s="1"/>
  <c r="H53" i="1"/>
  <c r="I53" i="1" s="1"/>
  <c r="H54" i="1"/>
  <c r="I54" i="1" s="1"/>
  <c r="H55" i="1"/>
  <c r="I55" i="1" s="1"/>
  <c r="H56" i="1"/>
  <c r="I56" i="1" s="1"/>
  <c r="H57" i="1"/>
  <c r="I57" i="1" s="1"/>
  <c r="H58" i="1"/>
  <c r="I58" i="1" s="1"/>
  <c r="H59" i="1"/>
  <c r="I59" i="1" s="1"/>
  <c r="H60" i="1"/>
  <c r="I60" i="1" s="1"/>
  <c r="H61" i="1"/>
  <c r="H62" i="1"/>
  <c r="I62" i="1" s="1"/>
  <c r="H63" i="1"/>
  <c r="I63" i="1" s="1"/>
  <c r="H64" i="1"/>
  <c r="I64" i="1" s="1"/>
  <c r="H65" i="1"/>
  <c r="I65" i="1" s="1"/>
  <c r="H66" i="1"/>
  <c r="I66" i="1" s="1"/>
  <c r="H67" i="1"/>
  <c r="I67" i="1" s="1"/>
  <c r="H68" i="1"/>
  <c r="I68" i="1" s="1"/>
  <c r="H69" i="1"/>
  <c r="H70" i="1"/>
  <c r="I70" i="1" s="1"/>
  <c r="H71" i="1"/>
  <c r="I71" i="1" s="1"/>
  <c r="H72" i="1"/>
  <c r="I72" i="1" s="1"/>
  <c r="H73" i="1"/>
  <c r="I73" i="1" s="1"/>
  <c r="H74" i="1"/>
  <c r="I74" i="1" s="1"/>
  <c r="H75" i="1"/>
  <c r="I75" i="1" s="1"/>
  <c r="H76" i="1"/>
  <c r="I76" i="1" s="1"/>
  <c r="H77" i="1"/>
  <c r="I77" i="1" s="1"/>
  <c r="H78" i="1"/>
  <c r="I78" i="1" s="1"/>
  <c r="H79" i="1"/>
  <c r="I79" i="1" s="1"/>
  <c r="H80" i="1"/>
  <c r="I80" i="1" s="1"/>
  <c r="H81" i="1"/>
  <c r="I81" i="1" s="1"/>
  <c r="H82" i="1"/>
  <c r="I82" i="1" s="1"/>
  <c r="H83" i="1"/>
  <c r="I83" i="1" s="1"/>
  <c r="H84" i="1"/>
  <c r="I84" i="1" s="1"/>
  <c r="H85" i="1"/>
  <c r="H86" i="1"/>
  <c r="I86" i="1" s="1"/>
  <c r="H87" i="1"/>
  <c r="I87" i="1" s="1"/>
  <c r="H88" i="1"/>
  <c r="H89" i="1"/>
  <c r="I89" i="1" s="1"/>
  <c r="H90" i="1"/>
  <c r="I90" i="1" s="1"/>
  <c r="H91" i="1"/>
  <c r="I91" i="1" s="1"/>
  <c r="H92" i="1"/>
  <c r="I92" i="1" s="1"/>
  <c r="H93" i="1"/>
  <c r="H94" i="1"/>
  <c r="I94" i="1" s="1"/>
  <c r="H95" i="1"/>
  <c r="I95" i="1" s="1"/>
  <c r="H96" i="1"/>
  <c r="I96" i="1" s="1"/>
  <c r="H97" i="1"/>
  <c r="I97" i="1" s="1"/>
  <c r="H98" i="1"/>
  <c r="I98" i="1" s="1"/>
  <c r="H99" i="1"/>
  <c r="I99" i="1" s="1"/>
  <c r="H100" i="1"/>
  <c r="I100" i="1" s="1"/>
  <c r="H101" i="1"/>
  <c r="H102" i="1"/>
  <c r="I102" i="1" s="1"/>
  <c r="H103" i="1"/>
  <c r="I103" i="1" s="1"/>
  <c r="H104" i="1"/>
  <c r="I104" i="1" s="1"/>
  <c r="H105" i="1"/>
  <c r="I105" i="1" s="1"/>
  <c r="H106" i="1"/>
  <c r="I106" i="1" s="1"/>
  <c r="H107" i="1"/>
  <c r="I107" i="1" s="1"/>
  <c r="H108" i="1"/>
  <c r="I108" i="1" s="1"/>
  <c r="H109" i="1"/>
  <c r="I109" i="1" s="1"/>
  <c r="H110" i="1"/>
  <c r="I110" i="1" s="1"/>
  <c r="H111" i="1"/>
  <c r="H112" i="1"/>
  <c r="I112" i="1" s="1"/>
  <c r="H113" i="1"/>
  <c r="I113" i="1" s="1"/>
  <c r="H114" i="1"/>
  <c r="I114" i="1" s="1"/>
  <c r="H115" i="1"/>
  <c r="I115" i="1" s="1"/>
  <c r="H116" i="1"/>
  <c r="I116" i="1" s="1"/>
  <c r="H117" i="1"/>
  <c r="I117" i="1" s="1"/>
  <c r="H118" i="1"/>
  <c r="I118" i="1" s="1"/>
  <c r="H119" i="1"/>
  <c r="I119" i="1" s="1"/>
  <c r="H120" i="1"/>
  <c r="I120" i="1" s="1"/>
  <c r="H121" i="1"/>
  <c r="I121" i="1" s="1"/>
  <c r="H122" i="1"/>
  <c r="I122" i="1" s="1"/>
  <c r="H123" i="1"/>
  <c r="I123" i="1" s="1"/>
  <c r="H124" i="1"/>
  <c r="I124" i="1" s="1"/>
  <c r="H125" i="1"/>
  <c r="H126" i="1"/>
  <c r="I126" i="1" s="1"/>
  <c r="H127" i="1"/>
  <c r="I127" i="1" s="1"/>
  <c r="H128" i="1"/>
  <c r="I128" i="1" s="1"/>
  <c r="H129" i="1"/>
  <c r="I129" i="1" s="1"/>
  <c r="H130" i="1"/>
  <c r="I130" i="1" s="1"/>
  <c r="H131" i="1"/>
  <c r="I131" i="1" s="1"/>
  <c r="H132" i="1"/>
  <c r="I132" i="1" s="1"/>
  <c r="H133" i="1"/>
  <c r="H134" i="1"/>
  <c r="I134" i="1" s="1"/>
  <c r="H135" i="1"/>
  <c r="I135" i="1" s="1"/>
  <c r="H136" i="1"/>
  <c r="I136" i="1" s="1"/>
  <c r="H137" i="1"/>
  <c r="I137" i="1" s="1"/>
  <c r="H138" i="1"/>
  <c r="I138" i="1" s="1"/>
  <c r="H139" i="1"/>
  <c r="I139" i="1" s="1"/>
  <c r="H140" i="1"/>
  <c r="I140" i="1" s="1"/>
  <c r="H141" i="1"/>
  <c r="I141" i="1" s="1"/>
  <c r="H142" i="1"/>
  <c r="I142" i="1" s="1"/>
  <c r="H143" i="1"/>
  <c r="I143" i="1" s="1"/>
  <c r="H144" i="1"/>
  <c r="I144" i="1" s="1"/>
  <c r="H145" i="1"/>
  <c r="I145" i="1" s="1"/>
  <c r="H146" i="1"/>
  <c r="I146" i="1" s="1"/>
  <c r="H147" i="1"/>
  <c r="I147" i="1" s="1"/>
  <c r="H148" i="1"/>
  <c r="I148" i="1" s="1"/>
  <c r="H149" i="1"/>
  <c r="H150" i="1"/>
  <c r="I150" i="1" s="1"/>
  <c r="H151" i="1"/>
  <c r="I151" i="1" s="1"/>
  <c r="H152" i="1"/>
  <c r="H153" i="1"/>
  <c r="I153" i="1" s="1"/>
  <c r="H154" i="1"/>
  <c r="I154" i="1" s="1"/>
  <c r="H155" i="1"/>
  <c r="I155" i="1" s="1"/>
  <c r="H156" i="1"/>
  <c r="I156" i="1" s="1"/>
  <c r="H157" i="1"/>
  <c r="H158" i="1"/>
  <c r="I158" i="1" s="1"/>
  <c r="H159" i="1"/>
  <c r="I159" i="1" s="1"/>
  <c r="H160" i="1"/>
  <c r="I160" i="1" s="1"/>
  <c r="H161" i="1"/>
  <c r="I161" i="1" s="1"/>
  <c r="H162" i="1"/>
  <c r="I162" i="1" s="1"/>
  <c r="H163" i="1"/>
  <c r="I163" i="1" s="1"/>
  <c r="H164" i="1"/>
  <c r="I164" i="1" s="1"/>
  <c r="H165" i="1"/>
  <c r="H166" i="1"/>
  <c r="I166" i="1" s="1"/>
  <c r="H167" i="1"/>
  <c r="I167" i="1" s="1"/>
  <c r="H168" i="1"/>
  <c r="I168" i="1" s="1"/>
  <c r="H169" i="1"/>
  <c r="I169" i="1" s="1"/>
  <c r="H170" i="1"/>
  <c r="I170" i="1" s="1"/>
  <c r="H171" i="1"/>
  <c r="I171" i="1" s="1"/>
  <c r="H172" i="1"/>
  <c r="I172" i="1" s="1"/>
  <c r="H173" i="1"/>
  <c r="I173" i="1" s="1"/>
  <c r="H174" i="1"/>
  <c r="I174" i="1" s="1"/>
  <c r="H175" i="1"/>
  <c r="H176" i="1"/>
  <c r="I176" i="1" s="1"/>
  <c r="H177" i="1"/>
  <c r="I177" i="1" s="1"/>
  <c r="H178" i="1"/>
  <c r="I178" i="1" s="1"/>
  <c r="H179" i="1"/>
  <c r="I179" i="1" s="1"/>
  <c r="H180" i="1"/>
  <c r="I180" i="1" s="1"/>
  <c r="H181" i="1"/>
  <c r="I181" i="1" s="1"/>
  <c r="H182" i="1"/>
  <c r="I182" i="1" s="1"/>
  <c r="H183" i="1"/>
  <c r="I183" i="1" s="1"/>
  <c r="H184" i="1"/>
  <c r="I184" i="1" s="1"/>
  <c r="H185" i="1"/>
  <c r="I185" i="1" s="1"/>
  <c r="H186" i="1"/>
  <c r="I186" i="1" s="1"/>
  <c r="H187" i="1"/>
  <c r="I187" i="1" s="1"/>
  <c r="H188" i="1"/>
  <c r="I188" i="1" s="1"/>
  <c r="H189" i="1"/>
  <c r="H190" i="1"/>
  <c r="I190" i="1" s="1"/>
  <c r="H191" i="1"/>
  <c r="I191" i="1" s="1"/>
  <c r="H192" i="1"/>
  <c r="I192" i="1" s="1"/>
  <c r="H193" i="1"/>
  <c r="I193" i="1" s="1"/>
  <c r="H194" i="1"/>
  <c r="I194" i="1" s="1"/>
  <c r="H195" i="1"/>
  <c r="I195" i="1" s="1"/>
  <c r="H196" i="1"/>
  <c r="I196" i="1" s="1"/>
  <c r="H197" i="1"/>
  <c r="H198" i="1"/>
  <c r="I198" i="1" s="1"/>
  <c r="H199" i="1"/>
  <c r="I199" i="1" s="1"/>
  <c r="H200" i="1"/>
  <c r="I200" i="1" s="1"/>
  <c r="H201" i="1"/>
  <c r="I201" i="1" s="1"/>
  <c r="H202" i="1"/>
  <c r="I202" i="1" s="1"/>
  <c r="H203" i="1"/>
  <c r="I203" i="1" s="1"/>
  <c r="H204" i="1"/>
  <c r="I204" i="1" s="1"/>
  <c r="H205" i="1"/>
  <c r="I205" i="1" s="1"/>
  <c r="H206" i="1"/>
  <c r="I206" i="1" s="1"/>
  <c r="H207" i="1"/>
  <c r="I207" i="1" s="1"/>
  <c r="H208" i="1"/>
  <c r="I208" i="1" s="1"/>
  <c r="H209" i="1"/>
  <c r="I209" i="1" s="1"/>
  <c r="H210" i="1"/>
  <c r="I210" i="1" s="1"/>
  <c r="H211" i="1"/>
  <c r="I211" i="1" s="1"/>
  <c r="H212" i="1"/>
  <c r="I212" i="1" s="1"/>
  <c r="H213" i="1"/>
  <c r="H214" i="1"/>
  <c r="I214" i="1" s="1"/>
  <c r="H215" i="1"/>
  <c r="I215" i="1" s="1"/>
  <c r="H216" i="1"/>
  <c r="H217" i="1"/>
  <c r="I217" i="1" s="1"/>
  <c r="H218" i="1"/>
  <c r="I218" i="1" s="1"/>
  <c r="H219" i="1"/>
  <c r="I219" i="1" s="1"/>
  <c r="H220" i="1"/>
  <c r="I220" i="1" s="1"/>
  <c r="H221" i="1"/>
  <c r="H222" i="1"/>
  <c r="I222" i="1" s="1"/>
  <c r="H223" i="1"/>
  <c r="I223" i="1" s="1"/>
  <c r="H224" i="1"/>
  <c r="I224" i="1" s="1"/>
  <c r="H225" i="1"/>
  <c r="I225" i="1" s="1"/>
  <c r="H226" i="1"/>
  <c r="I226" i="1" s="1"/>
  <c r="H227" i="1"/>
  <c r="I227" i="1" s="1"/>
  <c r="H228" i="1"/>
  <c r="I228" i="1" s="1"/>
  <c r="H229" i="1"/>
  <c r="H230" i="1"/>
  <c r="I230" i="1" s="1"/>
  <c r="H231" i="1"/>
  <c r="I231" i="1" s="1"/>
  <c r="H232" i="1"/>
  <c r="I232" i="1" s="1"/>
  <c r="H233" i="1"/>
  <c r="I233" i="1" s="1"/>
  <c r="H234" i="1"/>
  <c r="I234" i="1" s="1"/>
  <c r="H235" i="1"/>
  <c r="I235" i="1" s="1"/>
  <c r="H236" i="1"/>
  <c r="I236" i="1" s="1"/>
  <c r="H237" i="1"/>
  <c r="I237" i="1" s="1"/>
  <c r="H238" i="1"/>
  <c r="I238" i="1" s="1"/>
  <c r="H239" i="1"/>
  <c r="H240" i="1"/>
  <c r="I240" i="1" s="1"/>
  <c r="H241" i="1"/>
  <c r="I241" i="1" s="1"/>
  <c r="H242" i="1"/>
  <c r="I242" i="1" s="1"/>
  <c r="H243" i="1"/>
  <c r="I243" i="1" s="1"/>
  <c r="H244" i="1"/>
  <c r="I244" i="1" s="1"/>
  <c r="H245" i="1"/>
  <c r="I245" i="1" s="1"/>
  <c r="H246" i="1"/>
  <c r="I246" i="1" s="1"/>
  <c r="H247" i="1"/>
  <c r="I247" i="1" s="1"/>
  <c r="H248" i="1"/>
  <c r="I248" i="1" s="1"/>
  <c r="H249" i="1"/>
  <c r="I249" i="1" s="1"/>
  <c r="H250" i="1"/>
  <c r="I250" i="1" s="1"/>
  <c r="H251" i="1"/>
  <c r="I251" i="1" s="1"/>
  <c r="H252" i="1"/>
  <c r="I252" i="1" s="1"/>
  <c r="H253" i="1"/>
  <c r="H254" i="1"/>
  <c r="I254" i="1" s="1"/>
  <c r="H255" i="1"/>
  <c r="I255" i="1" s="1"/>
  <c r="H256" i="1"/>
  <c r="I256" i="1" s="1"/>
  <c r="H257" i="1"/>
  <c r="I257" i="1" s="1"/>
  <c r="H258" i="1"/>
  <c r="I258" i="1" s="1"/>
  <c r="H259" i="1"/>
  <c r="I259" i="1" s="1"/>
  <c r="H260" i="1"/>
  <c r="I260" i="1" s="1"/>
  <c r="H261" i="1"/>
  <c r="I261" i="1" s="1"/>
  <c r="H262" i="1"/>
  <c r="I262" i="1" s="1"/>
  <c r="H263" i="1"/>
  <c r="I263" i="1" s="1"/>
  <c r="H264" i="1"/>
  <c r="I264" i="1" s="1"/>
  <c r="H265" i="1"/>
  <c r="I265" i="1" s="1"/>
  <c r="H266" i="1"/>
  <c r="I266" i="1" s="1"/>
  <c r="H267" i="1"/>
  <c r="I267" i="1" s="1"/>
  <c r="H268" i="1"/>
  <c r="I268" i="1" s="1"/>
  <c r="H269" i="1"/>
  <c r="H270" i="1"/>
  <c r="I270" i="1" s="1"/>
  <c r="H271" i="1"/>
  <c r="I271" i="1" s="1"/>
  <c r="H272" i="1"/>
  <c r="I272" i="1" s="1"/>
  <c r="H273" i="1"/>
  <c r="I273" i="1" s="1"/>
  <c r="H274" i="1"/>
  <c r="I274" i="1" s="1"/>
  <c r="H275" i="1"/>
  <c r="I275" i="1" s="1"/>
  <c r="H276" i="1"/>
  <c r="I276" i="1" s="1"/>
  <c r="H277" i="1"/>
  <c r="I277" i="1" s="1"/>
  <c r="H278" i="1"/>
  <c r="I278" i="1" s="1"/>
  <c r="H279" i="1"/>
  <c r="I279" i="1" s="1"/>
  <c r="H280" i="1"/>
  <c r="I280" i="1" s="1"/>
  <c r="H281" i="1"/>
  <c r="I281" i="1" s="1"/>
  <c r="H282" i="1"/>
  <c r="I282" i="1" s="1"/>
  <c r="H283" i="1"/>
  <c r="I283" i="1" s="1"/>
  <c r="H284" i="1"/>
  <c r="I284" i="1" s="1"/>
  <c r="H285" i="1"/>
  <c r="I285" i="1" s="1"/>
  <c r="H286" i="1"/>
  <c r="I286" i="1" s="1"/>
  <c r="H287" i="1"/>
  <c r="I287" i="1" s="1"/>
  <c r="H288" i="1"/>
  <c r="I288" i="1" s="1"/>
  <c r="H289" i="1"/>
  <c r="I289" i="1" s="1"/>
  <c r="H290" i="1"/>
  <c r="I290" i="1" s="1"/>
  <c r="H291" i="1"/>
  <c r="I291" i="1" s="1"/>
  <c r="H292" i="1"/>
  <c r="I292" i="1" s="1"/>
  <c r="H293" i="1"/>
  <c r="I293" i="1" s="1"/>
  <c r="H294" i="1"/>
  <c r="I294" i="1" s="1"/>
  <c r="H295" i="1"/>
  <c r="I295" i="1" s="1"/>
  <c r="H296" i="1"/>
  <c r="I296" i="1" s="1"/>
  <c r="H297" i="1"/>
  <c r="I297" i="1" s="1"/>
  <c r="H298" i="1"/>
  <c r="I298" i="1" s="1"/>
  <c r="H299" i="1"/>
  <c r="I299" i="1" s="1"/>
  <c r="H300" i="1"/>
  <c r="I300" i="1" s="1"/>
  <c r="H301" i="1"/>
  <c r="I301" i="1" s="1"/>
  <c r="H302" i="1"/>
  <c r="I302" i="1" s="1"/>
  <c r="H303" i="1"/>
  <c r="I303" i="1" s="1"/>
  <c r="H304" i="1"/>
  <c r="I304" i="1" s="1"/>
  <c r="H305" i="1"/>
  <c r="I305" i="1" s="1"/>
  <c r="H306" i="1"/>
  <c r="I306" i="1" s="1"/>
  <c r="H307" i="1"/>
  <c r="I307" i="1" s="1"/>
  <c r="H308" i="1"/>
  <c r="I308" i="1" s="1"/>
  <c r="H309" i="1"/>
  <c r="I309" i="1" s="1"/>
  <c r="H310" i="1"/>
  <c r="I310" i="1" s="1"/>
  <c r="J6" i="4"/>
  <c r="J7" i="4"/>
  <c r="J8" i="4"/>
  <c r="J9" i="4"/>
  <c r="J10" i="4"/>
  <c r="J5" i="4"/>
  <c r="B5" i="4" a="1"/>
  <c r="B5" i="4" s="1"/>
  <c r="C5" i="4" s="1"/>
  <c r="C14" i="2"/>
  <c r="D12" i="2"/>
  <c r="D11" i="2"/>
  <c r="C12" i="2"/>
  <c r="C11" i="2"/>
  <c r="C8" i="2"/>
  <c r="D8" i="2"/>
  <c r="D7" i="2"/>
  <c r="D9" i="2" s="1"/>
  <c r="C7" i="2"/>
  <c r="D6" i="2"/>
  <c r="C6" i="2"/>
  <c r="D5" i="2"/>
  <c r="C5" i="2"/>
  <c r="C12" i="8" l="1"/>
  <c r="C9" i="2"/>
  <c r="C7" i="4"/>
  <c r="C6" i="4"/>
  <c r="C10" i="4"/>
  <c r="D7" i="4"/>
  <c r="D6" i="4"/>
  <c r="C8" i="4"/>
  <c r="D10" i="4"/>
  <c r="C9" i="4"/>
  <c r="D9" i="4"/>
  <c r="D8" i="4"/>
  <c r="D5"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0FC3001-EEED-4531-82FF-0186A11073C0}"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808D659E-9D07-4347-BB44-77176A291392}" name="WorksheetConnection_beginner-DA-course-blank.xlsx!Data" type="102" refreshedVersion="7" minRefreshableVersion="5">
    <extLst>
      <ext xmlns:x15="http://schemas.microsoft.com/office/spreadsheetml/2010/11/main" uri="{DE250136-89BD-433C-8126-D09CA5730AF9}">
        <x15:connection id="Data" autoDelete="1">
          <x15:rangePr sourceName="_xlcn.WorksheetConnection_beginnerDAcourseblank.xlsxData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<sst xmlns="http://schemas.openxmlformats.org/spreadsheetml/2006/main" count="1993" uniqueCount="93">
  <si>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</si>
  <si>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</si>
  <si>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</si>
  <si>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</si>
  <si>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</si>
  <si>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</si>
  <si>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</si>
  <si>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</si>
  <si>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</si>
  <si>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</si>
  <si>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</si>
  <si>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</si>
  <si>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</si>
  <si>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</si>
  <si>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</si>
  <si>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</si>
  <si>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</si>
  <si>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</si>
  <si>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</si>
  <si>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</si>
  <si>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</si>
  <si>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</si>
  <si>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</si>
  <si>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</si>
  <si>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</si>
  <si>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</si>
  <si>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</si>
  <si>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</si>
  <si>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</si>
  <si>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</si>
  <si>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</si>
  <si>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</si>
  <si>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</si>
  <si>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</si>
  <si>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</si>
  <si>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</si>
  <si>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</si>
  <si>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</si>
  <si>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</si>
  <si>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</si>
  <si>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</si>
  <si>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</si>
  <si>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</si>
  <si>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</si>
  <si>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</si>
  <si>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</si>
  <si>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</si>
  <si>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</si>
  <si>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</si>
  <si>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</si>
  <si>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</si>
  <si>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</si>
  <si>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Exploratory Data Analysis (EDA) with CF</t>
  </si>
  <si>
    <t>Top 5 products by $ per unit</t>
  </si>
  <si>
    <t>Are there any anomalies in the data?</t>
  </si>
  <si>
    <t>Average</t>
  </si>
  <si>
    <t>Median</t>
  </si>
  <si>
    <t>Min</t>
  </si>
  <si>
    <t>Max</t>
  </si>
  <si>
    <t>Range</t>
  </si>
  <si>
    <t>First Quartiles</t>
  </si>
  <si>
    <t>Third Quartile</t>
  </si>
  <si>
    <t>Distinct Count</t>
  </si>
  <si>
    <t>1. Statistic analysis</t>
  </si>
  <si>
    <t>2. Exploratory Data Analysis</t>
  </si>
  <si>
    <t>3.Sales Analysis with Formulas</t>
  </si>
  <si>
    <t>Country</t>
  </si>
  <si>
    <t>Row Labels</t>
  </si>
  <si>
    <t>Grand Total</t>
  </si>
  <si>
    <t>Sum of Amount</t>
  </si>
  <si>
    <t>Sum of Units</t>
  </si>
  <si>
    <t xml:space="preserve">  </t>
  </si>
  <si>
    <t>Cost per Unit</t>
  </si>
  <si>
    <t>Total Cost</t>
  </si>
  <si>
    <t>4.Sales Analysis with piovts</t>
  </si>
  <si>
    <t>5.Profits Analysis with products talbe</t>
  </si>
  <si>
    <t>Sum of Total Cost</t>
  </si>
  <si>
    <t>Profit</t>
  </si>
  <si>
    <t>Total Profit</t>
  </si>
  <si>
    <t>6.Dynamic country-level Sales Report</t>
  </si>
  <si>
    <t>Pick a Country</t>
  </si>
  <si>
    <t>Countries</t>
  </si>
  <si>
    <t>Quick summary</t>
  </si>
  <si>
    <t>Number of transactions</t>
  </si>
  <si>
    <t>Total</t>
  </si>
  <si>
    <t>Sales</t>
  </si>
  <si>
    <t>Cost</t>
  </si>
  <si>
    <t>Quanity</t>
  </si>
  <si>
    <t xml:space="preserve"> </t>
  </si>
  <si>
    <t>&gt;12000</t>
  </si>
  <si>
    <t>By Sales person</t>
  </si>
  <si>
    <t>7. Which products to discontinue</t>
  </si>
  <si>
    <t>Profit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</si>
</sst>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6" formatCode="&quot;$&quot;#,##0_);[Red]\(&quot;$&quot;#,##0\)"/>
    <numFmt numFmtId="8" formatCode="&quot;$&quot;#,##0.00_);[Red]\(&quot;$&quot;#,##0.00\)"/>
    <numFmt numFmtId="44" formatCode="_(&quot;$&quot;* #,##0.00_);_(&quot;$&quot;* \(#,##0.00\);_(&quot;$&quot;* &quot;-&quot;??_);_(@_)"/>
    <numFmt numFmtId="43" formatCode="_(* #,##0.00_);_(* \(#,##0.00\);_(* &quot;-&quot;??_);_(@_)"/>
    <numFmt numFmtId="168" formatCode="_(* #,##0_);_(* \(#,##0\);_(* &quot;-&quot;??_);_(@_)"/>
    <numFmt numFmtId="170" formatCode="_(&quot;$&quot;* #,##0_);_(&quot;$&quot;* \(#,##0\);_(&quot;$&quot;* &quot;-&quot;??_);_(@_)"/>
    <numFmt numFmtId="171" formatCode="&quot;$&quot;#,##0"/>
    <numFmt numFmtId="172" formatCode="\$#,##0;\(\$#,##0\);\$#,##0"/>
    <numFmt numFmtId="178" formatCode="0.00%;\-0.00%;0.00%"/>
  </numFmts>
  <fonts count="9" x14ac:knownFonts="1">
    <font>
      <sz val="11"/>
      <color theme="1"/>
      <name val="Calibri"/>
      <family val="2"/>
      <scheme val="minor"/>
    </font>
    <font>
      <b/>
      <sz val="11"/>
      <color theme="1"/>
      <name val="Calibri"/>
      <family val="2"/>
      <scheme val="minor"/>
    </font>
    <font>
      <sz val="11"/>
      <color theme="1"/>
      <name val="Calibri"/>
      <family val="2"/>
      <scheme val="minor"/>
    </font>
    <font>
      <b/>
      <sz val="11"/>
      <color theme="0"/>
      <name val="Calibri"/>
      <family val="2"/>
      <scheme val="minor"/>
    </font>
    <font>
      <b/>
      <sz val="20"/>
      <color theme="1"/>
      <name val="Calibri"/>
      <family val="2"/>
      <scheme val="minor"/>
    </font>
    <font>
      <sz val="11"/>
      <color theme="0" tint="-0.34998626667073579"/>
      <name val="Calibri"/>
      <family val="2"/>
      <scheme val="minor"/>
    </font>
    <font>
      <b/>
      <sz val="24"/>
      <color theme="1"/>
      <name val="Calibri"/>
      <family val="2"/>
      <scheme val="minor"/>
    </font>
    <font>
      <sz val="24"/>
      <color theme="1"/>
      <name val="Calibri"/>
      <family val="2"/>
      <scheme val="minor"/>
    </font>
    <font>
      <sz val="11"/>
      <name val="Calibri"/>
      <family val="2"/>
      <scheme val="minor"/>
    </font>
  </fonts>
  <fills count="9">
    <fill>
      <patternFill patternType="none"/>
    </fill>
    <fill>
      <patternFill patternType="gray125"/>
    </fill>
    <fill>
      <patternFill patternType="solid">
        <fgColor theme="2"/>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7" tint="0.79998168889431442"/>
        <bgColor indexed="64"/>
      </patternFill>
    </fill>
  </fills>
  <borders count="7">
    <border>
      <left/>
      <right/>
      <top/>
      <bottom/>
      <diagonal/>
    </border>
    <border>
      <left/>
      <right/>
      <top style="dotted">
        <color theme="0" tint="-0.24994659260841701"/>
      </top>
      <bottom style="dotted">
        <color theme="0" tint="-0.24994659260841701"/>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style="thin">
        <color indexed="64"/>
      </bottom>
      <diagonal/>
    </border>
    <border>
      <left/>
      <right/>
      <top/>
      <bottom style="thin">
        <color indexed="64"/>
      </bottom>
      <diagonal/>
    </border>
  </borders>
  <cellStyleXfs count="3">
    <xf numFmtId="0" fontId="0" fillId="0" borderId="0"/>
    <xf numFmtId="43" fontId="2" fillId="0" borderId="0" applyFont="0" applyFill="0" applyBorder="0" applyAlignment="0" applyProtection="0"/>
    <xf numFmtId="44" fontId="2" fillId="0" borderId="0" applyFont="0" applyFill="0" applyBorder="0" applyAlignment="0" applyProtection="0"/>
  </cellStyleXfs>
  <cellXfs count="60">
    <xf numFmtId="0" fontId="0" fillId="0" borderId="0" xfId="0"/>
    <xf numFmtId="0" fontId="0" fillId="2" borderId="0" xfId="0" applyFill="1"/>
    <xf numFmtId="6" fontId="0" fillId="0" borderId="0" xfId="0" applyNumberFormat="1"/>
    <xf numFmtId="3" fontId="0" fillId="0" borderId="0" xfId="0" applyNumberFormat="1"/>
    <xf numFmtId="0" fontId="1" fillId="0" borderId="0" xfId="0" applyFont="1"/>
    <xf numFmtId="0" fontId="1" fillId="0" borderId="1" xfId="0" applyFont="1" applyBorder="1"/>
    <xf numFmtId="0" fontId="0" fillId="0" borderId="1" xfId="0" applyBorder="1"/>
    <xf numFmtId="0" fontId="1" fillId="2" borderId="0" xfId="0" applyFont="1" applyFill="1"/>
    <xf numFmtId="0" fontId="1" fillId="0" borderId="0" xfId="0" applyFont="1" applyAlignment="1">
      <alignment horizontal="right"/>
    </xf>
    <xf numFmtId="8" fontId="0" fillId="0" borderId="0" xfId="0" applyNumberFormat="1"/>
    <xf numFmtId="0" fontId="0" fillId="4" borderId="2" xfId="0" applyFont="1" applyFill="1" applyBorder="1"/>
    <xf numFmtId="0" fontId="0" fillId="4" borderId="3" xfId="0" applyFont="1" applyFill="1" applyBorder="1"/>
    <xf numFmtId="0" fontId="0" fillId="0" borderId="2" xfId="0" applyFont="1" applyBorder="1"/>
    <xf numFmtId="0" fontId="0" fillId="0" borderId="3" xfId="0" applyFont="1" applyBorder="1"/>
    <xf numFmtId="0" fontId="0" fillId="0" borderId="0" xfId="0" applyAlignment="1">
      <alignment horizontal="center"/>
    </xf>
    <xf numFmtId="0" fontId="3" fillId="3" borderId="2" xfId="0" applyFont="1" applyFill="1" applyBorder="1"/>
    <xf numFmtId="0" fontId="3" fillId="3" borderId="3" xfId="0" applyFont="1" applyFill="1" applyBorder="1"/>
    <xf numFmtId="0" fontId="3" fillId="3" borderId="3" xfId="0" applyFont="1" applyFill="1" applyBorder="1" applyAlignment="1">
      <alignment horizontal="right"/>
    </xf>
    <xf numFmtId="0" fontId="3" fillId="3" borderId="4" xfId="0" applyFont="1" applyFill="1" applyBorder="1" applyAlignment="1">
      <alignment horizontal="right"/>
    </xf>
    <xf numFmtId="6" fontId="0" fillId="4" borderId="3" xfId="0" applyNumberFormat="1" applyFont="1" applyFill="1" applyBorder="1"/>
    <xf numFmtId="3" fontId="0" fillId="4" borderId="4" xfId="0" applyNumberFormat="1" applyFont="1" applyFill="1" applyBorder="1"/>
    <xf numFmtId="6" fontId="0" fillId="0" borderId="3" xfId="0" applyNumberFormat="1" applyFont="1" applyBorder="1"/>
    <xf numFmtId="3" fontId="0" fillId="0" borderId="4" xfId="0" applyNumberFormat="1" applyFont="1" applyBorder="1"/>
    <xf numFmtId="37" fontId="0" fillId="0" borderId="0" xfId="1" applyNumberFormat="1" applyFont="1"/>
    <xf numFmtId="0" fontId="0" fillId="5" borderId="0" xfId="0" applyFill="1"/>
    <xf numFmtId="0" fontId="1" fillId="5" borderId="5" xfId="0" applyFont="1" applyFill="1" applyBorder="1"/>
    <xf numFmtId="0" fontId="1" fillId="5" borderId="5" xfId="0" applyFont="1" applyFill="1" applyBorder="1" applyAlignment="1">
      <alignment horizontal="right"/>
    </xf>
    <xf numFmtId="0" fontId="0" fillId="0" borderId="5" xfId="0" applyBorder="1"/>
    <xf numFmtId="170" fontId="0" fillId="0" borderId="5" xfId="2" applyNumberFormat="1" applyFont="1" applyBorder="1"/>
    <xf numFmtId="0" fontId="1" fillId="5" borderId="5" xfId="0" applyFont="1" applyFill="1" applyBorder="1" applyAlignment="1">
      <alignment horizontal="center"/>
    </xf>
    <xf numFmtId="168" fontId="5" fillId="0" borderId="5" xfId="1" applyNumberFormat="1" applyFont="1" applyBorder="1"/>
    <xf numFmtId="0" fontId="0" fillId="0" borderId="0" xfId="0" pivotButton="1"/>
    <xf numFmtId="0" fontId="0" fillId="0" borderId="0" xfId="0" applyAlignment="1">
      <alignment horizontal="left"/>
    </xf>
    <xf numFmtId="0" fontId="0" fillId="0" borderId="0" xfId="0" applyNumberFormat="1"/>
    <xf numFmtId="171" fontId="0" fillId="0" borderId="0" xfId="0" applyNumberFormat="1"/>
    <xf numFmtId="0" fontId="0" fillId="0" borderId="5" xfId="0" pivotButton="1" applyBorder="1"/>
    <xf numFmtId="0" fontId="0" fillId="0" borderId="5" xfId="0" applyBorder="1" applyAlignment="1">
      <alignment horizontal="left"/>
    </xf>
    <xf numFmtId="171" fontId="0" fillId="0" borderId="5" xfId="0" applyNumberFormat="1" applyBorder="1"/>
    <xf numFmtId="3" fontId="0" fillId="0" borderId="5" xfId="0" applyNumberFormat="1" applyBorder="1"/>
    <xf numFmtId="0" fontId="0" fillId="0" borderId="5" xfId="0" applyNumberFormat="1" applyBorder="1"/>
    <xf numFmtId="0" fontId="0" fillId="0" borderId="5" xfId="0" applyBorder="1" applyAlignment="1">
      <alignment horizontal="right"/>
    </xf>
    <xf numFmtId="172" fontId="0" fillId="0" borderId="0" xfId="0" applyNumberFormat="1"/>
    <xf numFmtId="0" fontId="6" fillId="5" borderId="0" xfId="0" applyFont="1" applyFill="1" applyAlignment="1">
      <alignment horizontal="center"/>
    </xf>
    <xf numFmtId="0" fontId="7" fillId="5" borderId="0" xfId="0" applyFont="1" applyFill="1" applyAlignment="1">
      <alignment horizontal="center"/>
    </xf>
    <xf numFmtId="0" fontId="4" fillId="6" borderId="0" xfId="0" applyFont="1" applyFill="1" applyAlignment="1">
      <alignment horizontal="center"/>
    </xf>
    <xf numFmtId="0" fontId="0" fillId="6" borderId="0" xfId="0" applyFill="1" applyAlignment="1">
      <alignment horizontal="center"/>
    </xf>
    <xf numFmtId="0" fontId="0" fillId="6" borderId="0" xfId="0" applyFill="1"/>
    <xf numFmtId="0" fontId="6" fillId="5" borderId="0" xfId="0" applyFont="1" applyFill="1" applyAlignment="1"/>
    <xf numFmtId="0" fontId="7" fillId="5" borderId="0" xfId="0" applyFont="1" applyFill="1" applyAlignment="1"/>
    <xf numFmtId="0" fontId="0" fillId="7" borderId="5" xfId="0" applyFill="1" applyBorder="1"/>
    <xf numFmtId="0" fontId="1" fillId="7" borderId="5" xfId="0" applyFont="1" applyFill="1" applyBorder="1" applyAlignment="1">
      <alignment horizontal="center"/>
    </xf>
    <xf numFmtId="0" fontId="0" fillId="5" borderId="5" xfId="0" applyFill="1" applyBorder="1"/>
    <xf numFmtId="0" fontId="0" fillId="0" borderId="0" xfId="0" applyFill="1"/>
    <xf numFmtId="0" fontId="1" fillId="8" borderId="6" xfId="0" applyFont="1" applyFill="1" applyBorder="1" applyAlignment="1">
      <alignment horizontal="left"/>
    </xf>
    <xf numFmtId="0" fontId="1" fillId="8" borderId="6" xfId="0" applyFont="1" applyFill="1" applyBorder="1"/>
    <xf numFmtId="1" fontId="0" fillId="0" borderId="5" xfId="0" applyNumberFormat="1" applyBorder="1"/>
    <xf numFmtId="0" fontId="0" fillId="8" borderId="5" xfId="0" applyFill="1" applyBorder="1"/>
    <xf numFmtId="0" fontId="8" fillId="8" borderId="0" xfId="0" applyFont="1" applyFill="1"/>
    <xf numFmtId="0" fontId="8" fillId="8" borderId="0" xfId="0" applyFont="1" applyFill="1" applyAlignment="1">
      <alignment horizontal="right"/>
    </xf>
    <xf numFmtId="178" fontId="0" fillId="0" borderId="0" xfId="0" applyNumberFormat="1"/>
  </cellXfs>
  <cellStyles count="3">
    <cellStyle name="Comma" xfId="1" builtinId="3"/>
    <cellStyle name="Currency" xfId="2" builtinId="4"/>
    <cellStyle name="Normal" xfId="0" builtinId="0"/>
  </cellStyles>
  <dxfs count="70">
    <dxf>
      <numFmt numFmtId="171" formatCode="&quot;$&quot;#,##0"/>
    </dxf>
    <dxf>
      <numFmt numFmtId="171" formatCode="&quot;$&quot;#,##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3" formatCode="#,##0"/>
    </dxf>
    <dxf>
      <numFmt numFmtId="3" formatCode="#,##0"/>
    </dxf>
    <dxf>
      <numFmt numFmtId="171" formatCode="&quot;$&quot;#,##0"/>
    </dxf>
    <dxf>
      <border>
        <top style="thin">
          <color auto="1"/>
        </top>
        <bottom style="thin">
          <color auto="1"/>
        </bottom>
        <horizontal style="thin">
          <color auto="1"/>
        </horizontal>
      </border>
    </dxf>
    <dxf>
      <border>
        <top style="thin">
          <color auto="1"/>
        </top>
        <bottom style="thin">
          <color auto="1"/>
        </bottom>
        <horizontal style="thin">
          <color auto="1"/>
        </horizontal>
      </border>
    </dxf>
    <dxf>
      <border>
        <top style="thin">
          <color auto="1"/>
        </top>
        <bottom style="thin">
          <color auto="1"/>
        </bottom>
        <horizontal style="thin">
          <color auto="1"/>
        </horizontal>
      </border>
    </dxf>
    <dxf>
      <border>
        <top style="thin">
          <color auto="1"/>
        </top>
        <bottom style="thin">
          <color auto="1"/>
        </bottom>
        <horizontal style="thin">
          <color auto="1"/>
        </horizontal>
      </border>
    </dxf>
    <dxf>
      <border>
        <top style="thin">
          <color auto="1"/>
        </top>
        <bottom style="thin">
          <color auto="1"/>
        </bottom>
        <horizontal style="thin">
          <color auto="1"/>
        </horizontal>
      </border>
    </dxf>
    <dxf>
      <border>
        <top style="thin">
          <color auto="1"/>
        </top>
        <bottom style="thin">
          <color auto="1"/>
        </bottom>
        <horizontal style="thin">
          <color auto="1"/>
        </horizontal>
      </border>
    </dxf>
    <dxf>
      <alignment horizontal="right"/>
    </dxf>
    <dxf>
      <numFmt numFmtId="3" formatCode="#,##0"/>
    </dxf>
    <dxf>
      <numFmt numFmtId="3" formatCode="#,##0"/>
    </dxf>
    <dxf>
      <numFmt numFmtId="171" formatCode="&quot;$&quot;#,##0"/>
    </dxf>
    <dxf>
      <border>
        <top style="thin">
          <color auto="1"/>
        </top>
        <bottom style="thin">
          <color auto="1"/>
        </bottom>
        <horizontal style="thin">
          <color auto="1"/>
        </horizontal>
      </border>
    </dxf>
    <dxf>
      <border>
        <top style="thin">
          <color auto="1"/>
        </top>
        <bottom style="thin">
          <color auto="1"/>
        </bottom>
        <horizontal style="thin">
          <color auto="1"/>
        </horizontal>
      </border>
    </dxf>
    <dxf>
      <border>
        <top style="thin">
          <color auto="1"/>
        </top>
        <bottom style="thin">
          <color auto="1"/>
        </bottom>
        <horizontal style="thin">
          <color auto="1"/>
        </horizontal>
      </border>
    </dxf>
    <dxf>
      <border>
        <top style="thin">
          <color auto="1"/>
        </top>
        <bottom style="thin">
          <color auto="1"/>
        </bottom>
        <horizontal style="thin">
          <color auto="1"/>
        </horizontal>
      </border>
    </dxf>
    <dxf>
      <border>
        <top style="thin">
          <color auto="1"/>
        </top>
        <bottom style="thin">
          <color auto="1"/>
        </bottom>
        <horizontal style="thin">
          <color auto="1"/>
        </horizontal>
      </border>
    </dxf>
    <dxf>
      <border>
        <top style="thin">
          <color auto="1"/>
        </top>
        <bottom style="thin">
          <color auto="1"/>
        </bottom>
        <horizontal style="thin">
          <color auto="1"/>
        </horizontal>
      </border>
    </dxf>
    <dxf>
      <alignment horizontal="right"/>
    </dxf>
    <dxf>
      <numFmt numFmtId="3" formatCode="#,##0"/>
    </dxf>
    <dxf>
      <numFmt numFmtId="3" formatCode="#,##0"/>
    </dxf>
    <dxf>
      <numFmt numFmtId="171" formatCode="&quot;$&quot;#,##0"/>
    </dxf>
    <dxf>
      <border>
        <top style="thin">
          <color auto="1"/>
        </top>
        <bottom style="thin">
          <color auto="1"/>
        </bottom>
        <horizontal style="thin">
          <color auto="1"/>
        </horizontal>
      </border>
    </dxf>
    <dxf>
      <border>
        <top style="thin">
          <color auto="1"/>
        </top>
        <bottom style="thin">
          <color auto="1"/>
        </bottom>
        <horizontal style="thin">
          <color auto="1"/>
        </horizontal>
      </border>
    </dxf>
    <dxf>
      <border>
        <top style="thin">
          <color auto="1"/>
        </top>
        <bottom style="thin">
          <color auto="1"/>
        </bottom>
        <horizontal style="thin">
          <color auto="1"/>
        </horizontal>
      </border>
    </dxf>
    <dxf>
      <border>
        <top style="thin">
          <color auto="1"/>
        </top>
        <bottom style="thin">
          <color auto="1"/>
        </bottom>
        <horizontal style="thin">
          <color auto="1"/>
        </horizontal>
      </border>
    </dxf>
    <dxf>
      <border>
        <top style="thin">
          <color auto="1"/>
        </top>
        <bottom style="thin">
          <color auto="1"/>
        </bottom>
        <horizontal style="thin">
          <color auto="1"/>
        </horizontal>
      </border>
    </dxf>
    <dxf>
      <border>
        <top style="thin">
          <color auto="1"/>
        </top>
        <bottom style="thin">
          <color auto="1"/>
        </bottom>
        <horizontal style="thin">
          <color auto="1"/>
        </horizontal>
      </border>
    </dxf>
    <dxf>
      <alignment horizontal="right"/>
    </dxf>
    <dxf>
      <numFmt numFmtId="3" formatCode="#,##0"/>
    </dxf>
    <dxf>
      <numFmt numFmtId="3" formatCode="#,##0"/>
    </dxf>
    <dxf>
      <numFmt numFmtId="171" formatCode="&quot;$&quot;#,##0"/>
    </dxf>
    <dxf>
      <border>
        <top style="thin">
          <color auto="1"/>
        </top>
        <bottom style="thin">
          <color auto="1"/>
        </bottom>
        <horizontal style="thin">
          <color auto="1"/>
        </horizontal>
      </border>
    </dxf>
    <dxf>
      <border>
        <top style="thin">
          <color auto="1"/>
        </top>
        <bottom style="thin">
          <color auto="1"/>
        </bottom>
        <horizontal style="thin">
          <color auto="1"/>
        </horizontal>
      </border>
    </dxf>
    <dxf>
      <border>
        <top style="thin">
          <color auto="1"/>
        </top>
        <bottom style="thin">
          <color auto="1"/>
        </bottom>
        <horizontal style="thin">
          <color auto="1"/>
        </horizontal>
      </border>
    </dxf>
    <dxf>
      <border>
        <top style="thin">
          <color auto="1"/>
        </top>
        <bottom style="thin">
          <color auto="1"/>
        </bottom>
        <horizontal style="thin">
          <color auto="1"/>
        </horizontal>
      </border>
    </dxf>
    <dxf>
      <border>
        <top style="thin">
          <color auto="1"/>
        </top>
        <bottom style="thin">
          <color auto="1"/>
        </bottom>
        <horizontal style="thin">
          <color auto="1"/>
        </horizontal>
      </border>
    </dxf>
    <dxf>
      <border>
        <top style="thin">
          <color auto="1"/>
        </top>
        <bottom style="thin">
          <color auto="1"/>
        </bottom>
        <horizontal style="thin">
          <color auto="1"/>
        </horizontal>
      </border>
    </dxf>
    <dxf>
      <alignment horizontal="right"/>
    </dxf>
    <dxf>
      <numFmt numFmtId="3" formatCode="#,##0"/>
    </dxf>
    <dxf>
      <numFmt numFmtId="3" formatCode="#,##0"/>
    </dxf>
    <dxf>
      <numFmt numFmtId="171" formatCode="&quot;$&quot;#,##0"/>
    </dxf>
    <dxf>
      <border>
        <top style="thin">
          <color auto="1"/>
        </top>
        <bottom style="thin">
          <color auto="1"/>
        </bottom>
        <horizontal style="thin">
          <color auto="1"/>
        </horizontal>
      </border>
    </dxf>
    <dxf>
      <border>
        <top style="thin">
          <color auto="1"/>
        </top>
        <bottom style="thin">
          <color auto="1"/>
        </bottom>
        <horizontal style="thin">
          <color auto="1"/>
        </horizontal>
      </border>
    </dxf>
    <dxf>
      <border>
        <top style="thin">
          <color auto="1"/>
        </top>
        <bottom style="thin">
          <color auto="1"/>
        </bottom>
        <horizontal style="thin">
          <color auto="1"/>
        </horizontal>
      </border>
    </dxf>
    <dxf>
      <border>
        <top style="thin">
          <color auto="1"/>
        </top>
        <bottom style="thin">
          <color auto="1"/>
        </bottom>
        <horizontal style="thin">
          <color auto="1"/>
        </horizontal>
      </border>
    </dxf>
    <dxf>
      <border>
        <top style="thin">
          <color auto="1"/>
        </top>
        <bottom style="thin">
          <color auto="1"/>
        </bottom>
        <horizontal style="thin">
          <color auto="1"/>
        </horizontal>
      </border>
    </dxf>
    <dxf>
      <border>
        <top style="thin">
          <color auto="1"/>
        </top>
        <bottom style="thin">
          <color auto="1"/>
        </bottom>
        <horizontal style="thin">
          <color auto="1"/>
        </horizontal>
      </border>
    </dxf>
    <dxf>
      <alignment horizontal="right"/>
    </dxf>
    <dxf>
      <font>
        <strike val="0"/>
        <outline val="0"/>
        <shadow val="0"/>
        <u val="none"/>
        <vertAlign val="baseline"/>
        <sz val="11"/>
        <color auto="1"/>
        <name val="Calibri"/>
        <family val="2"/>
        <scheme val="minor"/>
      </font>
      <fill>
        <patternFill patternType="solid">
          <fgColor indexed="64"/>
          <bgColor theme="7" tint="0.79998168889431442"/>
        </patternFill>
      </fill>
    </dxf>
    <dxf>
      <alignment horizontal="center" vertical="bottom" textRotation="0" wrapText="0" indent="0" justifyLastLine="0" shrinkToFit="0" readingOrder="0"/>
    </dxf>
    <dxf>
      <numFmt numFmtId="171" formatCode="&quot;$&quot;#,##0"/>
    </dxf>
    <dxf>
      <numFmt numFmtId="10" formatCode="&quot;$&quot;#,##0_);[Red]\(&quot;$&quot;#,##0\)"/>
    </dxf>
    <dxf>
      <numFmt numFmtId="0" formatCode="General"/>
    </dxf>
    <dxf>
      <numFmt numFmtId="0" formatCode="General"/>
    </dxf>
    <dxf>
      <font>
        <b/>
        <i val="0"/>
        <strike val="0"/>
        <condense val="0"/>
        <extend val="0"/>
        <outline val="0"/>
        <shadow val="0"/>
        <u val="none"/>
        <vertAlign val="baseline"/>
        <sz val="11"/>
        <color theme="1"/>
        <name val="Calibri"/>
        <family val="2"/>
        <scheme val="minor"/>
      </font>
    </dxf>
    <dxf>
      <numFmt numFmtId="3" formatCode="#,##0"/>
    </dxf>
    <dxf>
      <numFmt numFmtId="10" formatCode="&quot;$&quot;#,##0_);[Red]\(&quot;$&quot;#,##0\)"/>
    </dxf>
    <dxf>
      <numFmt numFmtId="12"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4.xml"/><Relationship Id="rId18" Type="http://schemas.openxmlformats.org/officeDocument/2006/relationships/theme" Target="theme/theme1.xml"/><Relationship Id="rId26" Type="http://schemas.openxmlformats.org/officeDocument/2006/relationships/customXml" Target="../customXml/item2.xml"/><Relationship Id="rId39" Type="http://schemas.openxmlformats.org/officeDocument/2006/relationships/customXml" Target="../customXml/item15.xml"/><Relationship Id="rId3" Type="http://schemas.openxmlformats.org/officeDocument/2006/relationships/worksheet" Target="worksheets/sheet3.xml"/><Relationship Id="rId21" Type="http://schemas.openxmlformats.org/officeDocument/2006/relationships/sharedStrings" Target="sharedStrings.xml"/><Relationship Id="rId34" Type="http://schemas.openxmlformats.org/officeDocument/2006/relationships/customXml" Target="../customXml/item10.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microsoft.com/office/2007/relationships/slicerCache" Target="slicerCaches/slicerCache3.xml"/><Relationship Id="rId25" Type="http://schemas.openxmlformats.org/officeDocument/2006/relationships/customXml" Target="../customXml/item1.xml"/><Relationship Id="rId33" Type="http://schemas.openxmlformats.org/officeDocument/2006/relationships/customXml" Target="../customXml/item9.xml"/><Relationship Id="rId38" Type="http://schemas.openxmlformats.org/officeDocument/2006/relationships/customXml" Target="../customXml/item14.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tyles" Target="styles.xml"/><Relationship Id="rId29" Type="http://schemas.openxmlformats.org/officeDocument/2006/relationships/customXml" Target="../customXml/item5.xml"/><Relationship Id="rId41" Type="http://schemas.openxmlformats.org/officeDocument/2006/relationships/customXml" Target="../customXml/item1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24" Type="http://schemas.openxmlformats.org/officeDocument/2006/relationships/calcChain" Target="calcChain.xml"/><Relationship Id="rId32" Type="http://schemas.openxmlformats.org/officeDocument/2006/relationships/customXml" Target="../customXml/item8.xml"/><Relationship Id="rId37" Type="http://schemas.openxmlformats.org/officeDocument/2006/relationships/customXml" Target="../customXml/item13.xml"/><Relationship Id="rId40" Type="http://schemas.openxmlformats.org/officeDocument/2006/relationships/customXml" Target="../customXml/item16.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powerPivotData" Target="model/item.data"/><Relationship Id="rId28" Type="http://schemas.openxmlformats.org/officeDocument/2006/relationships/customXml" Target="../customXml/item4.xml"/><Relationship Id="rId36" Type="http://schemas.openxmlformats.org/officeDocument/2006/relationships/customXml" Target="../customXml/item12.xml"/><Relationship Id="rId10" Type="http://schemas.openxmlformats.org/officeDocument/2006/relationships/pivotCacheDefinition" Target="pivotCache/pivotCacheDefinition1.xml"/><Relationship Id="rId19" Type="http://schemas.openxmlformats.org/officeDocument/2006/relationships/connections" Target="connections.xml"/><Relationship Id="rId31" Type="http://schemas.openxmlformats.org/officeDocument/2006/relationships/customXml" Target="../customXml/item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5.xml"/><Relationship Id="rId22" Type="http://schemas.openxmlformats.org/officeDocument/2006/relationships/sheetMetadata" Target="metadata.xml"/><Relationship Id="rId27" Type="http://schemas.openxmlformats.org/officeDocument/2006/relationships/customXml" Target="../customXml/item3.xml"/><Relationship Id="rId30" Type="http://schemas.openxmlformats.org/officeDocument/2006/relationships/customXml" Target="../customXml/item6.xml"/><Relationship Id="rId35" Type="http://schemas.openxmlformats.org/officeDocument/2006/relationships/customXml" Target="../customXml/item1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132755</xdr:colOff>
      <xdr:row>0</xdr:row>
      <xdr:rowOff>94655</xdr:rowOff>
    </xdr:from>
    <xdr:to>
      <xdr:col>2</xdr:col>
      <xdr:colOff>1143000</xdr:colOff>
      <xdr:row>7</xdr:row>
      <xdr:rowOff>19050</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9990" t="19990" r="19990" b="19990"/>
        <a:stretch/>
      </xdr:blipFill>
      <xdr:spPr>
        <a:xfrm>
          <a:off x="247055" y="761405"/>
          <a:ext cx="1257895" cy="1257895"/>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33337</xdr:colOff>
      <xdr:row>2</xdr:row>
      <xdr:rowOff>166687</xdr:rowOff>
    </xdr:from>
    <xdr:to>
      <xdr:col>12</xdr:col>
      <xdr:colOff>323850</xdr:colOff>
      <xdr:row>11</xdr:row>
      <xdr:rowOff>19049</xdr:rowOff>
    </xdr:to>
    <mc:AlternateContent xmlns:mc="http://schemas.openxmlformats.org/markup-compatibility/2006">
      <mc:Choice xmlns:a14="http://schemas.microsoft.com/office/drawing/2010/main" Requires="a14">
        <xdr:graphicFrame macro="">
          <xdr:nvGraphicFramePr>
            <xdr:cNvPr id="2" name="Sales Person">
              <a:extLst>
                <a:ext uri="{FF2B5EF4-FFF2-40B4-BE49-F238E27FC236}">
                  <a16:creationId xmlns:a16="http://schemas.microsoft.com/office/drawing/2014/main" id="{8407EDBD-D7E4-4D74-8DEA-994A3C839900}"/>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dr:sp macro="" textlink="">
          <xdr:nvSpPr>
            <xdr:cNvPr id="0" name=""/>
            <xdr:cNvSpPr>
              <a:spLocks noTextEdit="1"/>
            </xdr:cNvSpPr>
          </xdr:nvSpPr>
          <xdr:spPr>
            <a:xfrm>
              <a:off x="3914774" y="781049"/>
              <a:ext cx="2609851" cy="1476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647699</xdr:colOff>
      <xdr:row>3</xdr:row>
      <xdr:rowOff>4764</xdr:rowOff>
    </xdr:from>
    <xdr:to>
      <xdr:col>9</xdr:col>
      <xdr:colOff>628650</xdr:colOff>
      <xdr:row>13</xdr:row>
      <xdr:rowOff>119063</xdr:rowOff>
    </xdr:to>
    <mc:AlternateContent xmlns:mc="http://schemas.openxmlformats.org/markup-compatibility/2006">
      <mc:Choice xmlns:a14="http://schemas.microsoft.com/office/drawing/2010/main" Requires="a14">
        <xdr:graphicFrame macro="">
          <xdr:nvGraphicFramePr>
            <xdr:cNvPr id="2" name="Geography">
              <a:extLst>
                <a:ext uri="{FF2B5EF4-FFF2-40B4-BE49-F238E27FC236}">
                  <a16:creationId xmlns:a16="http://schemas.microsoft.com/office/drawing/2014/main" id="{265AE1C8-F768-4034-AB3F-989BBFC65591}"/>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dr:sp macro="" textlink="">
          <xdr:nvSpPr>
            <xdr:cNvPr id="0" name=""/>
            <xdr:cNvSpPr>
              <a:spLocks noTextEdit="1"/>
            </xdr:cNvSpPr>
          </xdr:nvSpPr>
          <xdr:spPr>
            <a:xfrm>
              <a:off x="4000499" y="800101"/>
              <a:ext cx="1924051" cy="19240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9525</xdr:colOff>
      <xdr:row>4</xdr:row>
      <xdr:rowOff>19050</xdr:rowOff>
    </xdr:from>
    <xdr:to>
      <xdr:col>8</xdr:col>
      <xdr:colOff>390525</xdr:colOff>
      <xdr:row>18</xdr:row>
      <xdr:rowOff>9525</xdr:rowOff>
    </xdr:to>
    <mc:AlternateContent xmlns:mc="http://schemas.openxmlformats.org/markup-compatibility/2006">
      <mc:Choice xmlns:a14="http://schemas.microsoft.com/office/drawing/2010/main" Requires="a14">
        <xdr:graphicFrame macro="">
          <xdr:nvGraphicFramePr>
            <xdr:cNvPr id="3" name="Geography 1">
              <a:extLst>
                <a:ext uri="{FF2B5EF4-FFF2-40B4-BE49-F238E27FC236}">
                  <a16:creationId xmlns:a16="http://schemas.microsoft.com/office/drawing/2014/main" id="{5BA7B381-0197-4B2E-BF09-F92DE6B9596C}"/>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dr:sp macro="" textlink="">
          <xdr:nvSpPr>
            <xdr:cNvPr id="0" name=""/>
            <xdr:cNvSpPr>
              <a:spLocks noTextEdit="1"/>
            </xdr:cNvSpPr>
          </xdr:nvSpPr>
          <xdr:spPr>
            <a:xfrm>
              <a:off x="5143500" y="12477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ia" refreshedDate="44444.612434606483" backgroundQuery="1" createdVersion="7" refreshedVersion="7" minRefreshableVersion="3" recordCount="0" supportSubquery="1" supportAdvancedDrill="1" xr:uid="{45947AEF-803C-4ECA-B197-289345032AB9}">
  <cacheSource type="external" connectionId="1"/>
  <cacheFields count="5">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caption="Sum of Amount" numFmtId="0" hierarchy="7" level="32767"/>
    <cacheField name="[Measures].[Sum of Total Cost]" caption="Sum of Total Cost" numFmtId="0" hierarchy="9" level="32767"/>
    <cacheField name="[Measures].[Profit]" caption="Profit" numFmtId="0" hierarchy="10" level="32767"/>
    <cacheField name="[Data].[Geography].[Geography]" caption="Geography" numFmtId="0" hierarchy="1" level="1">
      <sharedItems containsSemiMixedTypes="0" containsNonDate="0" containsString="0"/>
    </cacheField>
  </cacheFields>
  <cacheHierarchies count="14">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4"/>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Total Cost]" caption="Total Cost" attribute="1" defaultMemberUniqueName="[Data].[Total Cost].[All]" allUniqueName="[Data].[Total 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Total Cost]" caption="Sum of Total Cost" measure="1" displayFolder="" measureGroup="Data" count="0" oneField="1">
      <fieldsUsage count="1">
        <fieldUsage x="2"/>
      </fieldsUsage>
      <extLst>
        <ext xmlns:x15="http://schemas.microsoft.com/office/spreadsheetml/2010/11/main" uri="{B97F6D7D-B522-45F9-BDA1-12C45D357490}">
          <x15:cacheHierarchy aggregatedColumn="6"/>
        </ext>
      </extLst>
    </cacheHierarchy>
    <cacheHierarchy uniqueName="[Measures].[Profit]" caption="Profit" measure="1" displayFolder="" measureGroup="Data" count="0" oneField="1">
      <fieldsUsage count="1">
        <fieldUsage x="3"/>
      </fieldsUsage>
    </cacheHierarchy>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a" refreshedDate="44444.62784710648" createdVersion="7" refreshedVersion="7" minRefreshableVersion="3" recordCount="300" xr:uid="{9871230C-7D6A-4C57-B71C-06F1FC07AAC9}">
  <cacheSource type="worksheet">
    <worksheetSource name="Data"/>
  </cacheSource>
  <cacheFields count="8">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ount="22">
        <s v="70% Dark Bites"/>
        <s v="Choco Coated Almonds"/>
        <s v="Almond Choco"/>
        <s v="Drinking Coco"/>
        <s v="White Choc"/>
        <s v="Peanut Butter Cubes"/>
        <s v="Smooth Sliky Salty"/>
        <s v="After Nines"/>
        <s v="50% Dark Bites"/>
        <s v="Eclairs"/>
        <s v="Mint Chip Choco"/>
        <s v="Milk Bars"/>
        <s v="Manuka Honey Choco"/>
        <s v="Orange Choco"/>
        <s v="Fruit &amp; Nut Bars"/>
        <s v="99% Dark &amp; Pure"/>
        <s v="Raspberry Choco"/>
        <s v="85% Dark Bars"/>
        <s v="Organic Choco Syrup"/>
        <s v="Caramel Stuffed Bars"/>
        <s v="Spicy Special Slims"/>
        <s v="Baker's Choco Chips"/>
      </sharedItems>
    </cacheField>
    <cacheField name="Amount" numFmtId="6">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 name="Cost per Unit" numFmtId="0">
      <sharedItems containsSemiMixedTypes="0" containsString="0" containsNumber="1" minValue="3.11" maxValue="16.73"/>
    </cacheField>
    <cacheField name="Total Cost" numFmtId="0">
      <sharedItems containsSemiMixedTypes="0" containsString="0" containsNumber="1" minValue="0" maxValue="8682.8700000000008"/>
    </cacheField>
    <cacheField name="Profit" numFmtId="6">
      <sharedItems containsSemiMixedTypes="0" containsString="0" containsNumber="1" minValue="-7884.8700000000008" maxValue="15841.19"/>
    </cacheField>
  </cacheFields>
  <extLst>
    <ext xmlns:x14="http://schemas.microsoft.com/office/spreadsheetml/2009/9/main" uri="{725AE2AE-9491-48be-B2B4-4EB974FC3084}">
      <x14:pivotCacheDefinition pivotCacheId="1801654420"/>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ia" refreshedDate="44444.63878912037" backgroundQuery="1" createdVersion="7" refreshedVersion="7" minRefreshableVersion="3" recordCount="0" supportSubquery="1" supportAdvancedDrill="1" xr:uid="{45785BA6-9C0E-4842-8B3F-5F32A37D222E}">
  <cacheSource type="external" connectionId="1"/>
  <cacheFields count="4">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caption="Sum of Amount" numFmtId="0" hierarchy="7" level="32767"/>
    <cacheField name="[Measures].[Profit]" caption="Profit" numFmtId="0" hierarchy="10" level="32767"/>
    <cacheField name="[Measures].[Profit %]" caption="Profit %" numFmtId="0" hierarchy="11" level="32767"/>
  </cacheFields>
  <cacheHierarchies count="14">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Total Cost]" caption="Total Cost" attribute="1" defaultMemberUniqueName="[Data].[Total Cost].[All]" allUniqueName="[Data].[Total 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Total Cost]" caption="Sum of Total Cost" measure="1" displayFolder="" measureGroup="Data" count="0">
      <extLst>
        <ext xmlns:x15="http://schemas.microsoft.com/office/spreadsheetml/2010/11/main" uri="{B97F6D7D-B522-45F9-BDA1-12C45D357490}">
          <x15:cacheHierarchy aggregatedColumn="6"/>
        </ext>
      </extLst>
    </cacheHierarchy>
    <cacheHierarchy uniqueName="[Measures].[Profit]" caption="Profit" measure="1" displayFolder="" measureGroup="Data" count="0" oneField="1">
      <fieldsUsage count="1">
        <fieldUsage x="2"/>
      </fieldsUsage>
    </cacheHierarchy>
    <cacheHierarchy uniqueName="[Measures].[Profit %]" caption="Profit %" measure="1" displayFolder="" measureGroup="Data" count="0" oneField="1">
      <fieldsUsage count="1">
        <fieldUsage x="3"/>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ia" refreshedDate="44444.612433796297" backgroundQuery="1" createdVersion="3" refreshedVersion="7" minRefreshableVersion="3" recordCount="0" supportSubquery="1" supportAdvancedDrill="1" xr:uid="{88CB6E4F-0DC2-4B02-8153-7F15016673E7}">
  <cacheSource type="external" connectionId="1">
    <extLst>
      <ext xmlns:x14="http://schemas.microsoft.com/office/spreadsheetml/2009/9/main" uri="{F057638F-6D5F-4e77-A914-E7F072B9BCA8}">
        <x14:sourceConnection name="ThisWorkbookDataModel"/>
      </ext>
    </extLst>
  </cacheSource>
  <cacheFields count="0"/>
  <cacheHierarchies count="14">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Total Cost]" caption="Total Cost" attribute="1" defaultMemberUniqueName="[Data].[Total Cost].[All]" allUniqueName="[Data].[Total 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Total Cost]" caption="Sum of Total Cost" measure="1" displayFolder="" measureGroup="Data" count="0">
      <extLst>
        <ext xmlns:x15="http://schemas.microsoft.com/office/spreadsheetml/2010/11/main" uri="{B97F6D7D-B522-45F9-BDA1-12C45D357490}">
          <x15:cacheHierarchy aggregatedColumn="6"/>
        </ext>
      </extLst>
    </cacheHierarchy>
    <cacheHierarchy uniqueName="[Measures].[Profit]" caption="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288683423"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ia" refreshedDate="44444.630648379629" backgroundQuery="1" createdVersion="3" refreshedVersion="7" minRefreshableVersion="3" recordCount="0" supportSubquery="1" supportAdvancedDrill="1" xr:uid="{02480741-1B77-4AE8-9E1B-937A7DA520FB}">
  <cacheSource type="external" connectionId="1">
    <extLst>
      <ext xmlns:x14="http://schemas.microsoft.com/office/spreadsheetml/2009/9/main" uri="{F057638F-6D5F-4e77-A914-E7F072B9BCA8}">
        <x14:sourceConnection name="ThisWorkbookDataModel"/>
      </ext>
    </extLst>
  </cacheSource>
  <cacheFields count="0"/>
  <cacheHierarchies count="14">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Total Cost]" caption="Total Cost" attribute="1" defaultMemberUniqueName="[Data].[Total Cost].[All]" allUniqueName="[Data].[Total 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Total Cost]" caption="Sum of Total Cost" measure="1" displayFolder="" measureGroup="Data" count="0">
      <extLst>
        <ext xmlns:x15="http://schemas.microsoft.com/office/spreadsheetml/2010/11/main" uri="{B97F6D7D-B522-45F9-BDA1-12C45D357490}">
          <x15:cacheHierarchy aggregatedColumn="6"/>
        </ext>
      </extLst>
    </cacheHierarchy>
    <cacheHierarchy uniqueName="[Measures].[Profit]" caption="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858527743"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x v="0"/>
    <n v="1624"/>
    <n v="114"/>
    <n v="14.49"/>
    <n v="1651.8600000000001"/>
    <n v="-27.860000000000127"/>
  </r>
  <r>
    <x v="1"/>
    <x v="1"/>
    <x v="1"/>
    <n v="6706"/>
    <n v="459"/>
    <n v="8.65"/>
    <n v="3970.3500000000004"/>
    <n v="2735.6499999999996"/>
  </r>
  <r>
    <x v="2"/>
    <x v="1"/>
    <x v="2"/>
    <n v="959"/>
    <n v="147"/>
    <n v="11.88"/>
    <n v="1746.3600000000001"/>
    <n v="-787.36000000000013"/>
  </r>
  <r>
    <x v="3"/>
    <x v="2"/>
    <x v="3"/>
    <n v="9632"/>
    <n v="288"/>
    <n v="6.47"/>
    <n v="1863.36"/>
    <n v="7768.64"/>
  </r>
  <r>
    <x v="4"/>
    <x v="3"/>
    <x v="4"/>
    <n v="2100"/>
    <n v="414"/>
    <n v="13.15"/>
    <n v="5444.1"/>
    <n v="-3344.1000000000004"/>
  </r>
  <r>
    <x v="0"/>
    <x v="1"/>
    <x v="5"/>
    <n v="8869"/>
    <n v="432"/>
    <n v="12.37"/>
    <n v="5343.8399999999992"/>
    <n v="3525.1600000000008"/>
  </r>
  <r>
    <x v="4"/>
    <x v="4"/>
    <x v="6"/>
    <n v="2681"/>
    <n v="54"/>
    <n v="5.79"/>
    <n v="312.66000000000003"/>
    <n v="2368.34"/>
  </r>
  <r>
    <x v="1"/>
    <x v="1"/>
    <x v="7"/>
    <n v="5012"/>
    <n v="210"/>
    <n v="9.77"/>
    <n v="2051.6999999999998"/>
    <n v="2960.3"/>
  </r>
  <r>
    <x v="5"/>
    <x v="4"/>
    <x v="8"/>
    <n v="1281"/>
    <n v="75"/>
    <n v="11.7"/>
    <n v="877.5"/>
    <n v="403.5"/>
  </r>
  <r>
    <x v="6"/>
    <x v="0"/>
    <x v="8"/>
    <n v="4991"/>
    <n v="12"/>
    <n v="11.7"/>
    <n v="140.39999999999998"/>
    <n v="4850.6000000000004"/>
  </r>
  <r>
    <x v="7"/>
    <x v="3"/>
    <x v="4"/>
    <n v="1785"/>
    <n v="462"/>
    <n v="13.15"/>
    <n v="6075.3"/>
    <n v="-4290.3"/>
  </r>
  <r>
    <x v="8"/>
    <x v="0"/>
    <x v="9"/>
    <n v="3983"/>
    <n v="144"/>
    <n v="3.11"/>
    <n v="447.84"/>
    <n v="3535.16"/>
  </r>
  <r>
    <x v="2"/>
    <x v="4"/>
    <x v="10"/>
    <n v="2646"/>
    <n v="120"/>
    <n v="8.7899999999999991"/>
    <n v="1054.8"/>
    <n v="1591.2"/>
  </r>
  <r>
    <x v="7"/>
    <x v="5"/>
    <x v="11"/>
    <n v="252"/>
    <n v="54"/>
    <n v="9.33"/>
    <n v="503.82"/>
    <n v="-251.82"/>
  </r>
  <r>
    <x v="8"/>
    <x v="1"/>
    <x v="4"/>
    <n v="2464"/>
    <n v="234"/>
    <n v="13.15"/>
    <n v="3077.1"/>
    <n v="-613.09999999999991"/>
  </r>
  <r>
    <x v="8"/>
    <x v="1"/>
    <x v="12"/>
    <n v="2114"/>
    <n v="66"/>
    <n v="7.16"/>
    <n v="472.56"/>
    <n v="1641.44"/>
  </r>
  <r>
    <x v="4"/>
    <x v="0"/>
    <x v="6"/>
    <n v="7693"/>
    <n v="87"/>
    <n v="5.79"/>
    <n v="503.73"/>
    <n v="7189.27"/>
  </r>
  <r>
    <x v="6"/>
    <x v="5"/>
    <x v="13"/>
    <n v="15610"/>
    <n v="339"/>
    <n v="10.62"/>
    <n v="3600.18"/>
    <n v="12009.82"/>
  </r>
  <r>
    <x v="3"/>
    <x v="5"/>
    <x v="7"/>
    <n v="336"/>
    <n v="144"/>
    <n v="9.77"/>
    <n v="1406.8799999999999"/>
    <n v="-1070.8799999999999"/>
  </r>
  <r>
    <x v="7"/>
    <x v="3"/>
    <x v="13"/>
    <n v="9443"/>
    <n v="162"/>
    <n v="10.62"/>
    <n v="1720.4399999999998"/>
    <n v="7722.56"/>
  </r>
  <r>
    <x v="2"/>
    <x v="5"/>
    <x v="14"/>
    <n v="8155"/>
    <n v="90"/>
    <n v="6.49"/>
    <n v="584.1"/>
    <n v="7570.9"/>
  </r>
  <r>
    <x v="1"/>
    <x v="4"/>
    <x v="14"/>
    <n v="1701"/>
    <n v="234"/>
    <n v="6.49"/>
    <n v="1518.66"/>
    <n v="182.33999999999992"/>
  </r>
  <r>
    <x v="9"/>
    <x v="4"/>
    <x v="7"/>
    <n v="2205"/>
    <n v="141"/>
    <n v="9.77"/>
    <n v="1377.57"/>
    <n v="827.43000000000006"/>
  </r>
  <r>
    <x v="1"/>
    <x v="0"/>
    <x v="15"/>
    <n v="1771"/>
    <n v="204"/>
    <n v="7.64"/>
    <n v="1558.56"/>
    <n v="212.44000000000005"/>
  </r>
  <r>
    <x v="3"/>
    <x v="1"/>
    <x v="16"/>
    <n v="2114"/>
    <n v="186"/>
    <n v="11.73"/>
    <n v="2181.7800000000002"/>
    <n v="-67.7800000000002"/>
  </r>
  <r>
    <x v="3"/>
    <x v="2"/>
    <x v="11"/>
    <n v="10311"/>
    <n v="231"/>
    <n v="9.33"/>
    <n v="2155.23"/>
    <n v="8155.77"/>
  </r>
  <r>
    <x v="8"/>
    <x v="3"/>
    <x v="10"/>
    <n v="21"/>
    <n v="168"/>
    <n v="8.7899999999999991"/>
    <n v="1476.7199999999998"/>
    <n v="-1455.7199999999998"/>
  </r>
  <r>
    <x v="9"/>
    <x v="1"/>
    <x v="13"/>
    <n v="1974"/>
    <n v="195"/>
    <n v="10.62"/>
    <n v="2070.8999999999996"/>
    <n v="-96.899999999999636"/>
  </r>
  <r>
    <x v="6"/>
    <x v="2"/>
    <x v="14"/>
    <n v="6314"/>
    <n v="15"/>
    <n v="6.49"/>
    <n v="97.350000000000009"/>
    <n v="6216.65"/>
  </r>
  <r>
    <x v="9"/>
    <x v="0"/>
    <x v="14"/>
    <n v="4683"/>
    <n v="30"/>
    <n v="6.49"/>
    <n v="194.70000000000002"/>
    <n v="4488.3"/>
  </r>
  <r>
    <x v="3"/>
    <x v="0"/>
    <x v="17"/>
    <n v="6398"/>
    <n v="102"/>
    <n v="4.97"/>
    <n v="506.94"/>
    <n v="5891.06"/>
  </r>
  <r>
    <x v="7"/>
    <x v="1"/>
    <x v="15"/>
    <n v="553"/>
    <n v="15"/>
    <n v="7.64"/>
    <n v="114.6"/>
    <n v="438.4"/>
  </r>
  <r>
    <x v="1"/>
    <x v="3"/>
    <x v="0"/>
    <n v="7021"/>
    <n v="183"/>
    <n v="14.49"/>
    <n v="2651.67"/>
    <n v="4369.33"/>
  </r>
  <r>
    <x v="0"/>
    <x v="3"/>
    <x v="7"/>
    <n v="5817"/>
    <n v="12"/>
    <n v="9.77"/>
    <n v="117.24"/>
    <n v="5699.76"/>
  </r>
  <r>
    <x v="3"/>
    <x v="3"/>
    <x v="8"/>
    <n v="3976"/>
    <n v="72"/>
    <n v="11.7"/>
    <n v="842.4"/>
    <n v="3133.6"/>
  </r>
  <r>
    <x v="4"/>
    <x v="4"/>
    <x v="18"/>
    <n v="1134"/>
    <n v="282"/>
    <n v="16.73"/>
    <n v="4717.8599999999997"/>
    <n v="-3583.8599999999997"/>
  </r>
  <r>
    <x v="7"/>
    <x v="3"/>
    <x v="19"/>
    <n v="6027"/>
    <n v="144"/>
    <n v="10.38"/>
    <n v="1494.72"/>
    <n v="4532.28"/>
  </r>
  <r>
    <x v="4"/>
    <x v="0"/>
    <x v="10"/>
    <n v="1904"/>
    <n v="405"/>
    <n v="8.7899999999999991"/>
    <n v="3559.95"/>
    <n v="-1655.9499999999998"/>
  </r>
  <r>
    <x v="5"/>
    <x v="5"/>
    <x v="1"/>
    <n v="3262"/>
    <n v="75"/>
    <n v="8.65"/>
    <n v="648.75"/>
    <n v="2613.25"/>
  </r>
  <r>
    <x v="0"/>
    <x v="5"/>
    <x v="18"/>
    <n v="2289"/>
    <n v="135"/>
    <n v="16.73"/>
    <n v="2258.5500000000002"/>
    <n v="30.449999999999818"/>
  </r>
  <r>
    <x v="6"/>
    <x v="5"/>
    <x v="18"/>
    <n v="6986"/>
    <n v="21"/>
    <n v="16.73"/>
    <n v="351.33"/>
    <n v="6634.67"/>
  </r>
  <r>
    <x v="7"/>
    <x v="4"/>
    <x v="14"/>
    <n v="4417"/>
    <n v="153"/>
    <n v="6.49"/>
    <n v="992.97"/>
    <n v="3424.0299999999997"/>
  </r>
  <r>
    <x v="4"/>
    <x v="5"/>
    <x v="16"/>
    <n v="1442"/>
    <n v="15"/>
    <n v="11.73"/>
    <n v="175.95000000000002"/>
    <n v="1266.05"/>
  </r>
  <r>
    <x v="8"/>
    <x v="1"/>
    <x v="8"/>
    <n v="2415"/>
    <n v="255"/>
    <n v="11.7"/>
    <n v="2983.5"/>
    <n v="-568.5"/>
  </r>
  <r>
    <x v="7"/>
    <x v="0"/>
    <x v="15"/>
    <n v="238"/>
    <n v="18"/>
    <n v="7.64"/>
    <n v="137.51999999999998"/>
    <n v="100.48000000000002"/>
  </r>
  <r>
    <x v="4"/>
    <x v="0"/>
    <x v="14"/>
    <n v="4949"/>
    <n v="189"/>
    <n v="6.49"/>
    <n v="1226.6100000000001"/>
    <n v="3722.39"/>
  </r>
  <r>
    <x v="6"/>
    <x v="4"/>
    <x v="1"/>
    <n v="5075"/>
    <n v="21"/>
    <n v="8.65"/>
    <n v="181.65"/>
    <n v="4893.3500000000004"/>
  </r>
  <r>
    <x v="8"/>
    <x v="2"/>
    <x v="10"/>
    <n v="9198"/>
    <n v="36"/>
    <n v="8.7899999999999991"/>
    <n v="316.43999999999994"/>
    <n v="8881.56"/>
  </r>
  <r>
    <x v="4"/>
    <x v="5"/>
    <x v="12"/>
    <n v="3339"/>
    <n v="75"/>
    <n v="7.16"/>
    <n v="537"/>
    <n v="2802"/>
  </r>
  <r>
    <x v="0"/>
    <x v="5"/>
    <x v="9"/>
    <n v="5019"/>
    <n v="156"/>
    <n v="3.11"/>
    <n v="485.15999999999997"/>
    <n v="4533.84"/>
  </r>
  <r>
    <x v="6"/>
    <x v="2"/>
    <x v="10"/>
    <n v="16184"/>
    <n v="39"/>
    <n v="8.7899999999999991"/>
    <n v="342.80999999999995"/>
    <n v="15841.19"/>
  </r>
  <r>
    <x v="4"/>
    <x v="2"/>
    <x v="20"/>
    <n v="497"/>
    <n v="63"/>
    <n v="9"/>
    <n v="567"/>
    <n v="-70"/>
  </r>
  <r>
    <x v="7"/>
    <x v="2"/>
    <x v="12"/>
    <n v="8211"/>
    <n v="75"/>
    <n v="7.16"/>
    <n v="537"/>
    <n v="7674"/>
  </r>
  <r>
    <x v="7"/>
    <x v="4"/>
    <x v="19"/>
    <n v="6580"/>
    <n v="183"/>
    <n v="10.38"/>
    <n v="1899.5400000000002"/>
    <n v="4680.46"/>
  </r>
  <r>
    <x v="3"/>
    <x v="1"/>
    <x v="11"/>
    <n v="4760"/>
    <n v="69"/>
    <n v="9.33"/>
    <n v="643.77"/>
    <n v="4116.2299999999996"/>
  </r>
  <r>
    <x v="0"/>
    <x v="2"/>
    <x v="4"/>
    <n v="5439"/>
    <n v="30"/>
    <n v="13.15"/>
    <n v="394.5"/>
    <n v="5044.5"/>
  </r>
  <r>
    <x v="3"/>
    <x v="5"/>
    <x v="9"/>
    <n v="1463"/>
    <n v="39"/>
    <n v="3.11"/>
    <n v="121.28999999999999"/>
    <n v="1341.71"/>
  </r>
  <r>
    <x v="8"/>
    <x v="5"/>
    <x v="1"/>
    <n v="7777"/>
    <n v="504"/>
    <n v="8.65"/>
    <n v="4359.6000000000004"/>
    <n v="3417.3999999999996"/>
  </r>
  <r>
    <x v="2"/>
    <x v="0"/>
    <x v="12"/>
    <n v="1085"/>
    <n v="273"/>
    <n v="7.16"/>
    <n v="1954.68"/>
    <n v="-869.68000000000006"/>
  </r>
  <r>
    <x v="6"/>
    <x v="0"/>
    <x v="6"/>
    <n v="182"/>
    <n v="48"/>
    <n v="5.79"/>
    <n v="277.92"/>
    <n v="-95.920000000000016"/>
  </r>
  <r>
    <x v="4"/>
    <x v="5"/>
    <x v="18"/>
    <n v="4242"/>
    <n v="207"/>
    <n v="16.73"/>
    <n v="3463.11"/>
    <n v="778.88999999999987"/>
  </r>
  <r>
    <x v="4"/>
    <x v="2"/>
    <x v="1"/>
    <n v="6118"/>
    <n v="9"/>
    <n v="8.65"/>
    <n v="77.850000000000009"/>
    <n v="6040.15"/>
  </r>
  <r>
    <x v="9"/>
    <x v="2"/>
    <x v="14"/>
    <n v="2317"/>
    <n v="261"/>
    <n v="6.49"/>
    <n v="1693.89"/>
    <n v="623.1099999999999"/>
  </r>
  <r>
    <x v="4"/>
    <x v="4"/>
    <x v="10"/>
    <n v="938"/>
    <n v="6"/>
    <n v="8.7899999999999991"/>
    <n v="52.739999999999995"/>
    <n v="885.26"/>
  </r>
  <r>
    <x v="1"/>
    <x v="0"/>
    <x v="16"/>
    <n v="9709"/>
    <n v="30"/>
    <n v="11.73"/>
    <n v="351.90000000000003"/>
    <n v="9357.1"/>
  </r>
  <r>
    <x v="5"/>
    <x v="5"/>
    <x v="13"/>
    <n v="2205"/>
    <n v="138"/>
    <n v="10.62"/>
    <n v="1465.56"/>
    <n v="739.44"/>
  </r>
  <r>
    <x v="5"/>
    <x v="0"/>
    <x v="9"/>
    <n v="4487"/>
    <n v="111"/>
    <n v="3.11"/>
    <n v="345.21"/>
    <n v="4141.79"/>
  </r>
  <r>
    <x v="6"/>
    <x v="1"/>
    <x v="3"/>
    <n v="2415"/>
    <n v="15"/>
    <n v="6.47"/>
    <n v="97.05"/>
    <n v="2317.9499999999998"/>
  </r>
  <r>
    <x v="0"/>
    <x v="5"/>
    <x v="15"/>
    <n v="4018"/>
    <n v="162"/>
    <n v="7.64"/>
    <n v="1237.6799999999998"/>
    <n v="2780.32"/>
  </r>
  <r>
    <x v="6"/>
    <x v="5"/>
    <x v="15"/>
    <n v="861"/>
    <n v="195"/>
    <n v="7.64"/>
    <n v="1489.8"/>
    <n v="-628.79999999999995"/>
  </r>
  <r>
    <x v="9"/>
    <x v="4"/>
    <x v="8"/>
    <n v="5586"/>
    <n v="525"/>
    <n v="11.7"/>
    <n v="6142.5"/>
    <n v="-556.5"/>
  </r>
  <r>
    <x v="5"/>
    <x v="5"/>
    <x v="5"/>
    <n v="2226"/>
    <n v="48"/>
    <n v="12.37"/>
    <n v="593.76"/>
    <n v="1632.24"/>
  </r>
  <r>
    <x v="2"/>
    <x v="5"/>
    <x v="19"/>
    <n v="14329"/>
    <n v="150"/>
    <n v="10.38"/>
    <n v="1557.0000000000002"/>
    <n v="12772"/>
  </r>
  <r>
    <x v="2"/>
    <x v="5"/>
    <x v="13"/>
    <n v="8463"/>
    <n v="492"/>
    <n v="10.62"/>
    <n v="5225.04"/>
    <n v="3237.96"/>
  </r>
  <r>
    <x v="6"/>
    <x v="5"/>
    <x v="12"/>
    <n v="2891"/>
    <n v="102"/>
    <n v="7.16"/>
    <n v="730.32"/>
    <n v="2160.6799999999998"/>
  </r>
  <r>
    <x v="8"/>
    <x v="2"/>
    <x v="14"/>
    <n v="3773"/>
    <n v="165"/>
    <n v="6.49"/>
    <n v="1070.8500000000001"/>
    <n v="2702.1499999999996"/>
  </r>
  <r>
    <x v="3"/>
    <x v="2"/>
    <x v="19"/>
    <n v="854"/>
    <n v="309"/>
    <n v="10.38"/>
    <n v="3207.42"/>
    <n v="-2353.42"/>
  </r>
  <r>
    <x v="4"/>
    <x v="2"/>
    <x v="9"/>
    <n v="4970"/>
    <n v="156"/>
    <n v="3.11"/>
    <n v="485.15999999999997"/>
    <n v="4484.84"/>
  </r>
  <r>
    <x v="2"/>
    <x v="1"/>
    <x v="21"/>
    <n v="98"/>
    <n v="159"/>
    <n v="5.6"/>
    <n v="890.4"/>
    <n v="-792.4"/>
  </r>
  <r>
    <x v="6"/>
    <x v="1"/>
    <x v="16"/>
    <n v="13391"/>
    <n v="201"/>
    <n v="11.73"/>
    <n v="2357.73"/>
    <n v="11033.27"/>
  </r>
  <r>
    <x v="1"/>
    <x v="3"/>
    <x v="6"/>
    <n v="8890"/>
    <n v="210"/>
    <n v="5.79"/>
    <n v="1215.9000000000001"/>
    <n v="7674.1"/>
  </r>
  <r>
    <x v="7"/>
    <x v="4"/>
    <x v="11"/>
    <n v="56"/>
    <n v="51"/>
    <n v="9.33"/>
    <n v="475.83"/>
    <n v="-419.83"/>
  </r>
  <r>
    <x v="8"/>
    <x v="2"/>
    <x v="4"/>
    <n v="3339"/>
    <n v="39"/>
    <n v="13.15"/>
    <n v="512.85"/>
    <n v="2826.15"/>
  </r>
  <r>
    <x v="9"/>
    <x v="1"/>
    <x v="3"/>
    <n v="3808"/>
    <n v="279"/>
    <n v="6.47"/>
    <n v="1805.1299999999999"/>
    <n v="2002.8700000000001"/>
  </r>
  <r>
    <x v="9"/>
    <x v="4"/>
    <x v="11"/>
    <n v="63"/>
    <n v="123"/>
    <n v="9.33"/>
    <n v="1147.5899999999999"/>
    <n v="-1084.5899999999999"/>
  </r>
  <r>
    <x v="7"/>
    <x v="3"/>
    <x v="18"/>
    <n v="7812"/>
    <n v="81"/>
    <n v="16.73"/>
    <n v="1355.13"/>
    <n v="6456.87"/>
  </r>
  <r>
    <x v="0"/>
    <x v="0"/>
    <x v="15"/>
    <n v="7693"/>
    <n v="21"/>
    <n v="7.64"/>
    <n v="160.44"/>
    <n v="7532.56"/>
  </r>
  <r>
    <x v="8"/>
    <x v="2"/>
    <x v="19"/>
    <n v="973"/>
    <n v="162"/>
    <n v="10.38"/>
    <n v="1681.5600000000002"/>
    <n v="-708.56000000000017"/>
  </r>
  <r>
    <x v="9"/>
    <x v="1"/>
    <x v="20"/>
    <n v="567"/>
    <n v="228"/>
    <n v="9"/>
    <n v="2052"/>
    <n v="-1485"/>
  </r>
  <r>
    <x v="9"/>
    <x v="2"/>
    <x v="12"/>
    <n v="2471"/>
    <n v="342"/>
    <n v="7.16"/>
    <n v="2448.7200000000003"/>
    <n v="22.279999999999745"/>
  </r>
  <r>
    <x v="6"/>
    <x v="4"/>
    <x v="11"/>
    <n v="7189"/>
    <n v="54"/>
    <n v="9.33"/>
    <n v="503.82"/>
    <n v="6685.18"/>
  </r>
  <r>
    <x v="3"/>
    <x v="1"/>
    <x v="19"/>
    <n v="7455"/>
    <n v="216"/>
    <n v="10.38"/>
    <n v="2242.0800000000004"/>
    <n v="5212.92"/>
  </r>
  <r>
    <x v="8"/>
    <x v="5"/>
    <x v="21"/>
    <n v="3108"/>
    <n v="54"/>
    <n v="5.6"/>
    <n v="302.39999999999998"/>
    <n v="2805.6"/>
  </r>
  <r>
    <x v="4"/>
    <x v="4"/>
    <x v="4"/>
    <n v="469"/>
    <n v="75"/>
    <n v="13.15"/>
    <n v="986.25"/>
    <n v="-517.25"/>
  </r>
  <r>
    <x v="2"/>
    <x v="0"/>
    <x v="14"/>
    <n v="2737"/>
    <n v="93"/>
    <n v="6.49"/>
    <n v="603.57000000000005"/>
    <n v="2133.4299999999998"/>
  </r>
  <r>
    <x v="2"/>
    <x v="0"/>
    <x v="4"/>
    <n v="4305"/>
    <n v="156"/>
    <n v="13.15"/>
    <n v="2051.4"/>
    <n v="2253.6"/>
  </r>
  <r>
    <x v="2"/>
    <x v="4"/>
    <x v="9"/>
    <n v="2408"/>
    <n v="9"/>
    <n v="3.11"/>
    <n v="27.99"/>
    <n v="2380.0100000000002"/>
  </r>
  <r>
    <x v="8"/>
    <x v="2"/>
    <x v="15"/>
    <n v="1281"/>
    <n v="18"/>
    <n v="7.64"/>
    <n v="137.51999999999998"/>
    <n v="1143.48"/>
  </r>
  <r>
    <x v="0"/>
    <x v="1"/>
    <x v="1"/>
    <n v="12348"/>
    <n v="234"/>
    <n v="8.65"/>
    <n v="2024.1000000000001"/>
    <n v="10323.9"/>
  </r>
  <r>
    <x v="8"/>
    <x v="5"/>
    <x v="19"/>
    <n v="3689"/>
    <n v="312"/>
    <n v="10.38"/>
    <n v="3238.5600000000004"/>
    <n v="450.4399999999996"/>
  </r>
  <r>
    <x v="5"/>
    <x v="2"/>
    <x v="15"/>
    <n v="2870"/>
    <n v="300"/>
    <n v="7.64"/>
    <n v="2292"/>
    <n v="578"/>
  </r>
  <r>
    <x v="7"/>
    <x v="2"/>
    <x v="18"/>
    <n v="798"/>
    <n v="519"/>
    <n v="16.73"/>
    <n v="8682.8700000000008"/>
    <n v="-7884.8700000000008"/>
  </r>
  <r>
    <x v="3"/>
    <x v="0"/>
    <x v="20"/>
    <n v="2933"/>
    <n v="9"/>
    <n v="9"/>
    <n v="81"/>
    <n v="2852"/>
  </r>
  <r>
    <x v="6"/>
    <x v="1"/>
    <x v="2"/>
    <n v="2744"/>
    <n v="9"/>
    <n v="11.88"/>
    <n v="106.92"/>
    <n v="2637.08"/>
  </r>
  <r>
    <x v="0"/>
    <x v="2"/>
    <x v="5"/>
    <n v="9772"/>
    <n v="90"/>
    <n v="12.37"/>
    <n v="1113.3"/>
    <n v="8658.7000000000007"/>
  </r>
  <r>
    <x v="5"/>
    <x v="5"/>
    <x v="4"/>
    <n v="1568"/>
    <n v="96"/>
    <n v="13.15"/>
    <n v="1262.4000000000001"/>
    <n v="305.59999999999991"/>
  </r>
  <r>
    <x v="7"/>
    <x v="2"/>
    <x v="10"/>
    <n v="11417"/>
    <n v="21"/>
    <n v="8.7899999999999991"/>
    <n v="184.58999999999997"/>
    <n v="11232.41"/>
  </r>
  <r>
    <x v="0"/>
    <x v="5"/>
    <x v="21"/>
    <n v="6748"/>
    <n v="48"/>
    <n v="5.6"/>
    <n v="268.79999999999995"/>
    <n v="6479.2"/>
  </r>
  <r>
    <x v="9"/>
    <x v="2"/>
    <x v="18"/>
    <n v="1407"/>
    <n v="72"/>
    <n v="16.73"/>
    <n v="1204.56"/>
    <n v="202.44000000000005"/>
  </r>
  <r>
    <x v="1"/>
    <x v="1"/>
    <x v="12"/>
    <n v="2023"/>
    <n v="168"/>
    <n v="7.16"/>
    <n v="1202.8800000000001"/>
    <n v="820.11999999999989"/>
  </r>
  <r>
    <x v="6"/>
    <x v="3"/>
    <x v="21"/>
    <n v="5236"/>
    <n v="51"/>
    <n v="5.6"/>
    <n v="285.59999999999997"/>
    <n v="4950.3999999999996"/>
  </r>
  <r>
    <x v="3"/>
    <x v="2"/>
    <x v="15"/>
    <n v="1925"/>
    <n v="192"/>
    <n v="7.64"/>
    <n v="1466.8799999999999"/>
    <n v="458.12000000000012"/>
  </r>
  <r>
    <x v="5"/>
    <x v="0"/>
    <x v="8"/>
    <n v="6608"/>
    <n v="225"/>
    <n v="11.7"/>
    <n v="2632.5"/>
    <n v="3975.5"/>
  </r>
  <r>
    <x v="4"/>
    <x v="5"/>
    <x v="21"/>
    <n v="8008"/>
    <n v="456"/>
    <n v="5.6"/>
    <n v="2553.6"/>
    <n v="5454.4"/>
  </r>
  <r>
    <x v="9"/>
    <x v="5"/>
    <x v="4"/>
    <n v="1428"/>
    <n v="93"/>
    <n v="13.15"/>
    <n v="1222.95"/>
    <n v="205.04999999999995"/>
  </r>
  <r>
    <x v="4"/>
    <x v="5"/>
    <x v="2"/>
    <n v="525"/>
    <n v="48"/>
    <n v="11.88"/>
    <n v="570.24"/>
    <n v="-45.240000000000009"/>
  </r>
  <r>
    <x v="4"/>
    <x v="0"/>
    <x v="3"/>
    <n v="1505"/>
    <n v="102"/>
    <n v="6.47"/>
    <n v="659.93999999999994"/>
    <n v="845.06000000000006"/>
  </r>
  <r>
    <x v="5"/>
    <x v="1"/>
    <x v="0"/>
    <n v="6755"/>
    <n v="252"/>
    <n v="14.49"/>
    <n v="3651.48"/>
    <n v="3103.52"/>
  </r>
  <r>
    <x v="7"/>
    <x v="0"/>
    <x v="3"/>
    <n v="11571"/>
    <n v="138"/>
    <n v="6.47"/>
    <n v="892.86"/>
    <n v="10678.14"/>
  </r>
  <r>
    <x v="0"/>
    <x v="4"/>
    <x v="4"/>
    <n v="2541"/>
    <n v="90"/>
    <n v="13.15"/>
    <n v="1183.5"/>
    <n v="1357.5"/>
  </r>
  <r>
    <x v="3"/>
    <x v="0"/>
    <x v="0"/>
    <n v="1526"/>
    <n v="240"/>
    <n v="14.49"/>
    <n v="3477.6"/>
    <n v="-1951.6"/>
  </r>
  <r>
    <x v="0"/>
    <x v="4"/>
    <x v="2"/>
    <n v="6125"/>
    <n v="102"/>
    <n v="11.88"/>
    <n v="1211.76"/>
    <n v="4913.24"/>
  </r>
  <r>
    <x v="3"/>
    <x v="1"/>
    <x v="18"/>
    <n v="847"/>
    <n v="129"/>
    <n v="16.73"/>
    <n v="2158.17"/>
    <n v="-1311.17"/>
  </r>
  <r>
    <x v="1"/>
    <x v="1"/>
    <x v="18"/>
    <n v="4753"/>
    <n v="300"/>
    <n v="16.73"/>
    <n v="5019"/>
    <n v="-266"/>
  </r>
  <r>
    <x v="4"/>
    <x v="4"/>
    <x v="5"/>
    <n v="959"/>
    <n v="135"/>
    <n v="12.37"/>
    <n v="1669.9499999999998"/>
    <n v="-710.94999999999982"/>
  </r>
  <r>
    <x v="5"/>
    <x v="1"/>
    <x v="17"/>
    <n v="2793"/>
    <n v="114"/>
    <n v="4.97"/>
    <n v="566.57999999999993"/>
    <n v="2226.42"/>
  </r>
  <r>
    <x v="5"/>
    <x v="1"/>
    <x v="8"/>
    <n v="4606"/>
    <n v="63"/>
    <n v="11.7"/>
    <n v="737.09999999999991"/>
    <n v="3868.9"/>
  </r>
  <r>
    <x v="5"/>
    <x v="2"/>
    <x v="12"/>
    <n v="5551"/>
    <n v="252"/>
    <n v="7.16"/>
    <n v="1804.32"/>
    <n v="3746.6800000000003"/>
  </r>
  <r>
    <x v="9"/>
    <x v="2"/>
    <x v="1"/>
    <n v="6657"/>
    <n v="303"/>
    <n v="8.65"/>
    <n v="2620.9500000000003"/>
    <n v="4036.0499999999997"/>
  </r>
  <r>
    <x v="5"/>
    <x v="3"/>
    <x v="9"/>
    <n v="4438"/>
    <n v="246"/>
    <n v="3.11"/>
    <n v="765.06"/>
    <n v="3672.94"/>
  </r>
  <r>
    <x v="1"/>
    <x v="4"/>
    <x v="7"/>
    <n v="168"/>
    <n v="84"/>
    <n v="9.77"/>
    <n v="820.68"/>
    <n v="-652.67999999999995"/>
  </r>
  <r>
    <x v="5"/>
    <x v="5"/>
    <x v="9"/>
    <n v="7777"/>
    <n v="39"/>
    <n v="3.11"/>
    <n v="121.28999999999999"/>
    <n v="7655.71"/>
  </r>
  <r>
    <x v="6"/>
    <x v="2"/>
    <x v="9"/>
    <n v="3339"/>
    <n v="348"/>
    <n v="3.11"/>
    <n v="1082.28"/>
    <n v="2256.7200000000003"/>
  </r>
  <r>
    <x v="5"/>
    <x v="0"/>
    <x v="5"/>
    <n v="6391"/>
    <n v="48"/>
    <n v="12.37"/>
    <n v="593.76"/>
    <n v="5797.24"/>
  </r>
  <r>
    <x v="6"/>
    <x v="0"/>
    <x v="7"/>
    <n v="518"/>
    <n v="75"/>
    <n v="9.77"/>
    <n v="732.75"/>
    <n v="-214.75"/>
  </r>
  <r>
    <x v="5"/>
    <x v="4"/>
    <x v="19"/>
    <n v="5677"/>
    <n v="258"/>
    <n v="10.38"/>
    <n v="2678.0400000000004"/>
    <n v="2998.9599999999996"/>
  </r>
  <r>
    <x v="4"/>
    <x v="3"/>
    <x v="9"/>
    <n v="6048"/>
    <n v="27"/>
    <n v="3.11"/>
    <n v="83.97"/>
    <n v="5964.03"/>
  </r>
  <r>
    <x v="1"/>
    <x v="4"/>
    <x v="1"/>
    <n v="3752"/>
    <n v="213"/>
    <n v="8.65"/>
    <n v="1842.45"/>
    <n v="1909.55"/>
  </r>
  <r>
    <x v="6"/>
    <x v="1"/>
    <x v="12"/>
    <n v="4480"/>
    <n v="357"/>
    <n v="7.16"/>
    <n v="2556.12"/>
    <n v="1923.88"/>
  </r>
  <r>
    <x v="2"/>
    <x v="0"/>
    <x v="2"/>
    <n v="259"/>
    <n v="207"/>
    <n v="11.88"/>
    <n v="2459.1600000000003"/>
    <n v="-2200.1600000000003"/>
  </r>
  <r>
    <x v="1"/>
    <x v="0"/>
    <x v="0"/>
    <n v="42"/>
    <n v="150"/>
    <n v="14.49"/>
    <n v="2173.5"/>
    <n v="-2131.5"/>
  </r>
  <r>
    <x v="3"/>
    <x v="2"/>
    <x v="21"/>
    <n v="98"/>
    <n v="204"/>
    <n v="5.6"/>
    <n v="1142.3999999999999"/>
    <n v="-1044.3999999999999"/>
  </r>
  <r>
    <x v="5"/>
    <x v="1"/>
    <x v="18"/>
    <n v="2478"/>
    <n v="21"/>
    <n v="16.73"/>
    <n v="351.33"/>
    <n v="2126.67"/>
  </r>
  <r>
    <x v="3"/>
    <x v="5"/>
    <x v="5"/>
    <n v="7847"/>
    <n v="174"/>
    <n v="12.37"/>
    <n v="2152.3799999999997"/>
    <n v="5694.6200000000008"/>
  </r>
  <r>
    <x v="7"/>
    <x v="0"/>
    <x v="9"/>
    <n v="9926"/>
    <n v="201"/>
    <n v="3.11"/>
    <n v="625.11"/>
    <n v="9300.89"/>
  </r>
  <r>
    <x v="1"/>
    <x v="4"/>
    <x v="11"/>
    <n v="819"/>
    <n v="510"/>
    <n v="9.33"/>
    <n v="4758.3"/>
    <n v="-3939.3"/>
  </r>
  <r>
    <x v="4"/>
    <x v="3"/>
    <x v="12"/>
    <n v="3052"/>
    <n v="378"/>
    <n v="7.16"/>
    <n v="2706.48"/>
    <n v="345.52"/>
  </r>
  <r>
    <x v="2"/>
    <x v="5"/>
    <x v="20"/>
    <n v="6832"/>
    <n v="27"/>
    <n v="9"/>
    <n v="243"/>
    <n v="6589"/>
  </r>
  <r>
    <x v="7"/>
    <x v="3"/>
    <x v="10"/>
    <n v="2016"/>
    <n v="117"/>
    <n v="8.7899999999999991"/>
    <n v="1028.4299999999998"/>
    <n v="987.57000000000016"/>
  </r>
  <r>
    <x v="4"/>
    <x v="4"/>
    <x v="20"/>
    <n v="7322"/>
    <n v="36"/>
    <n v="9"/>
    <n v="324"/>
    <n v="6998"/>
  </r>
  <r>
    <x v="1"/>
    <x v="1"/>
    <x v="5"/>
    <n v="357"/>
    <n v="126"/>
    <n v="12.37"/>
    <n v="1558.62"/>
    <n v="-1201.6199999999999"/>
  </r>
  <r>
    <x v="2"/>
    <x v="3"/>
    <x v="4"/>
    <n v="3192"/>
    <n v="72"/>
    <n v="13.15"/>
    <n v="946.80000000000007"/>
    <n v="2245.1999999999998"/>
  </r>
  <r>
    <x v="5"/>
    <x v="2"/>
    <x v="7"/>
    <n v="8435"/>
    <n v="42"/>
    <n v="9.77"/>
    <n v="410.34"/>
    <n v="8024.66"/>
  </r>
  <r>
    <x v="0"/>
    <x v="3"/>
    <x v="12"/>
    <n v="0"/>
    <n v="135"/>
    <n v="7.16"/>
    <n v="966.6"/>
    <n v="-966.6"/>
  </r>
  <r>
    <x v="5"/>
    <x v="5"/>
    <x v="17"/>
    <n v="8862"/>
    <n v="189"/>
    <n v="4.97"/>
    <n v="939.32999999999993"/>
    <n v="7922.67"/>
  </r>
  <r>
    <x v="4"/>
    <x v="0"/>
    <x v="19"/>
    <n v="3556"/>
    <n v="459"/>
    <n v="10.38"/>
    <n v="4764.42"/>
    <n v="-1208.42"/>
  </r>
  <r>
    <x v="6"/>
    <x v="5"/>
    <x v="16"/>
    <n v="7280"/>
    <n v="201"/>
    <n v="11.73"/>
    <n v="2357.73"/>
    <n v="4922.2700000000004"/>
  </r>
  <r>
    <x v="4"/>
    <x v="5"/>
    <x v="0"/>
    <n v="3402"/>
    <n v="366"/>
    <n v="14.49"/>
    <n v="5303.34"/>
    <n v="-1901.3400000000001"/>
  </r>
  <r>
    <x v="8"/>
    <x v="0"/>
    <x v="12"/>
    <n v="4592"/>
    <n v="324"/>
    <n v="7.16"/>
    <n v="2319.84"/>
    <n v="2272.16"/>
  </r>
  <r>
    <x v="2"/>
    <x v="1"/>
    <x v="16"/>
    <n v="7833"/>
    <n v="243"/>
    <n v="11.73"/>
    <n v="2850.3900000000003"/>
    <n v="4982.6099999999997"/>
  </r>
  <r>
    <x v="7"/>
    <x v="3"/>
    <x v="20"/>
    <n v="7651"/>
    <n v="213"/>
    <n v="9"/>
    <n v="1917"/>
    <n v="5734"/>
  </r>
  <r>
    <x v="0"/>
    <x v="1"/>
    <x v="0"/>
    <n v="2275"/>
    <n v="447"/>
    <n v="14.49"/>
    <n v="6477.03"/>
    <n v="-4202.03"/>
  </r>
  <r>
    <x v="0"/>
    <x v="4"/>
    <x v="11"/>
    <n v="5670"/>
    <n v="297"/>
    <n v="9.33"/>
    <n v="2771.01"/>
    <n v="2898.99"/>
  </r>
  <r>
    <x v="5"/>
    <x v="1"/>
    <x v="10"/>
    <n v="2135"/>
    <n v="27"/>
    <n v="8.7899999999999991"/>
    <n v="237.32999999999998"/>
    <n v="1897.67"/>
  </r>
  <r>
    <x v="0"/>
    <x v="5"/>
    <x v="14"/>
    <n v="2779"/>
    <n v="75"/>
    <n v="6.49"/>
    <n v="486.75"/>
    <n v="2292.25"/>
  </r>
  <r>
    <x v="9"/>
    <x v="3"/>
    <x v="5"/>
    <n v="12950"/>
    <n v="30"/>
    <n v="12.37"/>
    <n v="371.09999999999997"/>
    <n v="12578.9"/>
  </r>
  <r>
    <x v="5"/>
    <x v="2"/>
    <x v="3"/>
    <n v="2646"/>
    <n v="177"/>
    <n v="6.47"/>
    <n v="1145.19"/>
    <n v="1500.81"/>
  </r>
  <r>
    <x v="0"/>
    <x v="5"/>
    <x v="5"/>
    <n v="3794"/>
    <n v="159"/>
    <n v="12.37"/>
    <n v="1966.83"/>
    <n v="1827.17"/>
  </r>
  <r>
    <x v="8"/>
    <x v="1"/>
    <x v="5"/>
    <n v="819"/>
    <n v="306"/>
    <n v="12.37"/>
    <n v="3785.22"/>
    <n v="-2966.22"/>
  </r>
  <r>
    <x v="8"/>
    <x v="5"/>
    <x v="13"/>
    <n v="2583"/>
    <n v="18"/>
    <n v="10.62"/>
    <n v="191.16"/>
    <n v="2391.84"/>
  </r>
  <r>
    <x v="5"/>
    <x v="1"/>
    <x v="15"/>
    <n v="4585"/>
    <n v="240"/>
    <n v="7.64"/>
    <n v="1833.6"/>
    <n v="2751.4"/>
  </r>
  <r>
    <x v="6"/>
    <x v="5"/>
    <x v="5"/>
    <n v="1652"/>
    <n v="93"/>
    <n v="12.37"/>
    <n v="1150.4099999999999"/>
    <n v="501.59000000000015"/>
  </r>
  <r>
    <x v="9"/>
    <x v="5"/>
    <x v="21"/>
    <n v="4991"/>
    <n v="9"/>
    <n v="5.6"/>
    <n v="50.4"/>
    <n v="4940.6000000000004"/>
  </r>
  <r>
    <x v="1"/>
    <x v="5"/>
    <x v="10"/>
    <n v="2009"/>
    <n v="219"/>
    <n v="8.7899999999999991"/>
    <n v="1925.0099999999998"/>
    <n v="83.990000000000236"/>
  </r>
  <r>
    <x v="7"/>
    <x v="3"/>
    <x v="7"/>
    <n v="1568"/>
    <n v="141"/>
    <n v="9.77"/>
    <n v="1377.57"/>
    <n v="190.43000000000006"/>
  </r>
  <r>
    <x v="3"/>
    <x v="0"/>
    <x v="13"/>
    <n v="3388"/>
    <n v="123"/>
    <n v="10.62"/>
    <n v="1306.26"/>
    <n v="2081.7399999999998"/>
  </r>
  <r>
    <x v="0"/>
    <x v="4"/>
    <x v="17"/>
    <n v="623"/>
    <n v="51"/>
    <n v="4.97"/>
    <n v="253.47"/>
    <n v="369.53"/>
  </r>
  <r>
    <x v="4"/>
    <x v="2"/>
    <x v="2"/>
    <n v="10073"/>
    <n v="120"/>
    <n v="11.88"/>
    <n v="1425.6000000000001"/>
    <n v="8647.4"/>
  </r>
  <r>
    <x v="1"/>
    <x v="3"/>
    <x v="21"/>
    <n v="1561"/>
    <n v="27"/>
    <n v="5.6"/>
    <n v="151.19999999999999"/>
    <n v="1409.8"/>
  </r>
  <r>
    <x v="2"/>
    <x v="2"/>
    <x v="18"/>
    <n v="11522"/>
    <n v="204"/>
    <n v="16.73"/>
    <n v="3412.92"/>
    <n v="8109.08"/>
  </r>
  <r>
    <x v="4"/>
    <x v="4"/>
    <x v="11"/>
    <n v="2317"/>
    <n v="123"/>
    <n v="9.33"/>
    <n v="1147.5899999999999"/>
    <n v="1169.4100000000001"/>
  </r>
  <r>
    <x v="9"/>
    <x v="0"/>
    <x v="19"/>
    <n v="3059"/>
    <n v="27"/>
    <n v="10.38"/>
    <n v="280.26000000000005"/>
    <n v="2778.74"/>
  </r>
  <r>
    <x v="3"/>
    <x v="0"/>
    <x v="21"/>
    <n v="2324"/>
    <n v="177"/>
    <n v="5.6"/>
    <n v="991.19999999999993"/>
    <n v="1332.8000000000002"/>
  </r>
  <r>
    <x v="8"/>
    <x v="3"/>
    <x v="21"/>
    <n v="4956"/>
    <n v="171"/>
    <n v="5.6"/>
    <n v="957.59999999999991"/>
    <n v="3998.4"/>
  </r>
  <r>
    <x v="9"/>
    <x v="5"/>
    <x v="15"/>
    <n v="5355"/>
    <n v="204"/>
    <n v="7.64"/>
    <n v="1558.56"/>
    <n v="3796.44"/>
  </r>
  <r>
    <x v="8"/>
    <x v="5"/>
    <x v="8"/>
    <n v="7259"/>
    <n v="276"/>
    <n v="11.7"/>
    <n v="3229.2"/>
    <n v="4029.8"/>
  </r>
  <r>
    <x v="1"/>
    <x v="0"/>
    <x v="21"/>
    <n v="6279"/>
    <n v="45"/>
    <n v="5.6"/>
    <n v="251.99999999999997"/>
    <n v="6027"/>
  </r>
  <r>
    <x v="0"/>
    <x v="4"/>
    <x v="12"/>
    <n v="2541"/>
    <n v="45"/>
    <n v="7.16"/>
    <n v="322.2"/>
    <n v="2218.8000000000002"/>
  </r>
  <r>
    <x v="4"/>
    <x v="1"/>
    <x v="18"/>
    <n v="3864"/>
    <n v="177"/>
    <n v="16.73"/>
    <n v="2961.21"/>
    <n v="902.79"/>
  </r>
  <r>
    <x v="6"/>
    <x v="2"/>
    <x v="11"/>
    <n v="6146"/>
    <n v="63"/>
    <n v="9.33"/>
    <n v="587.79"/>
    <n v="5558.21"/>
  </r>
  <r>
    <x v="2"/>
    <x v="3"/>
    <x v="3"/>
    <n v="2639"/>
    <n v="204"/>
    <n v="6.47"/>
    <n v="1319.8799999999999"/>
    <n v="1319.1200000000001"/>
  </r>
  <r>
    <x v="1"/>
    <x v="0"/>
    <x v="7"/>
    <n v="1890"/>
    <n v="195"/>
    <n v="9.77"/>
    <n v="1905.1499999999999"/>
    <n v="-15.149999999999864"/>
  </r>
  <r>
    <x v="5"/>
    <x v="5"/>
    <x v="8"/>
    <n v="1932"/>
    <n v="369"/>
    <n v="11.7"/>
    <n v="4317.3"/>
    <n v="-2385.3000000000002"/>
  </r>
  <r>
    <x v="8"/>
    <x v="5"/>
    <x v="4"/>
    <n v="6300"/>
    <n v="42"/>
    <n v="13.15"/>
    <n v="552.30000000000007"/>
    <n v="5747.7"/>
  </r>
  <r>
    <x v="4"/>
    <x v="0"/>
    <x v="0"/>
    <n v="560"/>
    <n v="81"/>
    <n v="14.49"/>
    <n v="1173.69"/>
    <n v="-613.69000000000005"/>
  </r>
  <r>
    <x v="2"/>
    <x v="0"/>
    <x v="21"/>
    <n v="2856"/>
    <n v="246"/>
    <n v="5.6"/>
    <n v="1377.6"/>
    <n v="1478.4"/>
  </r>
  <r>
    <x v="2"/>
    <x v="5"/>
    <x v="9"/>
    <n v="707"/>
    <n v="174"/>
    <n v="3.11"/>
    <n v="541.14"/>
    <n v="165.86"/>
  </r>
  <r>
    <x v="1"/>
    <x v="1"/>
    <x v="0"/>
    <n v="3598"/>
    <n v="81"/>
    <n v="14.49"/>
    <n v="1173.69"/>
    <n v="2424.31"/>
  </r>
  <r>
    <x v="0"/>
    <x v="1"/>
    <x v="7"/>
    <n v="6853"/>
    <n v="372"/>
    <n v="9.77"/>
    <n v="3634.44"/>
    <n v="3218.56"/>
  </r>
  <r>
    <x v="0"/>
    <x v="1"/>
    <x v="10"/>
    <n v="4725"/>
    <n v="174"/>
    <n v="8.7899999999999991"/>
    <n v="1529.4599999999998"/>
    <n v="3195.54"/>
  </r>
  <r>
    <x v="3"/>
    <x v="2"/>
    <x v="1"/>
    <n v="10304"/>
    <n v="84"/>
    <n v="8.65"/>
    <n v="726.6"/>
    <n v="9577.4"/>
  </r>
  <r>
    <x v="3"/>
    <x v="5"/>
    <x v="10"/>
    <n v="1274"/>
    <n v="225"/>
    <n v="8.7899999999999991"/>
    <n v="1977.7499999999998"/>
    <n v="-703.74999999999977"/>
  </r>
  <r>
    <x v="6"/>
    <x v="2"/>
    <x v="0"/>
    <n v="1526"/>
    <n v="105"/>
    <n v="14.49"/>
    <n v="1521.45"/>
    <n v="4.5499999999999545"/>
  </r>
  <r>
    <x v="0"/>
    <x v="3"/>
    <x v="19"/>
    <n v="3101"/>
    <n v="225"/>
    <n v="10.38"/>
    <n v="2335.5"/>
    <n v="765.5"/>
  </r>
  <r>
    <x v="7"/>
    <x v="0"/>
    <x v="8"/>
    <n v="1057"/>
    <n v="54"/>
    <n v="11.7"/>
    <n v="631.79999999999995"/>
    <n v="425.20000000000005"/>
  </r>
  <r>
    <x v="5"/>
    <x v="0"/>
    <x v="21"/>
    <n v="5306"/>
    <n v="0"/>
    <n v="5.6"/>
    <n v="0"/>
    <n v="5306"/>
  </r>
  <r>
    <x v="6"/>
    <x v="3"/>
    <x v="17"/>
    <n v="4018"/>
    <n v="171"/>
    <n v="4.97"/>
    <n v="849.87"/>
    <n v="3168.13"/>
  </r>
  <r>
    <x v="2"/>
    <x v="5"/>
    <x v="10"/>
    <n v="938"/>
    <n v="189"/>
    <n v="8.7899999999999991"/>
    <n v="1661.31"/>
    <n v="-723.31"/>
  </r>
  <r>
    <x v="5"/>
    <x v="4"/>
    <x v="3"/>
    <n v="1778"/>
    <n v="270"/>
    <n v="6.47"/>
    <n v="1746.8999999999999"/>
    <n v="31.100000000000136"/>
  </r>
  <r>
    <x v="4"/>
    <x v="3"/>
    <x v="0"/>
    <n v="1638"/>
    <n v="63"/>
    <n v="14.49"/>
    <n v="912.87"/>
    <n v="725.13"/>
  </r>
  <r>
    <x v="3"/>
    <x v="4"/>
    <x v="4"/>
    <n v="154"/>
    <n v="21"/>
    <n v="13.15"/>
    <n v="276.15000000000003"/>
    <n v="-122.15000000000003"/>
  </r>
  <r>
    <x v="5"/>
    <x v="0"/>
    <x v="7"/>
    <n v="9835"/>
    <n v="207"/>
    <n v="9.77"/>
    <n v="2022.3899999999999"/>
    <n v="7812.6100000000006"/>
  </r>
  <r>
    <x v="2"/>
    <x v="0"/>
    <x v="13"/>
    <n v="7273"/>
    <n v="96"/>
    <n v="10.62"/>
    <n v="1019.52"/>
    <n v="6253.48"/>
  </r>
  <r>
    <x v="6"/>
    <x v="3"/>
    <x v="7"/>
    <n v="6909"/>
    <n v="81"/>
    <n v="9.77"/>
    <n v="791.37"/>
    <n v="6117.63"/>
  </r>
  <r>
    <x v="2"/>
    <x v="3"/>
    <x v="17"/>
    <n v="3920"/>
    <n v="306"/>
    <n v="4.97"/>
    <n v="1520.82"/>
    <n v="2399.1800000000003"/>
  </r>
  <r>
    <x v="9"/>
    <x v="3"/>
    <x v="20"/>
    <n v="4858"/>
    <n v="279"/>
    <n v="9"/>
    <n v="2511"/>
    <n v="2347"/>
  </r>
  <r>
    <x v="7"/>
    <x v="4"/>
    <x v="2"/>
    <n v="3549"/>
    <n v="3"/>
    <n v="11.88"/>
    <n v="35.64"/>
    <n v="3513.36"/>
  </r>
  <r>
    <x v="5"/>
    <x v="3"/>
    <x v="18"/>
    <n v="966"/>
    <n v="198"/>
    <n v="16.73"/>
    <n v="3312.54"/>
    <n v="-2346.54"/>
  </r>
  <r>
    <x v="6"/>
    <x v="3"/>
    <x v="3"/>
    <n v="385"/>
    <n v="249"/>
    <n v="6.47"/>
    <n v="1611.03"/>
    <n v="-1226.03"/>
  </r>
  <r>
    <x v="4"/>
    <x v="5"/>
    <x v="10"/>
    <n v="2219"/>
    <n v="75"/>
    <n v="8.7899999999999991"/>
    <n v="659.24999999999989"/>
    <n v="1559.75"/>
  </r>
  <r>
    <x v="2"/>
    <x v="2"/>
    <x v="1"/>
    <n v="2954"/>
    <n v="189"/>
    <n v="8.65"/>
    <n v="1634.8500000000001"/>
    <n v="1319.1499999999999"/>
  </r>
  <r>
    <x v="5"/>
    <x v="2"/>
    <x v="1"/>
    <n v="280"/>
    <n v="87"/>
    <n v="8.65"/>
    <n v="752.55000000000007"/>
    <n v="-472.55000000000007"/>
  </r>
  <r>
    <x v="3"/>
    <x v="2"/>
    <x v="0"/>
    <n v="6118"/>
    <n v="174"/>
    <n v="14.49"/>
    <n v="2521.2600000000002"/>
    <n v="3596.74"/>
  </r>
  <r>
    <x v="7"/>
    <x v="3"/>
    <x v="16"/>
    <n v="4802"/>
    <n v="36"/>
    <n v="11.73"/>
    <n v="422.28000000000003"/>
    <n v="4379.72"/>
  </r>
  <r>
    <x v="2"/>
    <x v="4"/>
    <x v="17"/>
    <n v="4137"/>
    <n v="60"/>
    <n v="4.97"/>
    <n v="298.2"/>
    <n v="3838.8"/>
  </r>
  <r>
    <x v="8"/>
    <x v="1"/>
    <x v="14"/>
    <n v="2023"/>
    <n v="78"/>
    <n v="6.49"/>
    <n v="506.22"/>
    <n v="1516.78"/>
  </r>
  <r>
    <x v="2"/>
    <x v="2"/>
    <x v="0"/>
    <n v="9051"/>
    <n v="57"/>
    <n v="14.49"/>
    <n v="825.93000000000006"/>
    <n v="8225.07"/>
  </r>
  <r>
    <x v="2"/>
    <x v="0"/>
    <x v="19"/>
    <n v="2919"/>
    <n v="45"/>
    <n v="10.38"/>
    <n v="467.1"/>
    <n v="2451.9"/>
  </r>
  <r>
    <x v="3"/>
    <x v="4"/>
    <x v="7"/>
    <n v="5915"/>
    <n v="3"/>
    <n v="9.77"/>
    <n v="29.31"/>
    <n v="5885.69"/>
  </r>
  <r>
    <x v="9"/>
    <x v="1"/>
    <x v="16"/>
    <n v="2562"/>
    <n v="6"/>
    <n v="11.73"/>
    <n v="70.38"/>
    <n v="2491.62"/>
  </r>
  <r>
    <x v="6"/>
    <x v="0"/>
    <x v="4"/>
    <n v="8813"/>
    <n v="21"/>
    <n v="13.15"/>
    <n v="276.15000000000003"/>
    <n v="8536.85"/>
  </r>
  <r>
    <x v="6"/>
    <x v="2"/>
    <x v="3"/>
    <n v="6111"/>
    <n v="3"/>
    <n v="6.47"/>
    <n v="19.41"/>
    <n v="6091.59"/>
  </r>
  <r>
    <x v="1"/>
    <x v="5"/>
    <x v="6"/>
    <n v="3507"/>
    <n v="288"/>
    <n v="5.79"/>
    <n v="1667.52"/>
    <n v="1839.48"/>
  </r>
  <r>
    <x v="4"/>
    <x v="2"/>
    <x v="11"/>
    <n v="4319"/>
    <n v="30"/>
    <n v="9.33"/>
    <n v="279.89999999999998"/>
    <n v="4039.1"/>
  </r>
  <r>
    <x v="0"/>
    <x v="4"/>
    <x v="21"/>
    <n v="609"/>
    <n v="87"/>
    <n v="5.6"/>
    <n v="487.2"/>
    <n v="121.80000000000001"/>
  </r>
  <r>
    <x v="0"/>
    <x v="3"/>
    <x v="18"/>
    <n v="6370"/>
    <n v="30"/>
    <n v="16.73"/>
    <n v="501.90000000000003"/>
    <n v="5868.1"/>
  </r>
  <r>
    <x v="6"/>
    <x v="4"/>
    <x v="15"/>
    <n v="5474"/>
    <n v="168"/>
    <n v="7.64"/>
    <n v="1283.52"/>
    <n v="4190.4799999999996"/>
  </r>
  <r>
    <x v="0"/>
    <x v="2"/>
    <x v="18"/>
    <n v="3164"/>
    <n v="306"/>
    <n v="16.73"/>
    <n v="5119.38"/>
    <n v="-1955.38"/>
  </r>
  <r>
    <x v="4"/>
    <x v="1"/>
    <x v="2"/>
    <n v="1302"/>
    <n v="402"/>
    <n v="11.88"/>
    <n v="4775.76"/>
    <n v="-3473.76"/>
  </r>
  <r>
    <x v="8"/>
    <x v="0"/>
    <x v="19"/>
    <n v="7308"/>
    <n v="327"/>
    <n v="10.38"/>
    <n v="3394.26"/>
    <n v="3913.74"/>
  </r>
  <r>
    <x v="0"/>
    <x v="0"/>
    <x v="18"/>
    <n v="6132"/>
    <n v="93"/>
    <n v="16.73"/>
    <n v="1555.89"/>
    <n v="4576.1099999999997"/>
  </r>
  <r>
    <x v="9"/>
    <x v="1"/>
    <x v="8"/>
    <n v="3472"/>
    <n v="96"/>
    <n v="11.7"/>
    <n v="1123.1999999999998"/>
    <n v="2348.8000000000002"/>
  </r>
  <r>
    <x v="1"/>
    <x v="3"/>
    <x v="3"/>
    <n v="9660"/>
    <n v="27"/>
    <n v="6.47"/>
    <n v="174.69"/>
    <n v="9485.31"/>
  </r>
  <r>
    <x v="2"/>
    <x v="4"/>
    <x v="21"/>
    <n v="2436"/>
    <n v="99"/>
    <n v="5.6"/>
    <n v="554.4"/>
    <n v="1881.6"/>
  </r>
  <r>
    <x v="2"/>
    <x v="4"/>
    <x v="5"/>
    <n v="9506"/>
    <n v="87"/>
    <n v="12.37"/>
    <n v="1076.1899999999998"/>
    <n v="8429.81"/>
  </r>
  <r>
    <x v="9"/>
    <x v="0"/>
    <x v="20"/>
    <n v="245"/>
    <n v="288"/>
    <n v="9"/>
    <n v="2592"/>
    <n v="-2347"/>
  </r>
  <r>
    <x v="1"/>
    <x v="1"/>
    <x v="13"/>
    <n v="2702"/>
    <n v="363"/>
    <n v="10.62"/>
    <n v="3855.0599999999995"/>
    <n v="-1153.0599999999995"/>
  </r>
  <r>
    <x v="9"/>
    <x v="5"/>
    <x v="9"/>
    <n v="700"/>
    <n v="87"/>
    <n v="3.11"/>
    <n v="270.57"/>
    <n v="429.43"/>
  </r>
  <r>
    <x v="4"/>
    <x v="5"/>
    <x v="9"/>
    <n v="3759"/>
    <n v="150"/>
    <n v="3.11"/>
    <n v="466.5"/>
    <n v="3292.5"/>
  </r>
  <r>
    <x v="7"/>
    <x v="1"/>
    <x v="9"/>
    <n v="1589"/>
    <n v="303"/>
    <n v="3.11"/>
    <n v="942.32999999999993"/>
    <n v="646.67000000000007"/>
  </r>
  <r>
    <x v="5"/>
    <x v="1"/>
    <x v="19"/>
    <n v="5194"/>
    <n v="288"/>
    <n v="10.38"/>
    <n v="2989.44"/>
    <n v="2204.56"/>
  </r>
  <r>
    <x v="9"/>
    <x v="2"/>
    <x v="11"/>
    <n v="945"/>
    <n v="75"/>
    <n v="9.33"/>
    <n v="699.75"/>
    <n v="245.25"/>
  </r>
  <r>
    <x v="0"/>
    <x v="4"/>
    <x v="6"/>
    <n v="1988"/>
    <n v="39"/>
    <n v="5.79"/>
    <n v="225.81"/>
    <n v="1762.19"/>
  </r>
  <r>
    <x v="4"/>
    <x v="5"/>
    <x v="1"/>
    <n v="6734"/>
    <n v="123"/>
    <n v="8.65"/>
    <n v="1063.95"/>
    <n v="5670.05"/>
  </r>
  <r>
    <x v="0"/>
    <x v="2"/>
    <x v="2"/>
    <n v="217"/>
    <n v="36"/>
    <n v="11.88"/>
    <n v="427.68"/>
    <n v="-210.68"/>
  </r>
  <r>
    <x v="6"/>
    <x v="5"/>
    <x v="7"/>
    <n v="6279"/>
    <n v="237"/>
    <n v="9.77"/>
    <n v="2315.4899999999998"/>
    <n v="3963.51"/>
  </r>
  <r>
    <x v="0"/>
    <x v="2"/>
    <x v="11"/>
    <n v="4424"/>
    <n v="201"/>
    <n v="9.33"/>
    <n v="1875.33"/>
    <n v="2548.67"/>
  </r>
  <r>
    <x v="7"/>
    <x v="2"/>
    <x v="9"/>
    <n v="189"/>
    <n v="48"/>
    <n v="3.11"/>
    <n v="149.28"/>
    <n v="39.72"/>
  </r>
  <r>
    <x v="6"/>
    <x v="1"/>
    <x v="7"/>
    <n v="490"/>
    <n v="84"/>
    <n v="9.77"/>
    <n v="820.68"/>
    <n v="-330.67999999999995"/>
  </r>
  <r>
    <x v="1"/>
    <x v="0"/>
    <x v="20"/>
    <n v="434"/>
    <n v="87"/>
    <n v="9"/>
    <n v="783"/>
    <n v="-349"/>
  </r>
  <r>
    <x v="5"/>
    <x v="4"/>
    <x v="0"/>
    <n v="10129"/>
    <n v="312"/>
    <n v="14.49"/>
    <n v="4520.88"/>
    <n v="5608.12"/>
  </r>
  <r>
    <x v="8"/>
    <x v="3"/>
    <x v="19"/>
    <n v="1652"/>
    <n v="102"/>
    <n v="10.38"/>
    <n v="1058.76"/>
    <n v="593.24"/>
  </r>
  <r>
    <x v="1"/>
    <x v="4"/>
    <x v="20"/>
    <n v="6433"/>
    <n v="78"/>
    <n v="9"/>
    <n v="702"/>
    <n v="5731"/>
  </r>
  <r>
    <x v="8"/>
    <x v="5"/>
    <x v="14"/>
    <n v="2212"/>
    <n v="117"/>
    <n v="6.49"/>
    <n v="759.33"/>
    <n v="1452.67"/>
  </r>
  <r>
    <x v="3"/>
    <x v="1"/>
    <x v="15"/>
    <n v="609"/>
    <n v="99"/>
    <n v="7.64"/>
    <n v="756.36"/>
    <n v="-147.36000000000001"/>
  </r>
  <r>
    <x v="0"/>
    <x v="1"/>
    <x v="17"/>
    <n v="1638"/>
    <n v="48"/>
    <n v="4.97"/>
    <n v="238.56"/>
    <n v="1399.44"/>
  </r>
  <r>
    <x v="5"/>
    <x v="5"/>
    <x v="16"/>
    <n v="3829"/>
    <n v="24"/>
    <n v="11.73"/>
    <n v="281.52"/>
    <n v="3547.48"/>
  </r>
  <r>
    <x v="0"/>
    <x v="3"/>
    <x v="16"/>
    <n v="5775"/>
    <n v="42"/>
    <n v="11.73"/>
    <n v="492.66"/>
    <n v="5282.34"/>
  </r>
  <r>
    <x v="4"/>
    <x v="1"/>
    <x v="13"/>
    <n v="1071"/>
    <n v="270"/>
    <n v="10.62"/>
    <n v="2867.3999999999996"/>
    <n v="-1796.3999999999996"/>
  </r>
  <r>
    <x v="1"/>
    <x v="2"/>
    <x v="14"/>
    <n v="5019"/>
    <n v="150"/>
    <n v="6.49"/>
    <n v="973.5"/>
    <n v="4045.5"/>
  </r>
  <r>
    <x v="7"/>
    <x v="0"/>
    <x v="16"/>
    <n v="2863"/>
    <n v="42"/>
    <n v="11.73"/>
    <n v="492.66"/>
    <n v="2370.34"/>
  </r>
  <r>
    <x v="0"/>
    <x v="1"/>
    <x v="12"/>
    <n v="1617"/>
    <n v="126"/>
    <n v="7.16"/>
    <n v="902.16"/>
    <n v="714.84"/>
  </r>
  <r>
    <x v="4"/>
    <x v="0"/>
    <x v="21"/>
    <n v="6818"/>
    <n v="6"/>
    <n v="5.6"/>
    <n v="33.599999999999994"/>
    <n v="6784.4"/>
  </r>
  <r>
    <x v="8"/>
    <x v="1"/>
    <x v="16"/>
    <n v="6657"/>
    <n v="276"/>
    <n v="11.73"/>
    <n v="3237.48"/>
    <n v="3419.52"/>
  </r>
  <r>
    <x v="8"/>
    <x v="5"/>
    <x v="9"/>
    <n v="2919"/>
    <n v="93"/>
    <n v="3.11"/>
    <n v="289.22999999999996"/>
    <n v="2629.77"/>
  </r>
  <r>
    <x v="7"/>
    <x v="2"/>
    <x v="6"/>
    <n v="3094"/>
    <n v="246"/>
    <n v="5.79"/>
    <n v="1424.34"/>
    <n v="1669.66"/>
  </r>
  <r>
    <x v="4"/>
    <x v="3"/>
    <x v="17"/>
    <n v="2989"/>
    <n v="3"/>
    <n v="4.97"/>
    <n v="14.91"/>
    <n v="2974.09"/>
  </r>
  <r>
    <x v="1"/>
    <x v="4"/>
    <x v="18"/>
    <n v="2268"/>
    <n v="63"/>
    <n v="16.73"/>
    <n v="1053.99"/>
    <n v="1214.01"/>
  </r>
  <r>
    <x v="6"/>
    <x v="1"/>
    <x v="6"/>
    <n v="4753"/>
    <n v="246"/>
    <n v="5.79"/>
    <n v="1424.34"/>
    <n v="3328.66"/>
  </r>
  <r>
    <x v="7"/>
    <x v="5"/>
    <x v="15"/>
    <n v="7511"/>
    <n v="120"/>
    <n v="7.64"/>
    <n v="916.8"/>
    <n v="6594.2"/>
  </r>
  <r>
    <x v="7"/>
    <x v="4"/>
    <x v="6"/>
    <n v="4326"/>
    <n v="348"/>
    <n v="5.79"/>
    <n v="2014.92"/>
    <n v="2311.08"/>
  </r>
  <r>
    <x v="3"/>
    <x v="5"/>
    <x v="14"/>
    <n v="4935"/>
    <n v="126"/>
    <n v="6.49"/>
    <n v="817.74"/>
    <n v="4117.26"/>
  </r>
  <r>
    <x v="4"/>
    <x v="1"/>
    <x v="0"/>
    <n v="4781"/>
    <n v="123"/>
    <n v="14.49"/>
    <n v="1782.27"/>
    <n v="2998.73"/>
  </r>
  <r>
    <x v="6"/>
    <x v="4"/>
    <x v="4"/>
    <n v="7483"/>
    <n v="45"/>
    <n v="13.15"/>
    <n v="591.75"/>
    <n v="6891.25"/>
  </r>
  <r>
    <x v="9"/>
    <x v="4"/>
    <x v="2"/>
    <n v="6860"/>
    <n v="126"/>
    <n v="11.88"/>
    <n v="1496.88"/>
    <n v="5363.12"/>
  </r>
  <r>
    <x v="0"/>
    <x v="0"/>
    <x v="12"/>
    <n v="9002"/>
    <n v="72"/>
    <n v="7.16"/>
    <n v="515.52"/>
    <n v="8486.48"/>
  </r>
  <r>
    <x v="4"/>
    <x v="2"/>
    <x v="12"/>
    <n v="1400"/>
    <n v="135"/>
    <n v="7.16"/>
    <n v="966.6"/>
    <n v="433.4"/>
  </r>
  <r>
    <x v="9"/>
    <x v="5"/>
    <x v="7"/>
    <n v="4053"/>
    <n v="24"/>
    <n v="9.77"/>
    <n v="234.48"/>
    <n v="3818.52"/>
  </r>
  <r>
    <x v="5"/>
    <x v="2"/>
    <x v="6"/>
    <n v="2149"/>
    <n v="117"/>
    <n v="5.79"/>
    <n v="677.43"/>
    <n v="1471.5700000000002"/>
  </r>
  <r>
    <x v="8"/>
    <x v="3"/>
    <x v="12"/>
    <n v="3640"/>
    <n v="51"/>
    <n v="7.16"/>
    <n v="365.16"/>
    <n v="3274.84"/>
  </r>
  <r>
    <x v="7"/>
    <x v="3"/>
    <x v="14"/>
    <n v="630"/>
    <n v="36"/>
    <n v="6.49"/>
    <n v="233.64000000000001"/>
    <n v="396.36"/>
  </r>
  <r>
    <x v="2"/>
    <x v="1"/>
    <x v="18"/>
    <n v="2429"/>
    <n v="144"/>
    <n v="16.73"/>
    <n v="2409.12"/>
    <n v="19.880000000000109"/>
  </r>
  <r>
    <x v="2"/>
    <x v="2"/>
    <x v="4"/>
    <n v="2142"/>
    <n v="114"/>
    <n v="13.15"/>
    <n v="1499.1000000000001"/>
    <n v="642.89999999999986"/>
  </r>
  <r>
    <x v="5"/>
    <x v="0"/>
    <x v="0"/>
    <n v="6454"/>
    <n v="54"/>
    <n v="14.49"/>
    <n v="782.46"/>
    <n v="5671.54"/>
  </r>
  <r>
    <x v="5"/>
    <x v="0"/>
    <x v="10"/>
    <n v="4487"/>
    <n v="333"/>
    <n v="8.7899999999999991"/>
    <n v="2927.0699999999997"/>
    <n v="1559.9300000000003"/>
  </r>
  <r>
    <x v="8"/>
    <x v="0"/>
    <x v="2"/>
    <n v="938"/>
    <n v="366"/>
    <n v="11.88"/>
    <n v="4348.08"/>
    <n v="-3410.08"/>
  </r>
  <r>
    <x v="8"/>
    <x v="4"/>
    <x v="21"/>
    <n v="8841"/>
    <n v="303"/>
    <n v="5.6"/>
    <n v="1696.8"/>
    <n v="7144.2"/>
  </r>
  <r>
    <x v="7"/>
    <x v="3"/>
    <x v="5"/>
    <n v="4018"/>
    <n v="126"/>
    <n v="12.37"/>
    <n v="1558.62"/>
    <n v="2459.38"/>
  </r>
  <r>
    <x v="3"/>
    <x v="0"/>
    <x v="16"/>
    <n v="714"/>
    <n v="231"/>
    <n v="11.73"/>
    <n v="2709.63"/>
    <n v="-1995.63"/>
  </r>
  <r>
    <x v="2"/>
    <x v="4"/>
    <x v="4"/>
    <n v="3850"/>
    <n v="102"/>
    <n v="13.15"/>
    <n v="1341.3"/>
    <n v="2508.699999999999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C2FF177-72B5-4A94-B6F2-B467B6EDB82E}" name="PivotTable1" cacheId="107"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B4:E10" firstHeaderRow="0" firstDataRow="1" firstDataCol="1"/>
  <pivotFields count="8">
    <pivotField showAll="0">
      <items count="11">
        <item x="7"/>
        <item x="1"/>
        <item x="3"/>
        <item x="5"/>
        <item x="4"/>
        <item x="6"/>
        <item x="8"/>
        <item x="2"/>
        <item x="9"/>
        <item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6" showAll="0"/>
    <pivotField dataField="1" numFmtId="3" showAll="0"/>
    <pivotField showAll="0"/>
    <pivotField showAll="0"/>
    <pivotField numFmtId="6" showAll="0"/>
  </pivotFields>
  <rowFields count="1">
    <field x="1"/>
  </rowFields>
  <rowItems count="6">
    <i>
      <x v="2"/>
    </i>
    <i>
      <x v="1"/>
    </i>
    <i>
      <x v="3"/>
    </i>
    <i>
      <x v="5"/>
    </i>
    <i>
      <x v="4"/>
    </i>
    <i>
      <x/>
    </i>
  </rowItems>
  <colFields count="1">
    <field x="-2"/>
  </colFields>
  <colItems count="3">
    <i>
      <x/>
    </i>
    <i i="1">
      <x v="1"/>
    </i>
    <i i="2">
      <x v="2"/>
    </i>
  </colItems>
  <dataFields count="3">
    <dataField name="Sum of Amount" fld="3" baseField="0" baseItem="0" numFmtId="171"/>
    <dataField name="  " fld="3" baseField="0" baseItem="0"/>
    <dataField name="Sum of Units" fld="4" baseField="0" baseItem="0" numFmtId="3"/>
  </dataFields>
  <formats count="10">
    <format dxfId="50">
      <pivotArea collapsedLevelsAreSubtotals="1" fieldPosition="0">
        <references count="2">
          <reference field="4294967294" count="1" selected="0">
            <x v="2"/>
          </reference>
          <reference field="1" count="1">
            <x v="0"/>
          </reference>
        </references>
      </pivotArea>
    </format>
    <format dxfId="51">
      <pivotArea outline="0" collapsedLevelsAreSubtotals="1" fieldPosition="0">
        <references count="1">
          <reference field="4294967294" count="1" selected="0">
            <x v="2"/>
          </reference>
        </references>
      </pivotArea>
    </format>
    <format dxfId="52">
      <pivotArea outline="0" collapsedLevelsAreSubtotals="1" fieldPosition="0">
        <references count="1">
          <reference field="4294967294" count="1" selected="0">
            <x v="0"/>
          </reference>
        </references>
      </pivotArea>
    </format>
    <format dxfId="53">
      <pivotArea type="all" dataOnly="0" outline="0" fieldPosition="0"/>
    </format>
    <format dxfId="54">
      <pivotArea outline="0" collapsedLevelsAreSubtotals="1" fieldPosition="0"/>
    </format>
    <format dxfId="55">
      <pivotArea field="1" type="button" dataOnly="0" labelOnly="1" outline="0" axis="axisRow" fieldPosition="0"/>
    </format>
    <format dxfId="56">
      <pivotArea dataOnly="0" labelOnly="1" fieldPosition="0">
        <references count="1">
          <reference field="1" count="0"/>
        </references>
      </pivotArea>
    </format>
    <format dxfId="57">
      <pivotArea dataOnly="0" labelOnly="1" grandRow="1" outline="0" fieldPosition="0"/>
    </format>
    <format dxfId="58">
      <pivotArea dataOnly="0" labelOnly="1" outline="0" fieldPosition="0">
        <references count="1">
          <reference field="4294967294" count="2">
            <x v="0"/>
            <x v="2"/>
          </reference>
        </references>
      </pivotArea>
    </format>
    <format dxfId="59">
      <pivotArea dataOnly="0" labelOnly="1" outline="0" fieldPosition="0">
        <references count="1">
          <reference field="4294967294" count="1">
            <x v="0"/>
          </reference>
        </references>
      </pivotArea>
    </format>
  </formats>
  <conditionalFormats count="1">
    <conditionalFormat priority="2">
      <pivotAreas count="1">
        <pivotArea type="data" collapsedLevelsAreSubtotals="1" fieldPosition="0">
          <references count="2">
            <reference field="4294967294" count="1" selected="0">
              <x v="1"/>
            </reference>
            <reference field="1" count="6">
              <x v="0"/>
              <x v="1"/>
              <x v="2"/>
              <x v="3"/>
              <x v="4"/>
              <x v="5"/>
            </reference>
          </references>
        </pivotArea>
      </pivotAreas>
    </conditionalFormat>
  </conditionalFormats>
  <pivotTableStyleInfo name="PivotStyleDark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955EF5E-1A7E-43D9-ACEA-5FEAC67762E6}" name="PivotTable2" cacheId="77"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B4:E27" firstHeaderRow="0" firstDataRow="1" firstDataCol="1"/>
  <pivotFields count="5">
    <pivotField axis="axisRow" allDrilled="1" subtotalTop="0" showAll="0" dataSourceSort="1" defaultSubtotal="0" defaultAttributeDrillState="1">
      <items count="22">
        <item x="0"/>
        <item x="1"/>
        <item x="2"/>
        <item x="3"/>
        <item x="4"/>
        <item x="5"/>
        <item x="6"/>
        <item x="7"/>
        <item x="8"/>
        <item x="9"/>
        <item x="10"/>
        <item x="11"/>
        <item x="12"/>
        <item x="13"/>
        <item x="14"/>
        <item x="15"/>
        <item x="16"/>
        <item x="17"/>
        <item x="18"/>
        <item x="19"/>
        <item x="20"/>
        <item x="21"/>
      </items>
    </pivotField>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3">
    <i>
      <x/>
    </i>
    <i>
      <x v="1"/>
    </i>
    <i>
      <x v="2"/>
    </i>
    <i>
      <x v="3"/>
    </i>
    <i>
      <x v="4"/>
    </i>
    <i>
      <x v="5"/>
    </i>
    <i>
      <x v="6"/>
    </i>
    <i>
      <x v="7"/>
    </i>
    <i>
      <x v="8"/>
    </i>
    <i>
      <x v="9"/>
    </i>
    <i>
      <x v="10"/>
    </i>
    <i>
      <x v="11"/>
    </i>
    <i>
      <x v="12"/>
    </i>
    <i>
      <x v="13"/>
    </i>
    <i>
      <x v="14"/>
    </i>
    <i>
      <x v="15"/>
    </i>
    <i>
      <x v="16"/>
    </i>
    <i>
      <x v="17"/>
    </i>
    <i>
      <x v="18"/>
    </i>
    <i>
      <x v="19"/>
    </i>
    <i>
      <x v="20"/>
    </i>
    <i>
      <x v="21"/>
    </i>
    <i t="grand">
      <x/>
    </i>
  </rowItems>
  <colFields count="1">
    <field x="-2"/>
  </colFields>
  <colItems count="3">
    <i>
      <x/>
    </i>
    <i i="1">
      <x v="1"/>
    </i>
    <i i="2">
      <x v="2"/>
    </i>
  </colItems>
  <dataFields count="3">
    <dataField name="Sum of Amount" fld="1" baseField="0" baseItem="0"/>
    <dataField name="Sum of Total Cost" fld="2" baseField="0" baseItem="0"/>
    <dataField name="Total Profit" fld="3" subtotal="count" baseField="0" baseItem="0"/>
  </dataFields>
  <pivotHierarchies count="14">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caption="Total Profit"/>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62FE2A1-B319-40B9-A66A-9268427591C8}" name="PivotTable5" cacheId="200" applyNumberFormats="0" applyBorderFormats="0" applyFontFormats="0" applyPatternFormats="0" applyAlignmentFormats="0" applyWidthHeightFormats="1" dataCaption="Values" tag="f4cb45a8-4cfe-47f0-8a7e-c4dfb1d62d20" updatedVersion="7" minRefreshableVersion="3" useAutoFormatting="1" itemPrintTitles="1" createdVersion="7" indent="0" outline="1" outlineData="1" multipleFieldFilters="0" chartFormat="1">
  <location ref="B5:E28" firstHeaderRow="0" firstDataRow="1" firstDataCol="1"/>
  <pivotFields count="4">
    <pivotField axis="axisRow" allDrilled="1" subtotalTop="0" showAll="0" sortType="a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1"/>
            </reference>
          </references>
        </pivotArea>
      </autoSortScope>
    </pivotField>
    <pivotField dataField="1" subtotalTop="0" showAll="0" defaultSubtotal="0"/>
    <pivotField dataField="1" subtotalTop="0" showAll="0" defaultSubtotal="0"/>
    <pivotField dataField="1" subtotalTop="0" showAll="0" defaultSubtotal="0"/>
  </pivotFields>
  <rowFields count="1">
    <field x="0"/>
  </rowFields>
  <rowItems count="23">
    <i>
      <x v="5"/>
    </i>
    <i>
      <x/>
    </i>
    <i>
      <x v="16"/>
    </i>
    <i>
      <x v="1"/>
    </i>
    <i>
      <x v="20"/>
    </i>
    <i>
      <x v="19"/>
    </i>
    <i>
      <x v="21"/>
    </i>
    <i>
      <x v="13"/>
    </i>
    <i>
      <x v="3"/>
    </i>
    <i>
      <x v="2"/>
    </i>
    <i>
      <x v="15"/>
    </i>
    <i>
      <x v="12"/>
    </i>
    <i>
      <x v="7"/>
    </i>
    <i>
      <x v="9"/>
    </i>
    <i>
      <x v="14"/>
    </i>
    <i>
      <x v="11"/>
    </i>
    <i>
      <x v="17"/>
    </i>
    <i>
      <x v="4"/>
    </i>
    <i>
      <x v="18"/>
    </i>
    <i>
      <x v="8"/>
    </i>
    <i>
      <x v="10"/>
    </i>
    <i>
      <x v="6"/>
    </i>
    <i t="grand">
      <x/>
    </i>
  </rowItems>
  <colFields count="1">
    <field x="-2"/>
  </colFields>
  <colItems count="3">
    <i>
      <x/>
    </i>
    <i i="1">
      <x v="1"/>
    </i>
    <i i="2">
      <x v="2"/>
    </i>
  </colItems>
  <dataFields count="3">
    <dataField name="Sum of Amount" fld="1" baseField="0" baseItem="0"/>
    <dataField fld="2" subtotal="count" baseField="0" baseItem="0"/>
    <dataField fld="3" subtotal="count" baseField="0" baseItem="0"/>
  </dataFields>
  <formats count="1">
    <format dxfId="1">
      <pivotArea dataOnly="0" outline="0" fieldPosition="0">
        <references count="1">
          <reference field="4294967294" count="1">
            <x v="0"/>
          </reference>
        </references>
      </pivotArea>
    </format>
  </formats>
  <conditionalFormats count="1">
    <conditionalFormat priority="1">
      <pivotAreas count="1">
        <pivotArea type="data" collapsedLevelsAreSubtotals="1" fieldPosition="0">
          <references count="2">
            <reference field="4294967294" count="1" selected="0">
              <x v="2"/>
            </reference>
            <reference field="0" count="22">
              <x v="0"/>
              <x v="1"/>
              <x v="2"/>
              <x v="3"/>
              <x v="4"/>
              <x v="5"/>
              <x v="6"/>
              <x v="7"/>
              <x v="8"/>
              <x v="9"/>
              <x v="10"/>
              <x v="11"/>
              <x v="12"/>
              <x v="13"/>
              <x v="14"/>
              <x v="15"/>
              <x v="16"/>
              <x v="17"/>
              <x v="18"/>
              <x v="19"/>
              <x v="20"/>
              <x v="21"/>
            </reference>
          </references>
        </pivotArea>
      </pivotAreas>
    </conditionalFormat>
  </conditionalFormat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Hierarchies count="14">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CCAE45BD-1AA1-4022-ADCB-673C669B879D}" sourceName="Sales Person">
  <pivotTables>
    <pivotTable tabId="5" name="PivotTable1"/>
  </pivotTables>
  <data>
    <tabular pivotCacheId="1801654420">
      <items count="10">
        <i x="7" s="1"/>
        <i x="1" s="1"/>
        <i x="3" s="1"/>
        <i x="5" s="1"/>
        <i x="4" s="1"/>
        <i x="6" s="1"/>
        <i x="8" s="1"/>
        <i x="2" s="1"/>
        <i x="9"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2F119BDC-96D3-4278-8F07-2FE1658BD4A7}" sourceName="[Data].[Geography]">
  <pivotTables>
    <pivotTable tabId="7" name="PivotTable2"/>
  </pivotTables>
  <data>
    <olap pivotCacheId="288683423">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A5EF7FDD-D3A0-4F37-B876-4F7A2D3C0970}" sourceName="[Data].[Geography]">
  <pivotTables>
    <pivotTable tabId="10" name="PivotTable5"/>
  </pivotTables>
  <data>
    <olap pivotCacheId="858527743">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20A7A365-DFDB-428F-BE21-A869E3BE9B27}" cache="Slicer_Sales_Person" caption="Sales Person" columnCount="2" rowHeight="18288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4466BD60-0119-4C92-BA80-37678C7DAAEE}" cache="Slicer_Geography" caption="Geography" level="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B48F5676-4533-4F9B-8CC0-64C1DB47227D}" cache="Slicer_Geography1" caption="Geography"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AA10:AB32" totalsRowShown="0">
  <autoFilter ref="AA10:AB32" xr:uid="{6DAC1E92-D947-4232-891E-65555AD7A47E}"/>
  <tableColumns count="2">
    <tableColumn id="1" xr3:uid="{1B8963D1-E60F-4400-A175-651A513B826F}" name="Product"/>
    <tableColumn id="2" xr3:uid="{1798A7DA-FB9F-46D3-AA0A-B6BCA4A81AC3}" name="Cost per unit" dataDxfId="6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E9C7984-1C7D-45B4-BA09-FD72C0167204}" name="Data" displayName="Data" ref="C10:J310" totalsRowShown="0" headerRowDxfId="66">
  <autoFilter ref="C10:J310" xr:uid="{DE9C7984-1C7D-45B4-BA09-FD72C0167204}"/>
  <tableColumns count="8">
    <tableColumn id="1" xr3:uid="{343ADD3F-7C9C-4868-ABF1-23A1147D1920}" name="Sales Person"/>
    <tableColumn id="2" xr3:uid="{8DBF126D-9BAD-4827-B623-9B6CB7225D03}" name="Geography"/>
    <tableColumn id="3" xr3:uid="{A1AD194F-2B89-4E78-97D0-3B2FF212EB89}" name="Product"/>
    <tableColumn id="4" xr3:uid="{0069C2CF-E718-4DFF-B060-8A8C1B181E52}" name="Amount" dataDxfId="68"/>
    <tableColumn id="5" xr3:uid="{20E1295F-60B6-4A46-80AF-45473F3B897E}" name="Units" dataDxfId="67"/>
    <tableColumn id="6" xr3:uid="{07587952-37D4-4CE9-A876-B48A5C23DC68}" name="Cost per Unit" dataDxfId="65">
      <calculatedColumnFormula>_xlfn.XLOOKUP(Data[[#This Row],[Product]],products[Product],products[Cost per unit],0)</calculatedColumnFormula>
    </tableColumn>
    <tableColumn id="7" xr3:uid="{C5BBEC10-E278-422E-855A-458E8452012F}" name="Total Cost" dataDxfId="64">
      <calculatedColumnFormula>Data[[#This Row],[Cost per Unit]]*Data[[#This Row],[Units]]</calculatedColumnFormula>
    </tableColumn>
    <tableColumn id="8" xr3:uid="{1BCB8548-D14D-4981-9ACC-DB4EE3D6E7F1}" name="Profit" dataDxfId="63">
      <calculatedColumnFormula>Data[[#This Row],[Amount]]-Data[[#This Row],[Total Cost]]</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B67D88D-E348-4CD6-B914-0E1D11D1555F}" name="Table7" displayName="Table7" ref="G8:J18" totalsRowShown="0" headerRowDxfId="60">
  <sortState xmlns:xlrd2="http://schemas.microsoft.com/office/spreadsheetml/2017/richdata2" ref="G9:J18">
    <sortCondition ref="G9:G18"/>
  </sortState>
  <tableColumns count="4">
    <tableColumn id="1" xr3:uid="{ACB1FCB3-AF14-4BB0-9537-9EB4524438A6}" name=" "/>
    <tableColumn id="2" xr3:uid="{E83C8F91-4EE6-49FF-86D9-6776BF00B4E7}" name="Amount" dataDxfId="62">
      <calculatedColumnFormula>SUMIFS(Data[Amount],Data[Sales Person],G9,Data[Geography],D$4)</calculatedColumnFormula>
    </tableColumn>
    <tableColumn id="3" xr3:uid="{5B83F19F-2F0F-4FE8-ACE7-D13A7DC750ED}" name="Units">
      <calculatedColumnFormula>SUMIFS(Data[Units],Data[Sales Person],G9,Data[Geography],D$4)</calculatedColumnFormula>
    </tableColumn>
    <tableColumn id="4" xr3:uid="{DB4AAF31-037B-48AA-828B-3B879EF8DFE6}" name="&gt;12000" dataDxfId="61">
      <calculatedColumnFormula>IF(H9&gt;12000,1,-1)</calculatedColumnFormula>
    </tableColumn>
  </tableColumns>
  <tableStyleInfo name="TableStyleMedium2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5120976-AC38-4C07-99FF-66D1BE670943}" name="Table9" displayName="Table9" ref="A1:H13" totalsRowShown="0">
  <autoFilter ref="A1:H13" xr:uid="{95120976-AC38-4C07-99FF-66D1BE670943}"/>
  <tableColumns count="8">
    <tableColumn id="1" xr3:uid="{4D1D1F05-6230-4D4F-941C-8CE16BCE8A38}" name="Sales Person"/>
    <tableColumn id="2" xr3:uid="{B6B1B836-15ED-4A73-A0D4-F1B4B77E8257}" name="Geography"/>
    <tableColumn id="3" xr3:uid="{56A4EF41-92C8-4394-9C09-226F68164D28}" name="Product"/>
    <tableColumn id="4" xr3:uid="{425E03E6-21DC-40E8-8E74-33E086C0BA5A}" name="Amount"/>
    <tableColumn id="5" xr3:uid="{7848C1DC-2E26-4726-9390-DFFA9A4BF9AD}" name="Units"/>
    <tableColumn id="6" xr3:uid="{A6EB8182-9404-4E68-B697-8E0D3548AF2F}" name="Cost per Unit"/>
    <tableColumn id="7" xr3:uid="{FF17B887-D600-4051-ADB1-85C5F51822B3}" name="Total Cost"/>
    <tableColumn id="8" xr3:uid="{F8535241-1399-4356-9983-2E63D44F9F43}" name="Profi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C10:AB657"/>
  <sheetViews>
    <sheetView showGridLines="0" topLeftCell="A11" zoomScaleNormal="100" workbookViewId="0">
      <selection activeCell="J12" sqref="J12"/>
    </sheetView>
  </sheetViews>
  <sheetFormatPr defaultRowHeight="14.25" x14ac:dyDescent="0.45"/>
  <cols>
    <col min="1" max="1" width="1.73046875" customWidth="1"/>
    <col min="2" max="2" width="3.73046875" customWidth="1"/>
    <col min="3" max="3" width="19.59765625" customWidth="1"/>
    <col min="4" max="4" width="14.73046875" customWidth="1"/>
    <col min="5" max="5" width="21.86328125" bestFit="1" customWidth="1"/>
    <col min="6" max="6" width="13.59765625" customWidth="1"/>
    <col min="7" max="7" width="8.59765625" customWidth="1"/>
    <col min="12" max="12" width="3.86328125" customWidth="1"/>
    <col min="13" max="13" width="53.86328125" customWidth="1"/>
    <col min="27" max="27" width="21.86328125" bestFit="1" customWidth="1"/>
    <col min="28" max="28" width="14.3984375" customWidth="1"/>
    <col min="33" max="33" width="21.86328125" customWidth="1"/>
  </cols>
  <sheetData>
    <row r="10" spans="3:28" x14ac:dyDescent="0.45">
      <c r="C10" s="4" t="s">
        <v>11</v>
      </c>
      <c r="D10" s="4" t="s">
        <v>12</v>
      </c>
      <c r="E10" s="4" t="s">
        <v>0</v>
      </c>
      <c r="F10" s="8" t="s">
        <v>1</v>
      </c>
      <c r="G10" s="8" t="s">
        <v>49</v>
      </c>
      <c r="H10" s="4" t="s">
        <v>72</v>
      </c>
      <c r="I10" s="4" t="s">
        <v>73</v>
      </c>
      <c r="J10" s="4" t="s">
        <v>77</v>
      </c>
      <c r="L10" s="7" t="s">
        <v>42</v>
      </c>
      <c r="M10" s="1"/>
      <c r="AA10" t="s">
        <v>0</v>
      </c>
      <c r="AB10" t="s">
        <v>50</v>
      </c>
    </row>
    <row r="11" spans="3:28" x14ac:dyDescent="0.45">
      <c r="C11" t="s">
        <v>40</v>
      </c>
      <c r="D11" t="s">
        <v>37</v>
      </c>
      <c r="E11" t="s">
        <v>30</v>
      </c>
      <c r="F11" s="2">
        <v>1624</v>
      </c>
      <c r="G11" s="3">
        <v>114</v>
      </c>
      <c r="H11">
        <f>_xlfn.XLOOKUP(Data[[#This Row],[Product]],products[Product],products[Cost per unit],0)</f>
        <v>14.49</v>
      </c>
      <c r="I11">
        <f>Data[[#This Row],[Cost per Unit]]*Data[[#This Row],[Units]]</f>
        <v>1651.8600000000001</v>
      </c>
      <c r="J11" s="2">
        <f>Data[[#This Row],[Amount]]-Data[[#This Row],[Total Cost]]</f>
        <v>-27.860000000000127</v>
      </c>
      <c r="L11" s="5">
        <v>1</v>
      </c>
      <c r="M11" s="6" t="s">
        <v>43</v>
      </c>
      <c r="AA11" t="s">
        <v>13</v>
      </c>
      <c r="AB11" s="9">
        <v>9.33</v>
      </c>
    </row>
    <row r="12" spans="3:28" x14ac:dyDescent="0.45">
      <c r="C12" t="s">
        <v>8</v>
      </c>
      <c r="D12" t="s">
        <v>35</v>
      </c>
      <c r="E12" t="s">
        <v>32</v>
      </c>
      <c r="F12" s="2">
        <v>6706</v>
      </c>
      <c r="G12" s="3">
        <v>459</v>
      </c>
      <c r="H12">
        <f>_xlfn.XLOOKUP(Data[[#This Row],[Product]],products[Product],products[Cost per unit],0)</f>
        <v>8.65</v>
      </c>
      <c r="I12">
        <f>Data[[#This Row],[Cost per Unit]]*Data[[#This Row],[Units]]</f>
        <v>3970.3500000000004</v>
      </c>
      <c r="J12" s="2">
        <f>Data[[#This Row],[Amount]]-Data[[#This Row],[Total Cost]]</f>
        <v>2735.6499999999996</v>
      </c>
      <c r="L12" s="5">
        <v>2</v>
      </c>
      <c r="M12" s="6" t="s">
        <v>52</v>
      </c>
      <c r="AA12" t="s">
        <v>14</v>
      </c>
      <c r="AB12" s="9">
        <v>11.7</v>
      </c>
    </row>
    <row r="13" spans="3:28" x14ac:dyDescent="0.45">
      <c r="C13" t="s">
        <v>9</v>
      </c>
      <c r="D13" t="s">
        <v>35</v>
      </c>
      <c r="E13" t="s">
        <v>4</v>
      </c>
      <c r="F13" s="2">
        <v>959</v>
      </c>
      <c r="G13" s="3">
        <v>147</v>
      </c>
      <c r="H13">
        <f>_xlfn.XLOOKUP(Data[[#This Row],[Product]],products[Product],products[Cost per unit],0)</f>
        <v>11.88</v>
      </c>
      <c r="I13">
        <f>Data[[#This Row],[Cost per Unit]]*Data[[#This Row],[Units]]</f>
        <v>1746.3600000000001</v>
      </c>
      <c r="J13" s="2">
        <f>Data[[#This Row],[Amount]]-Data[[#This Row],[Total Cost]]</f>
        <v>-787.36000000000013</v>
      </c>
      <c r="L13" s="5">
        <v>3</v>
      </c>
      <c r="M13" s="6" t="s">
        <v>44</v>
      </c>
      <c r="AA13" t="s">
        <v>4</v>
      </c>
      <c r="AB13" s="9">
        <v>11.88</v>
      </c>
    </row>
    <row r="14" spans="3:28" x14ac:dyDescent="0.45">
      <c r="C14" t="s">
        <v>41</v>
      </c>
      <c r="D14" t="s">
        <v>36</v>
      </c>
      <c r="E14" t="s">
        <v>18</v>
      </c>
      <c r="F14" s="2">
        <v>9632</v>
      </c>
      <c r="G14" s="3">
        <v>288</v>
      </c>
      <c r="H14">
        <f>_xlfn.XLOOKUP(Data[[#This Row],[Product]],products[Product],products[Cost per unit],0)</f>
        <v>6.47</v>
      </c>
      <c r="I14">
        <f>Data[[#This Row],[Cost per Unit]]*Data[[#This Row],[Units]]</f>
        <v>1863.36</v>
      </c>
      <c r="J14" s="2">
        <f>Data[[#This Row],[Amount]]-Data[[#This Row],[Total Cost]]</f>
        <v>7768.64</v>
      </c>
      <c r="L14" s="5">
        <v>4</v>
      </c>
      <c r="M14" s="6" t="s">
        <v>45</v>
      </c>
      <c r="AA14" t="s">
        <v>15</v>
      </c>
      <c r="AB14" s="9">
        <v>11.73</v>
      </c>
    </row>
    <row r="15" spans="3:28" x14ac:dyDescent="0.45">
      <c r="C15" t="s">
        <v>6</v>
      </c>
      <c r="D15" t="s">
        <v>39</v>
      </c>
      <c r="E15" t="s">
        <v>25</v>
      </c>
      <c r="F15" s="2">
        <v>2100</v>
      </c>
      <c r="G15" s="3">
        <v>414</v>
      </c>
      <c r="H15">
        <f>_xlfn.XLOOKUP(Data[[#This Row],[Product]],products[Product],products[Cost per unit],0)</f>
        <v>13.15</v>
      </c>
      <c r="I15">
        <f>Data[[#This Row],[Cost per Unit]]*Data[[#This Row],[Units]]</f>
        <v>5444.1</v>
      </c>
      <c r="J15" s="2">
        <f>Data[[#This Row],[Amount]]-Data[[#This Row],[Total Cost]]</f>
        <v>-3344.1000000000004</v>
      </c>
      <c r="L15" s="5">
        <v>5</v>
      </c>
      <c r="M15" s="6" t="s">
        <v>53</v>
      </c>
      <c r="AA15" t="s">
        <v>16</v>
      </c>
      <c r="AB15" s="9">
        <v>8.7899999999999991</v>
      </c>
    </row>
    <row r="16" spans="3:28" x14ac:dyDescent="0.45">
      <c r="C16" t="s">
        <v>40</v>
      </c>
      <c r="D16" t="s">
        <v>35</v>
      </c>
      <c r="E16" t="s">
        <v>33</v>
      </c>
      <c r="F16" s="2">
        <v>8869</v>
      </c>
      <c r="G16" s="3">
        <v>432</v>
      </c>
      <c r="H16">
        <f>_xlfn.XLOOKUP(Data[[#This Row],[Product]],products[Product],products[Cost per unit],0)</f>
        <v>12.37</v>
      </c>
      <c r="I16">
        <f>Data[[#This Row],[Cost per Unit]]*Data[[#This Row],[Units]]</f>
        <v>5343.8399999999992</v>
      </c>
      <c r="J16" s="2">
        <f>Data[[#This Row],[Amount]]-Data[[#This Row],[Total Cost]]</f>
        <v>3525.1600000000008</v>
      </c>
      <c r="L16" s="5">
        <v>6</v>
      </c>
      <c r="M16" s="6" t="s">
        <v>54</v>
      </c>
      <c r="AA16" t="s">
        <v>17</v>
      </c>
      <c r="AB16" s="9">
        <v>3.11</v>
      </c>
    </row>
    <row r="17" spans="3:28" x14ac:dyDescent="0.45">
      <c r="C17" t="s">
        <v>6</v>
      </c>
      <c r="D17" t="s">
        <v>38</v>
      </c>
      <c r="E17" t="s">
        <v>31</v>
      </c>
      <c r="F17" s="2">
        <v>2681</v>
      </c>
      <c r="G17" s="3">
        <v>54</v>
      </c>
      <c r="H17">
        <f>_xlfn.XLOOKUP(Data[[#This Row],[Product]],products[Product],products[Cost per unit],0)</f>
        <v>5.79</v>
      </c>
      <c r="I17">
        <f>Data[[#This Row],[Cost per Unit]]*Data[[#This Row],[Units]]</f>
        <v>312.66000000000003</v>
      </c>
      <c r="J17" s="2">
        <f>Data[[#This Row],[Amount]]-Data[[#This Row],[Total Cost]]</f>
        <v>2368.34</v>
      </c>
      <c r="L17" s="5">
        <v>7</v>
      </c>
      <c r="M17" s="6" t="s">
        <v>48</v>
      </c>
      <c r="AA17" t="s">
        <v>18</v>
      </c>
      <c r="AB17" s="9">
        <v>6.47</v>
      </c>
    </row>
    <row r="18" spans="3:28" x14ac:dyDescent="0.45">
      <c r="C18" t="s">
        <v>8</v>
      </c>
      <c r="D18" t="s">
        <v>35</v>
      </c>
      <c r="E18" t="s">
        <v>22</v>
      </c>
      <c r="F18" s="2">
        <v>5012</v>
      </c>
      <c r="G18" s="3">
        <v>210</v>
      </c>
      <c r="H18">
        <f>_xlfn.XLOOKUP(Data[[#This Row],[Product]],products[Product],products[Cost per unit],0)</f>
        <v>9.77</v>
      </c>
      <c r="I18">
        <f>Data[[#This Row],[Cost per Unit]]*Data[[#This Row],[Units]]</f>
        <v>2051.6999999999998</v>
      </c>
      <c r="J18" s="2">
        <f>Data[[#This Row],[Amount]]-Data[[#This Row],[Total Cost]]</f>
        <v>2960.3</v>
      </c>
      <c r="L18" s="5">
        <v>8</v>
      </c>
      <c r="M18" s="6" t="s">
        <v>51</v>
      </c>
      <c r="AA18" t="s">
        <v>19</v>
      </c>
      <c r="AB18" s="9">
        <v>7.64</v>
      </c>
    </row>
    <row r="19" spans="3:28" x14ac:dyDescent="0.45">
      <c r="C19" t="s">
        <v>7</v>
      </c>
      <c r="D19" t="s">
        <v>38</v>
      </c>
      <c r="E19" t="s">
        <v>14</v>
      </c>
      <c r="F19" s="2">
        <v>1281</v>
      </c>
      <c r="G19" s="3">
        <v>75</v>
      </c>
      <c r="H19">
        <f>_xlfn.XLOOKUP(Data[[#This Row],[Product]],products[Product],products[Cost per unit],0)</f>
        <v>11.7</v>
      </c>
      <c r="I19">
        <f>Data[[#This Row],[Cost per Unit]]*Data[[#This Row],[Units]]</f>
        <v>877.5</v>
      </c>
      <c r="J19" s="2">
        <f>Data[[#This Row],[Amount]]-Data[[#This Row],[Total Cost]]</f>
        <v>403.5</v>
      </c>
      <c r="L19" s="5">
        <v>9</v>
      </c>
      <c r="M19" s="6" t="s">
        <v>46</v>
      </c>
      <c r="AA19" t="s">
        <v>20</v>
      </c>
      <c r="AB19" s="9">
        <v>10.62</v>
      </c>
    </row>
    <row r="20" spans="3:28" x14ac:dyDescent="0.45">
      <c r="C20" t="s">
        <v>5</v>
      </c>
      <c r="D20" t="s">
        <v>37</v>
      </c>
      <c r="E20" t="s">
        <v>14</v>
      </c>
      <c r="F20" s="2">
        <v>4991</v>
      </c>
      <c r="G20" s="3">
        <v>12</v>
      </c>
      <c r="H20">
        <f>_xlfn.XLOOKUP(Data[[#This Row],[Product]],products[Product],products[Cost per unit],0)</f>
        <v>11.7</v>
      </c>
      <c r="I20">
        <f>Data[[#This Row],[Cost per Unit]]*Data[[#This Row],[Units]]</f>
        <v>140.39999999999998</v>
      </c>
      <c r="J20" s="2">
        <f>Data[[#This Row],[Amount]]-Data[[#This Row],[Total Cost]]</f>
        <v>4850.6000000000004</v>
      </c>
      <c r="L20" s="5">
        <v>10</v>
      </c>
      <c r="M20" s="6" t="s">
        <v>47</v>
      </c>
      <c r="AA20" t="s">
        <v>21</v>
      </c>
      <c r="AB20" s="9">
        <v>9</v>
      </c>
    </row>
    <row r="21" spans="3:28" x14ac:dyDescent="0.45">
      <c r="C21" t="s">
        <v>2</v>
      </c>
      <c r="D21" t="s">
        <v>39</v>
      </c>
      <c r="E21" t="s">
        <v>25</v>
      </c>
      <c r="F21" s="2">
        <v>1785</v>
      </c>
      <c r="G21" s="3">
        <v>462</v>
      </c>
      <c r="H21">
        <f>_xlfn.XLOOKUP(Data[[#This Row],[Product]],products[Product],products[Cost per unit],0)</f>
        <v>13.15</v>
      </c>
      <c r="I21">
        <f>Data[[#This Row],[Cost per Unit]]*Data[[#This Row],[Units]]</f>
        <v>6075.3</v>
      </c>
      <c r="J21" s="2">
        <f>Data[[#This Row],[Amount]]-Data[[#This Row],[Total Cost]]</f>
        <v>-4290.3</v>
      </c>
      <c r="AA21" t="s">
        <v>22</v>
      </c>
      <c r="AB21" s="9">
        <v>9.77</v>
      </c>
    </row>
    <row r="22" spans="3:28" x14ac:dyDescent="0.45">
      <c r="C22" t="s">
        <v>3</v>
      </c>
      <c r="D22" t="s">
        <v>37</v>
      </c>
      <c r="E22" t="s">
        <v>17</v>
      </c>
      <c r="F22" s="2">
        <v>3983</v>
      </c>
      <c r="G22" s="3">
        <v>144</v>
      </c>
      <c r="H22">
        <f>_xlfn.XLOOKUP(Data[[#This Row],[Product]],products[Product],products[Cost per unit],0)</f>
        <v>3.11</v>
      </c>
      <c r="I22">
        <f>Data[[#This Row],[Cost per Unit]]*Data[[#This Row],[Units]]</f>
        <v>447.84</v>
      </c>
      <c r="J22" s="2">
        <f>Data[[#This Row],[Amount]]-Data[[#This Row],[Total Cost]]</f>
        <v>3535.16</v>
      </c>
      <c r="AA22" t="s">
        <v>23</v>
      </c>
      <c r="AB22" s="9">
        <v>6.49</v>
      </c>
    </row>
    <row r="23" spans="3:28" x14ac:dyDescent="0.45">
      <c r="C23" t="s">
        <v>9</v>
      </c>
      <c r="D23" t="s">
        <v>38</v>
      </c>
      <c r="E23" t="s">
        <v>16</v>
      </c>
      <c r="F23" s="2">
        <v>2646</v>
      </c>
      <c r="G23" s="3">
        <v>120</v>
      </c>
      <c r="H23">
        <f>_xlfn.XLOOKUP(Data[[#This Row],[Product]],products[Product],products[Cost per unit],0)</f>
        <v>8.7899999999999991</v>
      </c>
      <c r="I23">
        <f>Data[[#This Row],[Cost per Unit]]*Data[[#This Row],[Units]]</f>
        <v>1054.8</v>
      </c>
      <c r="J23" s="2">
        <f>Data[[#This Row],[Amount]]-Data[[#This Row],[Total Cost]]</f>
        <v>1591.2</v>
      </c>
      <c r="AA23" t="s">
        <v>24</v>
      </c>
      <c r="AB23" s="9">
        <v>4.97</v>
      </c>
    </row>
    <row r="24" spans="3:28" x14ac:dyDescent="0.45">
      <c r="C24" t="s">
        <v>2</v>
      </c>
      <c r="D24" t="s">
        <v>34</v>
      </c>
      <c r="E24" t="s">
        <v>13</v>
      </c>
      <c r="F24" s="2">
        <v>252</v>
      </c>
      <c r="G24" s="3">
        <v>54</v>
      </c>
      <c r="H24">
        <f>_xlfn.XLOOKUP(Data[[#This Row],[Product]],products[Product],products[Cost per unit],0)</f>
        <v>9.33</v>
      </c>
      <c r="I24">
        <f>Data[[#This Row],[Cost per Unit]]*Data[[#This Row],[Units]]</f>
        <v>503.82</v>
      </c>
      <c r="J24" s="2">
        <f>Data[[#This Row],[Amount]]-Data[[#This Row],[Total Cost]]</f>
        <v>-251.82</v>
      </c>
      <c r="AA24" t="s">
        <v>25</v>
      </c>
      <c r="AB24" s="9">
        <v>13.15</v>
      </c>
    </row>
    <row r="25" spans="3:28" x14ac:dyDescent="0.45">
      <c r="C25" t="s">
        <v>3</v>
      </c>
      <c r="D25" t="s">
        <v>35</v>
      </c>
      <c r="E25" t="s">
        <v>25</v>
      </c>
      <c r="F25" s="2">
        <v>2464</v>
      </c>
      <c r="G25" s="3">
        <v>234</v>
      </c>
      <c r="H25">
        <f>_xlfn.XLOOKUP(Data[[#This Row],[Product]],products[Product],products[Cost per unit],0)</f>
        <v>13.15</v>
      </c>
      <c r="I25">
        <f>Data[[#This Row],[Cost per Unit]]*Data[[#This Row],[Units]]</f>
        <v>3077.1</v>
      </c>
      <c r="J25" s="2">
        <f>Data[[#This Row],[Amount]]-Data[[#This Row],[Total Cost]]</f>
        <v>-613.09999999999991</v>
      </c>
      <c r="AA25" t="s">
        <v>26</v>
      </c>
      <c r="AB25" s="9">
        <v>5.6</v>
      </c>
    </row>
    <row r="26" spans="3:28" x14ac:dyDescent="0.45">
      <c r="C26" t="s">
        <v>3</v>
      </c>
      <c r="D26" t="s">
        <v>35</v>
      </c>
      <c r="E26" t="s">
        <v>29</v>
      </c>
      <c r="F26" s="2">
        <v>2114</v>
      </c>
      <c r="G26" s="3">
        <v>66</v>
      </c>
      <c r="H26">
        <f>_xlfn.XLOOKUP(Data[[#This Row],[Product]],products[Product],products[Cost per unit],0)</f>
        <v>7.16</v>
      </c>
      <c r="I26">
        <f>Data[[#This Row],[Cost per Unit]]*Data[[#This Row],[Units]]</f>
        <v>472.56</v>
      </c>
      <c r="J26" s="2">
        <f>Data[[#This Row],[Amount]]-Data[[#This Row],[Total Cost]]</f>
        <v>1641.44</v>
      </c>
      <c r="AA26" t="s">
        <v>27</v>
      </c>
      <c r="AB26" s="9">
        <v>16.73</v>
      </c>
    </row>
    <row r="27" spans="3:28" x14ac:dyDescent="0.45">
      <c r="C27" t="s">
        <v>6</v>
      </c>
      <c r="D27" t="s">
        <v>37</v>
      </c>
      <c r="E27" t="s">
        <v>31</v>
      </c>
      <c r="F27" s="2">
        <v>7693</v>
      </c>
      <c r="G27" s="3">
        <v>87</v>
      </c>
      <c r="H27">
        <f>_xlfn.XLOOKUP(Data[[#This Row],[Product]],products[Product],products[Cost per unit],0)</f>
        <v>5.79</v>
      </c>
      <c r="I27">
        <f>Data[[#This Row],[Cost per Unit]]*Data[[#This Row],[Units]]</f>
        <v>503.73</v>
      </c>
      <c r="J27" s="2">
        <f>Data[[#This Row],[Amount]]-Data[[#This Row],[Total Cost]]</f>
        <v>7189.27</v>
      </c>
      <c r="AA27" t="s">
        <v>28</v>
      </c>
      <c r="AB27" s="9">
        <v>10.38</v>
      </c>
    </row>
    <row r="28" spans="3:28" x14ac:dyDescent="0.45">
      <c r="C28" t="s">
        <v>5</v>
      </c>
      <c r="D28" t="s">
        <v>34</v>
      </c>
      <c r="E28" t="s">
        <v>20</v>
      </c>
      <c r="F28" s="2">
        <v>15610</v>
      </c>
      <c r="G28" s="3">
        <v>339</v>
      </c>
      <c r="H28">
        <f>_xlfn.XLOOKUP(Data[[#This Row],[Product]],products[Product],products[Cost per unit],0)</f>
        <v>10.62</v>
      </c>
      <c r="I28">
        <f>Data[[#This Row],[Cost per Unit]]*Data[[#This Row],[Units]]</f>
        <v>3600.18</v>
      </c>
      <c r="J28" s="2">
        <f>Data[[#This Row],[Amount]]-Data[[#This Row],[Total Cost]]</f>
        <v>12009.82</v>
      </c>
      <c r="AA28" t="s">
        <v>29</v>
      </c>
      <c r="AB28" s="9">
        <v>7.16</v>
      </c>
    </row>
    <row r="29" spans="3:28" x14ac:dyDescent="0.45">
      <c r="C29" t="s">
        <v>41</v>
      </c>
      <c r="D29" t="s">
        <v>34</v>
      </c>
      <c r="E29" t="s">
        <v>22</v>
      </c>
      <c r="F29" s="2">
        <v>336</v>
      </c>
      <c r="G29" s="3">
        <v>144</v>
      </c>
      <c r="H29">
        <f>_xlfn.XLOOKUP(Data[[#This Row],[Product]],products[Product],products[Cost per unit],0)</f>
        <v>9.77</v>
      </c>
      <c r="I29">
        <f>Data[[#This Row],[Cost per Unit]]*Data[[#This Row],[Units]]</f>
        <v>1406.8799999999999</v>
      </c>
      <c r="J29" s="2">
        <f>Data[[#This Row],[Amount]]-Data[[#This Row],[Total Cost]]</f>
        <v>-1070.8799999999999</v>
      </c>
      <c r="AA29" t="s">
        <v>30</v>
      </c>
      <c r="AB29" s="9">
        <v>14.49</v>
      </c>
    </row>
    <row r="30" spans="3:28" x14ac:dyDescent="0.45">
      <c r="C30" t="s">
        <v>2</v>
      </c>
      <c r="D30" t="s">
        <v>39</v>
      </c>
      <c r="E30" t="s">
        <v>20</v>
      </c>
      <c r="F30" s="2">
        <v>9443</v>
      </c>
      <c r="G30" s="3">
        <v>162</v>
      </c>
      <c r="H30">
        <f>_xlfn.XLOOKUP(Data[[#This Row],[Product]],products[Product],products[Cost per unit],0)</f>
        <v>10.62</v>
      </c>
      <c r="I30">
        <f>Data[[#This Row],[Cost per Unit]]*Data[[#This Row],[Units]]</f>
        <v>1720.4399999999998</v>
      </c>
      <c r="J30" s="2">
        <f>Data[[#This Row],[Amount]]-Data[[#This Row],[Total Cost]]</f>
        <v>7722.56</v>
      </c>
      <c r="AA30" t="s">
        <v>31</v>
      </c>
      <c r="AB30" s="9">
        <v>5.79</v>
      </c>
    </row>
    <row r="31" spans="3:28" x14ac:dyDescent="0.45">
      <c r="C31" t="s">
        <v>9</v>
      </c>
      <c r="D31" t="s">
        <v>34</v>
      </c>
      <c r="E31" t="s">
        <v>23</v>
      </c>
      <c r="F31" s="2">
        <v>8155</v>
      </c>
      <c r="G31" s="3">
        <v>90</v>
      </c>
      <c r="H31">
        <f>_xlfn.XLOOKUP(Data[[#This Row],[Product]],products[Product],products[Cost per unit],0)</f>
        <v>6.49</v>
      </c>
      <c r="I31">
        <f>Data[[#This Row],[Cost per Unit]]*Data[[#This Row],[Units]]</f>
        <v>584.1</v>
      </c>
      <c r="J31" s="2">
        <f>Data[[#This Row],[Amount]]-Data[[#This Row],[Total Cost]]</f>
        <v>7570.9</v>
      </c>
      <c r="AA31" t="s">
        <v>32</v>
      </c>
      <c r="AB31" s="9">
        <v>8.65</v>
      </c>
    </row>
    <row r="32" spans="3:28" x14ac:dyDescent="0.45">
      <c r="C32" t="s">
        <v>8</v>
      </c>
      <c r="D32" t="s">
        <v>38</v>
      </c>
      <c r="E32" t="s">
        <v>23</v>
      </c>
      <c r="F32" s="2">
        <v>1701</v>
      </c>
      <c r="G32" s="3">
        <v>234</v>
      </c>
      <c r="H32">
        <f>_xlfn.XLOOKUP(Data[[#This Row],[Product]],products[Product],products[Cost per unit],0)</f>
        <v>6.49</v>
      </c>
      <c r="I32">
        <f>Data[[#This Row],[Cost per Unit]]*Data[[#This Row],[Units]]</f>
        <v>1518.66</v>
      </c>
      <c r="J32" s="2">
        <f>Data[[#This Row],[Amount]]-Data[[#This Row],[Total Cost]]</f>
        <v>182.33999999999992</v>
      </c>
      <c r="AA32" t="s">
        <v>33</v>
      </c>
      <c r="AB32" s="9">
        <v>12.37</v>
      </c>
    </row>
    <row r="33" spans="3:10" x14ac:dyDescent="0.45">
      <c r="C33" t="s">
        <v>10</v>
      </c>
      <c r="D33" t="s">
        <v>38</v>
      </c>
      <c r="E33" t="s">
        <v>22</v>
      </c>
      <c r="F33" s="2">
        <v>2205</v>
      </c>
      <c r="G33" s="3">
        <v>141</v>
      </c>
      <c r="H33">
        <f>_xlfn.XLOOKUP(Data[[#This Row],[Product]],products[Product],products[Cost per unit],0)</f>
        <v>9.77</v>
      </c>
      <c r="I33">
        <f>Data[[#This Row],[Cost per Unit]]*Data[[#This Row],[Units]]</f>
        <v>1377.57</v>
      </c>
      <c r="J33" s="2">
        <f>Data[[#This Row],[Amount]]-Data[[#This Row],[Total Cost]]</f>
        <v>827.43000000000006</v>
      </c>
    </row>
    <row r="34" spans="3:10" x14ac:dyDescent="0.45">
      <c r="C34" t="s">
        <v>8</v>
      </c>
      <c r="D34" t="s">
        <v>37</v>
      </c>
      <c r="E34" t="s">
        <v>19</v>
      </c>
      <c r="F34" s="2">
        <v>1771</v>
      </c>
      <c r="G34" s="3">
        <v>204</v>
      </c>
      <c r="H34">
        <f>_xlfn.XLOOKUP(Data[[#This Row],[Product]],products[Product],products[Cost per unit],0)</f>
        <v>7.64</v>
      </c>
      <c r="I34">
        <f>Data[[#This Row],[Cost per Unit]]*Data[[#This Row],[Units]]</f>
        <v>1558.56</v>
      </c>
      <c r="J34" s="2">
        <f>Data[[#This Row],[Amount]]-Data[[#This Row],[Total Cost]]</f>
        <v>212.44000000000005</v>
      </c>
    </row>
    <row r="35" spans="3:10" x14ac:dyDescent="0.45">
      <c r="C35" t="s">
        <v>41</v>
      </c>
      <c r="D35" t="s">
        <v>35</v>
      </c>
      <c r="E35" t="s">
        <v>15</v>
      </c>
      <c r="F35" s="2">
        <v>2114</v>
      </c>
      <c r="G35" s="3">
        <v>186</v>
      </c>
      <c r="H35">
        <f>_xlfn.XLOOKUP(Data[[#This Row],[Product]],products[Product],products[Cost per unit],0)</f>
        <v>11.73</v>
      </c>
      <c r="I35">
        <f>Data[[#This Row],[Cost per Unit]]*Data[[#This Row],[Units]]</f>
        <v>2181.7800000000002</v>
      </c>
      <c r="J35" s="2">
        <f>Data[[#This Row],[Amount]]-Data[[#This Row],[Total Cost]]</f>
        <v>-67.7800000000002</v>
      </c>
    </row>
    <row r="36" spans="3:10" x14ac:dyDescent="0.45">
      <c r="C36" t="s">
        <v>41</v>
      </c>
      <c r="D36" t="s">
        <v>36</v>
      </c>
      <c r="E36" t="s">
        <v>13</v>
      </c>
      <c r="F36" s="2">
        <v>10311</v>
      </c>
      <c r="G36" s="3">
        <v>231</v>
      </c>
      <c r="H36">
        <f>_xlfn.XLOOKUP(Data[[#This Row],[Product]],products[Product],products[Cost per unit],0)</f>
        <v>9.33</v>
      </c>
      <c r="I36">
        <f>Data[[#This Row],[Cost per Unit]]*Data[[#This Row],[Units]]</f>
        <v>2155.23</v>
      </c>
      <c r="J36" s="2">
        <f>Data[[#This Row],[Amount]]-Data[[#This Row],[Total Cost]]</f>
        <v>8155.77</v>
      </c>
    </row>
    <row r="37" spans="3:10" x14ac:dyDescent="0.45">
      <c r="C37" t="s">
        <v>3</v>
      </c>
      <c r="D37" t="s">
        <v>39</v>
      </c>
      <c r="E37" t="s">
        <v>16</v>
      </c>
      <c r="F37" s="2">
        <v>21</v>
      </c>
      <c r="G37" s="3">
        <v>168</v>
      </c>
      <c r="H37">
        <f>_xlfn.XLOOKUP(Data[[#This Row],[Product]],products[Product],products[Cost per unit],0)</f>
        <v>8.7899999999999991</v>
      </c>
      <c r="I37">
        <f>Data[[#This Row],[Cost per Unit]]*Data[[#This Row],[Units]]</f>
        <v>1476.7199999999998</v>
      </c>
      <c r="J37" s="2">
        <f>Data[[#This Row],[Amount]]-Data[[#This Row],[Total Cost]]</f>
        <v>-1455.7199999999998</v>
      </c>
    </row>
    <row r="38" spans="3:10" x14ac:dyDescent="0.45">
      <c r="C38" t="s">
        <v>10</v>
      </c>
      <c r="D38" t="s">
        <v>35</v>
      </c>
      <c r="E38" t="s">
        <v>20</v>
      </c>
      <c r="F38" s="2">
        <v>1974</v>
      </c>
      <c r="G38" s="3">
        <v>195</v>
      </c>
      <c r="H38">
        <f>_xlfn.XLOOKUP(Data[[#This Row],[Product]],products[Product],products[Cost per unit],0)</f>
        <v>10.62</v>
      </c>
      <c r="I38">
        <f>Data[[#This Row],[Cost per Unit]]*Data[[#This Row],[Units]]</f>
        <v>2070.8999999999996</v>
      </c>
      <c r="J38" s="2">
        <f>Data[[#This Row],[Amount]]-Data[[#This Row],[Total Cost]]</f>
        <v>-96.899999999999636</v>
      </c>
    </row>
    <row r="39" spans="3:10" x14ac:dyDescent="0.45">
      <c r="C39" t="s">
        <v>5</v>
      </c>
      <c r="D39" t="s">
        <v>36</v>
      </c>
      <c r="E39" t="s">
        <v>23</v>
      </c>
      <c r="F39" s="2">
        <v>6314</v>
      </c>
      <c r="G39" s="3">
        <v>15</v>
      </c>
      <c r="H39">
        <f>_xlfn.XLOOKUP(Data[[#This Row],[Product]],products[Product],products[Cost per unit],0)</f>
        <v>6.49</v>
      </c>
      <c r="I39">
        <f>Data[[#This Row],[Cost per Unit]]*Data[[#This Row],[Units]]</f>
        <v>97.350000000000009</v>
      </c>
      <c r="J39" s="2">
        <f>Data[[#This Row],[Amount]]-Data[[#This Row],[Total Cost]]</f>
        <v>6216.65</v>
      </c>
    </row>
    <row r="40" spans="3:10" x14ac:dyDescent="0.45">
      <c r="C40" t="s">
        <v>10</v>
      </c>
      <c r="D40" t="s">
        <v>37</v>
      </c>
      <c r="E40" t="s">
        <v>23</v>
      </c>
      <c r="F40" s="2">
        <v>4683</v>
      </c>
      <c r="G40" s="3">
        <v>30</v>
      </c>
      <c r="H40">
        <f>_xlfn.XLOOKUP(Data[[#This Row],[Product]],products[Product],products[Cost per unit],0)</f>
        <v>6.49</v>
      </c>
      <c r="I40">
        <f>Data[[#This Row],[Cost per Unit]]*Data[[#This Row],[Units]]</f>
        <v>194.70000000000002</v>
      </c>
      <c r="J40" s="2">
        <f>Data[[#This Row],[Amount]]-Data[[#This Row],[Total Cost]]</f>
        <v>4488.3</v>
      </c>
    </row>
    <row r="41" spans="3:10" x14ac:dyDescent="0.45">
      <c r="C41" t="s">
        <v>41</v>
      </c>
      <c r="D41" t="s">
        <v>37</v>
      </c>
      <c r="E41" t="s">
        <v>24</v>
      </c>
      <c r="F41" s="2">
        <v>6398</v>
      </c>
      <c r="G41" s="3">
        <v>102</v>
      </c>
      <c r="H41">
        <f>_xlfn.XLOOKUP(Data[[#This Row],[Product]],products[Product],products[Cost per unit],0)</f>
        <v>4.97</v>
      </c>
      <c r="I41">
        <f>Data[[#This Row],[Cost per Unit]]*Data[[#This Row],[Units]]</f>
        <v>506.94</v>
      </c>
      <c r="J41" s="2">
        <f>Data[[#This Row],[Amount]]-Data[[#This Row],[Total Cost]]</f>
        <v>5891.06</v>
      </c>
    </row>
    <row r="42" spans="3:10" x14ac:dyDescent="0.45">
      <c r="C42" t="s">
        <v>2</v>
      </c>
      <c r="D42" t="s">
        <v>35</v>
      </c>
      <c r="E42" t="s">
        <v>19</v>
      </c>
      <c r="F42" s="2">
        <v>553</v>
      </c>
      <c r="G42" s="3">
        <v>15</v>
      </c>
      <c r="H42">
        <f>_xlfn.XLOOKUP(Data[[#This Row],[Product]],products[Product],products[Cost per unit],0)</f>
        <v>7.64</v>
      </c>
      <c r="I42">
        <f>Data[[#This Row],[Cost per Unit]]*Data[[#This Row],[Units]]</f>
        <v>114.6</v>
      </c>
      <c r="J42" s="2">
        <f>Data[[#This Row],[Amount]]-Data[[#This Row],[Total Cost]]</f>
        <v>438.4</v>
      </c>
    </row>
    <row r="43" spans="3:10" x14ac:dyDescent="0.45">
      <c r="C43" t="s">
        <v>8</v>
      </c>
      <c r="D43" t="s">
        <v>39</v>
      </c>
      <c r="E43" t="s">
        <v>30</v>
      </c>
      <c r="F43" s="2">
        <v>7021</v>
      </c>
      <c r="G43" s="3">
        <v>183</v>
      </c>
      <c r="H43">
        <f>_xlfn.XLOOKUP(Data[[#This Row],[Product]],products[Product],products[Cost per unit],0)</f>
        <v>14.49</v>
      </c>
      <c r="I43">
        <f>Data[[#This Row],[Cost per Unit]]*Data[[#This Row],[Units]]</f>
        <v>2651.67</v>
      </c>
      <c r="J43" s="2">
        <f>Data[[#This Row],[Amount]]-Data[[#This Row],[Total Cost]]</f>
        <v>4369.33</v>
      </c>
    </row>
    <row r="44" spans="3:10" x14ac:dyDescent="0.45">
      <c r="C44" t="s">
        <v>40</v>
      </c>
      <c r="D44" t="s">
        <v>39</v>
      </c>
      <c r="E44" t="s">
        <v>22</v>
      </c>
      <c r="F44" s="2">
        <v>5817</v>
      </c>
      <c r="G44" s="3">
        <v>12</v>
      </c>
      <c r="H44">
        <f>_xlfn.XLOOKUP(Data[[#This Row],[Product]],products[Product],products[Cost per unit],0)</f>
        <v>9.77</v>
      </c>
      <c r="I44">
        <f>Data[[#This Row],[Cost per Unit]]*Data[[#This Row],[Units]]</f>
        <v>117.24</v>
      </c>
      <c r="J44" s="2">
        <f>Data[[#This Row],[Amount]]-Data[[#This Row],[Total Cost]]</f>
        <v>5699.76</v>
      </c>
    </row>
    <row r="45" spans="3:10" x14ac:dyDescent="0.45">
      <c r="C45" t="s">
        <v>41</v>
      </c>
      <c r="D45" t="s">
        <v>39</v>
      </c>
      <c r="E45" t="s">
        <v>14</v>
      </c>
      <c r="F45" s="2">
        <v>3976</v>
      </c>
      <c r="G45" s="3">
        <v>72</v>
      </c>
      <c r="H45">
        <f>_xlfn.XLOOKUP(Data[[#This Row],[Product]],products[Product],products[Cost per unit],0)</f>
        <v>11.7</v>
      </c>
      <c r="I45">
        <f>Data[[#This Row],[Cost per Unit]]*Data[[#This Row],[Units]]</f>
        <v>842.4</v>
      </c>
      <c r="J45" s="2">
        <f>Data[[#This Row],[Amount]]-Data[[#This Row],[Total Cost]]</f>
        <v>3133.6</v>
      </c>
    </row>
    <row r="46" spans="3:10" x14ac:dyDescent="0.45">
      <c r="C46" t="s">
        <v>6</v>
      </c>
      <c r="D46" t="s">
        <v>38</v>
      </c>
      <c r="E46" t="s">
        <v>27</v>
      </c>
      <c r="F46" s="2">
        <v>1134</v>
      </c>
      <c r="G46" s="3">
        <v>282</v>
      </c>
      <c r="H46">
        <f>_xlfn.XLOOKUP(Data[[#This Row],[Product]],products[Product],products[Cost per unit],0)</f>
        <v>16.73</v>
      </c>
      <c r="I46">
        <f>Data[[#This Row],[Cost per Unit]]*Data[[#This Row],[Units]]</f>
        <v>4717.8599999999997</v>
      </c>
      <c r="J46" s="2">
        <f>Data[[#This Row],[Amount]]-Data[[#This Row],[Total Cost]]</f>
        <v>-3583.8599999999997</v>
      </c>
    </row>
    <row r="47" spans="3:10" x14ac:dyDescent="0.45">
      <c r="C47" t="s">
        <v>2</v>
      </c>
      <c r="D47" t="s">
        <v>39</v>
      </c>
      <c r="E47" t="s">
        <v>28</v>
      </c>
      <c r="F47" s="2">
        <v>6027</v>
      </c>
      <c r="G47" s="3">
        <v>144</v>
      </c>
      <c r="H47">
        <f>_xlfn.XLOOKUP(Data[[#This Row],[Product]],products[Product],products[Cost per unit],0)</f>
        <v>10.38</v>
      </c>
      <c r="I47">
        <f>Data[[#This Row],[Cost per Unit]]*Data[[#This Row],[Units]]</f>
        <v>1494.72</v>
      </c>
      <c r="J47" s="2">
        <f>Data[[#This Row],[Amount]]-Data[[#This Row],[Total Cost]]</f>
        <v>4532.28</v>
      </c>
    </row>
    <row r="48" spans="3:10" x14ac:dyDescent="0.45">
      <c r="C48" t="s">
        <v>6</v>
      </c>
      <c r="D48" t="s">
        <v>37</v>
      </c>
      <c r="E48" t="s">
        <v>16</v>
      </c>
      <c r="F48" s="2">
        <v>1904</v>
      </c>
      <c r="G48" s="3">
        <v>405</v>
      </c>
      <c r="H48">
        <f>_xlfn.XLOOKUP(Data[[#This Row],[Product]],products[Product],products[Cost per unit],0)</f>
        <v>8.7899999999999991</v>
      </c>
      <c r="I48">
        <f>Data[[#This Row],[Cost per Unit]]*Data[[#This Row],[Units]]</f>
        <v>3559.95</v>
      </c>
      <c r="J48" s="2">
        <f>Data[[#This Row],[Amount]]-Data[[#This Row],[Total Cost]]</f>
        <v>-1655.9499999999998</v>
      </c>
    </row>
    <row r="49" spans="3:10" x14ac:dyDescent="0.45">
      <c r="C49" t="s">
        <v>7</v>
      </c>
      <c r="D49" t="s">
        <v>34</v>
      </c>
      <c r="E49" t="s">
        <v>32</v>
      </c>
      <c r="F49" s="2">
        <v>3262</v>
      </c>
      <c r="G49" s="3">
        <v>75</v>
      </c>
      <c r="H49">
        <f>_xlfn.XLOOKUP(Data[[#This Row],[Product]],products[Product],products[Cost per unit],0)</f>
        <v>8.65</v>
      </c>
      <c r="I49">
        <f>Data[[#This Row],[Cost per Unit]]*Data[[#This Row],[Units]]</f>
        <v>648.75</v>
      </c>
      <c r="J49" s="2">
        <f>Data[[#This Row],[Amount]]-Data[[#This Row],[Total Cost]]</f>
        <v>2613.25</v>
      </c>
    </row>
    <row r="50" spans="3:10" x14ac:dyDescent="0.45">
      <c r="C50" t="s">
        <v>40</v>
      </c>
      <c r="D50" t="s">
        <v>34</v>
      </c>
      <c r="E50" t="s">
        <v>27</v>
      </c>
      <c r="F50" s="2">
        <v>2289</v>
      </c>
      <c r="G50" s="3">
        <v>135</v>
      </c>
      <c r="H50">
        <f>_xlfn.XLOOKUP(Data[[#This Row],[Product]],products[Product],products[Cost per unit],0)</f>
        <v>16.73</v>
      </c>
      <c r="I50">
        <f>Data[[#This Row],[Cost per Unit]]*Data[[#This Row],[Units]]</f>
        <v>2258.5500000000002</v>
      </c>
      <c r="J50" s="2">
        <f>Data[[#This Row],[Amount]]-Data[[#This Row],[Total Cost]]</f>
        <v>30.449999999999818</v>
      </c>
    </row>
    <row r="51" spans="3:10" x14ac:dyDescent="0.45">
      <c r="C51" t="s">
        <v>5</v>
      </c>
      <c r="D51" t="s">
        <v>34</v>
      </c>
      <c r="E51" t="s">
        <v>27</v>
      </c>
      <c r="F51" s="2">
        <v>6986</v>
      </c>
      <c r="G51" s="3">
        <v>21</v>
      </c>
      <c r="H51">
        <f>_xlfn.XLOOKUP(Data[[#This Row],[Product]],products[Product],products[Cost per unit],0)</f>
        <v>16.73</v>
      </c>
      <c r="I51">
        <f>Data[[#This Row],[Cost per Unit]]*Data[[#This Row],[Units]]</f>
        <v>351.33</v>
      </c>
      <c r="J51" s="2">
        <f>Data[[#This Row],[Amount]]-Data[[#This Row],[Total Cost]]</f>
        <v>6634.67</v>
      </c>
    </row>
    <row r="52" spans="3:10" x14ac:dyDescent="0.45">
      <c r="C52" t="s">
        <v>2</v>
      </c>
      <c r="D52" t="s">
        <v>38</v>
      </c>
      <c r="E52" t="s">
        <v>23</v>
      </c>
      <c r="F52" s="2">
        <v>4417</v>
      </c>
      <c r="G52" s="3">
        <v>153</v>
      </c>
      <c r="H52">
        <f>_xlfn.XLOOKUP(Data[[#This Row],[Product]],products[Product],products[Cost per unit],0)</f>
        <v>6.49</v>
      </c>
      <c r="I52">
        <f>Data[[#This Row],[Cost per Unit]]*Data[[#This Row],[Units]]</f>
        <v>992.97</v>
      </c>
      <c r="J52" s="2">
        <f>Data[[#This Row],[Amount]]-Data[[#This Row],[Total Cost]]</f>
        <v>3424.0299999999997</v>
      </c>
    </row>
    <row r="53" spans="3:10" x14ac:dyDescent="0.45">
      <c r="C53" t="s">
        <v>6</v>
      </c>
      <c r="D53" t="s">
        <v>34</v>
      </c>
      <c r="E53" t="s">
        <v>15</v>
      </c>
      <c r="F53" s="2">
        <v>1442</v>
      </c>
      <c r="G53" s="3">
        <v>15</v>
      </c>
      <c r="H53">
        <f>_xlfn.XLOOKUP(Data[[#This Row],[Product]],products[Product],products[Cost per unit],0)</f>
        <v>11.73</v>
      </c>
      <c r="I53">
        <f>Data[[#This Row],[Cost per Unit]]*Data[[#This Row],[Units]]</f>
        <v>175.95000000000002</v>
      </c>
      <c r="J53" s="2">
        <f>Data[[#This Row],[Amount]]-Data[[#This Row],[Total Cost]]</f>
        <v>1266.05</v>
      </c>
    </row>
    <row r="54" spans="3:10" x14ac:dyDescent="0.45">
      <c r="C54" t="s">
        <v>3</v>
      </c>
      <c r="D54" t="s">
        <v>35</v>
      </c>
      <c r="E54" t="s">
        <v>14</v>
      </c>
      <c r="F54" s="2">
        <v>2415</v>
      </c>
      <c r="G54" s="3">
        <v>255</v>
      </c>
      <c r="H54">
        <f>_xlfn.XLOOKUP(Data[[#This Row],[Product]],products[Product],products[Cost per unit],0)</f>
        <v>11.7</v>
      </c>
      <c r="I54">
        <f>Data[[#This Row],[Cost per Unit]]*Data[[#This Row],[Units]]</f>
        <v>2983.5</v>
      </c>
      <c r="J54" s="2">
        <f>Data[[#This Row],[Amount]]-Data[[#This Row],[Total Cost]]</f>
        <v>-568.5</v>
      </c>
    </row>
    <row r="55" spans="3:10" x14ac:dyDescent="0.45">
      <c r="C55" t="s">
        <v>2</v>
      </c>
      <c r="D55" t="s">
        <v>37</v>
      </c>
      <c r="E55" t="s">
        <v>19</v>
      </c>
      <c r="F55" s="2">
        <v>238</v>
      </c>
      <c r="G55" s="3">
        <v>18</v>
      </c>
      <c r="H55">
        <f>_xlfn.XLOOKUP(Data[[#This Row],[Product]],products[Product],products[Cost per unit],0)</f>
        <v>7.64</v>
      </c>
      <c r="I55">
        <f>Data[[#This Row],[Cost per Unit]]*Data[[#This Row],[Units]]</f>
        <v>137.51999999999998</v>
      </c>
      <c r="J55" s="2">
        <f>Data[[#This Row],[Amount]]-Data[[#This Row],[Total Cost]]</f>
        <v>100.48000000000002</v>
      </c>
    </row>
    <row r="56" spans="3:10" x14ac:dyDescent="0.45">
      <c r="C56" t="s">
        <v>6</v>
      </c>
      <c r="D56" t="s">
        <v>37</v>
      </c>
      <c r="E56" t="s">
        <v>23</v>
      </c>
      <c r="F56" s="2">
        <v>4949</v>
      </c>
      <c r="G56" s="3">
        <v>189</v>
      </c>
      <c r="H56">
        <f>_xlfn.XLOOKUP(Data[[#This Row],[Product]],products[Product],products[Cost per unit],0)</f>
        <v>6.49</v>
      </c>
      <c r="I56">
        <f>Data[[#This Row],[Cost per Unit]]*Data[[#This Row],[Units]]</f>
        <v>1226.6100000000001</v>
      </c>
      <c r="J56" s="2">
        <f>Data[[#This Row],[Amount]]-Data[[#This Row],[Total Cost]]</f>
        <v>3722.39</v>
      </c>
    </row>
    <row r="57" spans="3:10" x14ac:dyDescent="0.45">
      <c r="C57" t="s">
        <v>5</v>
      </c>
      <c r="D57" t="s">
        <v>38</v>
      </c>
      <c r="E57" t="s">
        <v>32</v>
      </c>
      <c r="F57" s="2">
        <v>5075</v>
      </c>
      <c r="G57" s="3">
        <v>21</v>
      </c>
      <c r="H57">
        <f>_xlfn.XLOOKUP(Data[[#This Row],[Product]],products[Product],products[Cost per unit],0)</f>
        <v>8.65</v>
      </c>
      <c r="I57">
        <f>Data[[#This Row],[Cost per Unit]]*Data[[#This Row],[Units]]</f>
        <v>181.65</v>
      </c>
      <c r="J57" s="2">
        <f>Data[[#This Row],[Amount]]-Data[[#This Row],[Total Cost]]</f>
        <v>4893.3500000000004</v>
      </c>
    </row>
    <row r="58" spans="3:10" x14ac:dyDescent="0.45">
      <c r="C58" t="s">
        <v>3</v>
      </c>
      <c r="D58" t="s">
        <v>36</v>
      </c>
      <c r="E58" t="s">
        <v>16</v>
      </c>
      <c r="F58" s="2">
        <v>9198</v>
      </c>
      <c r="G58" s="3">
        <v>36</v>
      </c>
      <c r="H58">
        <f>_xlfn.XLOOKUP(Data[[#This Row],[Product]],products[Product],products[Cost per unit],0)</f>
        <v>8.7899999999999991</v>
      </c>
      <c r="I58">
        <f>Data[[#This Row],[Cost per Unit]]*Data[[#This Row],[Units]]</f>
        <v>316.43999999999994</v>
      </c>
      <c r="J58" s="2">
        <f>Data[[#This Row],[Amount]]-Data[[#This Row],[Total Cost]]</f>
        <v>8881.56</v>
      </c>
    </row>
    <row r="59" spans="3:10" x14ac:dyDescent="0.45">
      <c r="C59" t="s">
        <v>6</v>
      </c>
      <c r="D59" t="s">
        <v>34</v>
      </c>
      <c r="E59" t="s">
        <v>29</v>
      </c>
      <c r="F59" s="2">
        <v>3339</v>
      </c>
      <c r="G59" s="3">
        <v>75</v>
      </c>
      <c r="H59">
        <f>_xlfn.XLOOKUP(Data[[#This Row],[Product]],products[Product],products[Cost per unit],0)</f>
        <v>7.16</v>
      </c>
      <c r="I59">
        <f>Data[[#This Row],[Cost per Unit]]*Data[[#This Row],[Units]]</f>
        <v>537</v>
      </c>
      <c r="J59" s="2">
        <f>Data[[#This Row],[Amount]]-Data[[#This Row],[Total Cost]]</f>
        <v>2802</v>
      </c>
    </row>
    <row r="60" spans="3:10" x14ac:dyDescent="0.45">
      <c r="C60" t="s">
        <v>40</v>
      </c>
      <c r="D60" t="s">
        <v>34</v>
      </c>
      <c r="E60" t="s">
        <v>17</v>
      </c>
      <c r="F60" s="2">
        <v>5019</v>
      </c>
      <c r="G60" s="3">
        <v>156</v>
      </c>
      <c r="H60">
        <f>_xlfn.XLOOKUP(Data[[#This Row],[Product]],products[Product],products[Cost per unit],0)</f>
        <v>3.11</v>
      </c>
      <c r="I60">
        <f>Data[[#This Row],[Cost per Unit]]*Data[[#This Row],[Units]]</f>
        <v>485.15999999999997</v>
      </c>
      <c r="J60" s="2">
        <f>Data[[#This Row],[Amount]]-Data[[#This Row],[Total Cost]]</f>
        <v>4533.84</v>
      </c>
    </row>
    <row r="61" spans="3:10" x14ac:dyDescent="0.45">
      <c r="C61" t="s">
        <v>5</v>
      </c>
      <c r="D61" t="s">
        <v>36</v>
      </c>
      <c r="E61" t="s">
        <v>16</v>
      </c>
      <c r="F61" s="2">
        <v>16184</v>
      </c>
      <c r="G61" s="3">
        <v>39</v>
      </c>
      <c r="H61">
        <f>_xlfn.XLOOKUP(Data[[#This Row],[Product]],products[Product],products[Cost per unit],0)</f>
        <v>8.7899999999999991</v>
      </c>
      <c r="I61">
        <f>Data[[#This Row],[Cost per Unit]]*Data[[#This Row],[Units]]</f>
        <v>342.80999999999995</v>
      </c>
      <c r="J61" s="2">
        <f>Data[[#This Row],[Amount]]-Data[[#This Row],[Total Cost]]</f>
        <v>15841.19</v>
      </c>
    </row>
    <row r="62" spans="3:10" x14ac:dyDescent="0.45">
      <c r="C62" t="s">
        <v>6</v>
      </c>
      <c r="D62" t="s">
        <v>36</v>
      </c>
      <c r="E62" t="s">
        <v>21</v>
      </c>
      <c r="F62" s="2">
        <v>497</v>
      </c>
      <c r="G62" s="3">
        <v>63</v>
      </c>
      <c r="H62">
        <f>_xlfn.XLOOKUP(Data[[#This Row],[Product]],products[Product],products[Cost per unit],0)</f>
        <v>9</v>
      </c>
      <c r="I62">
        <f>Data[[#This Row],[Cost per Unit]]*Data[[#This Row],[Units]]</f>
        <v>567</v>
      </c>
      <c r="J62" s="2">
        <f>Data[[#This Row],[Amount]]-Data[[#This Row],[Total Cost]]</f>
        <v>-70</v>
      </c>
    </row>
    <row r="63" spans="3:10" x14ac:dyDescent="0.45">
      <c r="C63" t="s">
        <v>2</v>
      </c>
      <c r="D63" t="s">
        <v>36</v>
      </c>
      <c r="E63" t="s">
        <v>29</v>
      </c>
      <c r="F63" s="2">
        <v>8211</v>
      </c>
      <c r="G63" s="3">
        <v>75</v>
      </c>
      <c r="H63">
        <f>_xlfn.XLOOKUP(Data[[#This Row],[Product]],products[Product],products[Cost per unit],0)</f>
        <v>7.16</v>
      </c>
      <c r="I63">
        <f>Data[[#This Row],[Cost per Unit]]*Data[[#This Row],[Units]]</f>
        <v>537</v>
      </c>
      <c r="J63" s="2">
        <f>Data[[#This Row],[Amount]]-Data[[#This Row],[Total Cost]]</f>
        <v>7674</v>
      </c>
    </row>
    <row r="64" spans="3:10" x14ac:dyDescent="0.45">
      <c r="C64" t="s">
        <v>2</v>
      </c>
      <c r="D64" t="s">
        <v>38</v>
      </c>
      <c r="E64" t="s">
        <v>28</v>
      </c>
      <c r="F64" s="2">
        <v>6580</v>
      </c>
      <c r="G64" s="3">
        <v>183</v>
      </c>
      <c r="H64">
        <f>_xlfn.XLOOKUP(Data[[#This Row],[Product]],products[Product],products[Cost per unit],0)</f>
        <v>10.38</v>
      </c>
      <c r="I64">
        <f>Data[[#This Row],[Cost per Unit]]*Data[[#This Row],[Units]]</f>
        <v>1899.5400000000002</v>
      </c>
      <c r="J64" s="2">
        <f>Data[[#This Row],[Amount]]-Data[[#This Row],[Total Cost]]</f>
        <v>4680.46</v>
      </c>
    </row>
    <row r="65" spans="3:10" x14ac:dyDescent="0.45">
      <c r="C65" t="s">
        <v>41</v>
      </c>
      <c r="D65" t="s">
        <v>35</v>
      </c>
      <c r="E65" t="s">
        <v>13</v>
      </c>
      <c r="F65" s="2">
        <v>4760</v>
      </c>
      <c r="G65" s="3">
        <v>69</v>
      </c>
      <c r="H65">
        <f>_xlfn.XLOOKUP(Data[[#This Row],[Product]],products[Product],products[Cost per unit],0)</f>
        <v>9.33</v>
      </c>
      <c r="I65">
        <f>Data[[#This Row],[Cost per Unit]]*Data[[#This Row],[Units]]</f>
        <v>643.77</v>
      </c>
      <c r="J65" s="2">
        <f>Data[[#This Row],[Amount]]-Data[[#This Row],[Total Cost]]</f>
        <v>4116.2299999999996</v>
      </c>
    </row>
    <row r="66" spans="3:10" x14ac:dyDescent="0.45">
      <c r="C66" t="s">
        <v>40</v>
      </c>
      <c r="D66" t="s">
        <v>36</v>
      </c>
      <c r="E66" t="s">
        <v>25</v>
      </c>
      <c r="F66" s="2">
        <v>5439</v>
      </c>
      <c r="G66" s="3">
        <v>30</v>
      </c>
      <c r="H66">
        <f>_xlfn.XLOOKUP(Data[[#This Row],[Product]],products[Product],products[Cost per unit],0)</f>
        <v>13.15</v>
      </c>
      <c r="I66">
        <f>Data[[#This Row],[Cost per Unit]]*Data[[#This Row],[Units]]</f>
        <v>394.5</v>
      </c>
      <c r="J66" s="2">
        <f>Data[[#This Row],[Amount]]-Data[[#This Row],[Total Cost]]</f>
        <v>5044.5</v>
      </c>
    </row>
    <row r="67" spans="3:10" x14ac:dyDescent="0.45">
      <c r="C67" t="s">
        <v>41</v>
      </c>
      <c r="D67" t="s">
        <v>34</v>
      </c>
      <c r="E67" t="s">
        <v>17</v>
      </c>
      <c r="F67" s="2">
        <v>1463</v>
      </c>
      <c r="G67" s="3">
        <v>39</v>
      </c>
      <c r="H67">
        <f>_xlfn.XLOOKUP(Data[[#This Row],[Product]],products[Product],products[Cost per unit],0)</f>
        <v>3.11</v>
      </c>
      <c r="I67">
        <f>Data[[#This Row],[Cost per Unit]]*Data[[#This Row],[Units]]</f>
        <v>121.28999999999999</v>
      </c>
      <c r="J67" s="2">
        <f>Data[[#This Row],[Amount]]-Data[[#This Row],[Total Cost]]</f>
        <v>1341.71</v>
      </c>
    </row>
    <row r="68" spans="3:10" x14ac:dyDescent="0.45">
      <c r="C68" t="s">
        <v>3</v>
      </c>
      <c r="D68" t="s">
        <v>34</v>
      </c>
      <c r="E68" t="s">
        <v>32</v>
      </c>
      <c r="F68" s="2">
        <v>7777</v>
      </c>
      <c r="G68" s="3">
        <v>504</v>
      </c>
      <c r="H68">
        <f>_xlfn.XLOOKUP(Data[[#This Row],[Product]],products[Product],products[Cost per unit],0)</f>
        <v>8.65</v>
      </c>
      <c r="I68">
        <f>Data[[#This Row],[Cost per Unit]]*Data[[#This Row],[Units]]</f>
        <v>4359.6000000000004</v>
      </c>
      <c r="J68" s="2">
        <f>Data[[#This Row],[Amount]]-Data[[#This Row],[Total Cost]]</f>
        <v>3417.3999999999996</v>
      </c>
    </row>
    <row r="69" spans="3:10" x14ac:dyDescent="0.45">
      <c r="C69" t="s">
        <v>9</v>
      </c>
      <c r="D69" t="s">
        <v>37</v>
      </c>
      <c r="E69" t="s">
        <v>29</v>
      </c>
      <c r="F69" s="2">
        <v>1085</v>
      </c>
      <c r="G69" s="3">
        <v>273</v>
      </c>
      <c r="H69">
        <f>_xlfn.XLOOKUP(Data[[#This Row],[Product]],products[Product],products[Cost per unit],0)</f>
        <v>7.16</v>
      </c>
      <c r="I69">
        <f>Data[[#This Row],[Cost per Unit]]*Data[[#This Row],[Units]]</f>
        <v>1954.68</v>
      </c>
      <c r="J69" s="2">
        <f>Data[[#This Row],[Amount]]-Data[[#This Row],[Total Cost]]</f>
        <v>-869.68000000000006</v>
      </c>
    </row>
    <row r="70" spans="3:10" x14ac:dyDescent="0.45">
      <c r="C70" t="s">
        <v>5</v>
      </c>
      <c r="D70" t="s">
        <v>37</v>
      </c>
      <c r="E70" t="s">
        <v>31</v>
      </c>
      <c r="F70" s="2">
        <v>182</v>
      </c>
      <c r="G70" s="3">
        <v>48</v>
      </c>
      <c r="H70">
        <f>_xlfn.XLOOKUP(Data[[#This Row],[Product]],products[Product],products[Cost per unit],0)</f>
        <v>5.79</v>
      </c>
      <c r="I70">
        <f>Data[[#This Row],[Cost per Unit]]*Data[[#This Row],[Units]]</f>
        <v>277.92</v>
      </c>
      <c r="J70" s="2">
        <f>Data[[#This Row],[Amount]]-Data[[#This Row],[Total Cost]]</f>
        <v>-95.920000000000016</v>
      </c>
    </row>
    <row r="71" spans="3:10" x14ac:dyDescent="0.45">
      <c r="C71" t="s">
        <v>6</v>
      </c>
      <c r="D71" t="s">
        <v>34</v>
      </c>
      <c r="E71" t="s">
        <v>27</v>
      </c>
      <c r="F71" s="2">
        <v>4242</v>
      </c>
      <c r="G71" s="3">
        <v>207</v>
      </c>
      <c r="H71">
        <f>_xlfn.XLOOKUP(Data[[#This Row],[Product]],products[Product],products[Cost per unit],0)</f>
        <v>16.73</v>
      </c>
      <c r="I71">
        <f>Data[[#This Row],[Cost per Unit]]*Data[[#This Row],[Units]]</f>
        <v>3463.11</v>
      </c>
      <c r="J71" s="2">
        <f>Data[[#This Row],[Amount]]-Data[[#This Row],[Total Cost]]</f>
        <v>778.88999999999987</v>
      </c>
    </row>
    <row r="72" spans="3:10" x14ac:dyDescent="0.45">
      <c r="C72" t="s">
        <v>6</v>
      </c>
      <c r="D72" t="s">
        <v>36</v>
      </c>
      <c r="E72" t="s">
        <v>32</v>
      </c>
      <c r="F72" s="2">
        <v>6118</v>
      </c>
      <c r="G72" s="3">
        <v>9</v>
      </c>
      <c r="H72">
        <f>_xlfn.XLOOKUP(Data[[#This Row],[Product]],products[Product],products[Cost per unit],0)</f>
        <v>8.65</v>
      </c>
      <c r="I72">
        <f>Data[[#This Row],[Cost per Unit]]*Data[[#This Row],[Units]]</f>
        <v>77.850000000000009</v>
      </c>
      <c r="J72" s="2">
        <f>Data[[#This Row],[Amount]]-Data[[#This Row],[Total Cost]]</f>
        <v>6040.15</v>
      </c>
    </row>
    <row r="73" spans="3:10" x14ac:dyDescent="0.45">
      <c r="C73" t="s">
        <v>10</v>
      </c>
      <c r="D73" t="s">
        <v>36</v>
      </c>
      <c r="E73" t="s">
        <v>23</v>
      </c>
      <c r="F73" s="2">
        <v>2317</v>
      </c>
      <c r="G73" s="3">
        <v>261</v>
      </c>
      <c r="H73">
        <f>_xlfn.XLOOKUP(Data[[#This Row],[Product]],products[Product],products[Cost per unit],0)</f>
        <v>6.49</v>
      </c>
      <c r="I73">
        <f>Data[[#This Row],[Cost per Unit]]*Data[[#This Row],[Units]]</f>
        <v>1693.89</v>
      </c>
      <c r="J73" s="2">
        <f>Data[[#This Row],[Amount]]-Data[[#This Row],[Total Cost]]</f>
        <v>623.1099999999999</v>
      </c>
    </row>
    <row r="74" spans="3:10" x14ac:dyDescent="0.45">
      <c r="C74" t="s">
        <v>6</v>
      </c>
      <c r="D74" t="s">
        <v>38</v>
      </c>
      <c r="E74" t="s">
        <v>16</v>
      </c>
      <c r="F74" s="2">
        <v>938</v>
      </c>
      <c r="G74" s="3">
        <v>6</v>
      </c>
      <c r="H74">
        <f>_xlfn.XLOOKUP(Data[[#This Row],[Product]],products[Product],products[Cost per unit],0)</f>
        <v>8.7899999999999991</v>
      </c>
      <c r="I74">
        <f>Data[[#This Row],[Cost per Unit]]*Data[[#This Row],[Units]]</f>
        <v>52.739999999999995</v>
      </c>
      <c r="J74" s="2">
        <f>Data[[#This Row],[Amount]]-Data[[#This Row],[Total Cost]]</f>
        <v>885.26</v>
      </c>
    </row>
    <row r="75" spans="3:10" x14ac:dyDescent="0.45">
      <c r="C75" t="s">
        <v>8</v>
      </c>
      <c r="D75" t="s">
        <v>37</v>
      </c>
      <c r="E75" t="s">
        <v>15</v>
      </c>
      <c r="F75" s="2">
        <v>9709</v>
      </c>
      <c r="G75" s="3">
        <v>30</v>
      </c>
      <c r="H75">
        <f>_xlfn.XLOOKUP(Data[[#This Row],[Product]],products[Product],products[Cost per unit],0)</f>
        <v>11.73</v>
      </c>
      <c r="I75">
        <f>Data[[#This Row],[Cost per Unit]]*Data[[#This Row],[Units]]</f>
        <v>351.90000000000003</v>
      </c>
      <c r="J75" s="2">
        <f>Data[[#This Row],[Amount]]-Data[[#This Row],[Total Cost]]</f>
        <v>9357.1</v>
      </c>
    </row>
    <row r="76" spans="3:10" x14ac:dyDescent="0.45">
      <c r="C76" t="s">
        <v>7</v>
      </c>
      <c r="D76" t="s">
        <v>34</v>
      </c>
      <c r="E76" t="s">
        <v>20</v>
      </c>
      <c r="F76" s="2">
        <v>2205</v>
      </c>
      <c r="G76" s="3">
        <v>138</v>
      </c>
      <c r="H76">
        <f>_xlfn.XLOOKUP(Data[[#This Row],[Product]],products[Product],products[Cost per unit],0)</f>
        <v>10.62</v>
      </c>
      <c r="I76">
        <f>Data[[#This Row],[Cost per Unit]]*Data[[#This Row],[Units]]</f>
        <v>1465.56</v>
      </c>
      <c r="J76" s="2">
        <f>Data[[#This Row],[Amount]]-Data[[#This Row],[Total Cost]]</f>
        <v>739.44</v>
      </c>
    </row>
    <row r="77" spans="3:10" x14ac:dyDescent="0.45">
      <c r="C77" t="s">
        <v>7</v>
      </c>
      <c r="D77" t="s">
        <v>37</v>
      </c>
      <c r="E77" t="s">
        <v>17</v>
      </c>
      <c r="F77" s="2">
        <v>4487</v>
      </c>
      <c r="G77" s="3">
        <v>111</v>
      </c>
      <c r="H77">
        <f>_xlfn.XLOOKUP(Data[[#This Row],[Product]],products[Product],products[Cost per unit],0)</f>
        <v>3.11</v>
      </c>
      <c r="I77">
        <f>Data[[#This Row],[Cost per Unit]]*Data[[#This Row],[Units]]</f>
        <v>345.21</v>
      </c>
      <c r="J77" s="2">
        <f>Data[[#This Row],[Amount]]-Data[[#This Row],[Total Cost]]</f>
        <v>4141.79</v>
      </c>
    </row>
    <row r="78" spans="3:10" x14ac:dyDescent="0.45">
      <c r="C78" t="s">
        <v>5</v>
      </c>
      <c r="D78" t="s">
        <v>35</v>
      </c>
      <c r="E78" t="s">
        <v>18</v>
      </c>
      <c r="F78" s="2">
        <v>2415</v>
      </c>
      <c r="G78" s="3">
        <v>15</v>
      </c>
      <c r="H78">
        <f>_xlfn.XLOOKUP(Data[[#This Row],[Product]],products[Product],products[Cost per unit],0)</f>
        <v>6.47</v>
      </c>
      <c r="I78">
        <f>Data[[#This Row],[Cost per Unit]]*Data[[#This Row],[Units]]</f>
        <v>97.05</v>
      </c>
      <c r="J78" s="2">
        <f>Data[[#This Row],[Amount]]-Data[[#This Row],[Total Cost]]</f>
        <v>2317.9499999999998</v>
      </c>
    </row>
    <row r="79" spans="3:10" x14ac:dyDescent="0.45">
      <c r="C79" t="s">
        <v>40</v>
      </c>
      <c r="D79" t="s">
        <v>34</v>
      </c>
      <c r="E79" t="s">
        <v>19</v>
      </c>
      <c r="F79" s="2">
        <v>4018</v>
      </c>
      <c r="G79" s="3">
        <v>162</v>
      </c>
      <c r="H79">
        <f>_xlfn.XLOOKUP(Data[[#This Row],[Product]],products[Product],products[Cost per unit],0)</f>
        <v>7.64</v>
      </c>
      <c r="I79">
        <f>Data[[#This Row],[Cost per Unit]]*Data[[#This Row],[Units]]</f>
        <v>1237.6799999999998</v>
      </c>
      <c r="J79" s="2">
        <f>Data[[#This Row],[Amount]]-Data[[#This Row],[Total Cost]]</f>
        <v>2780.32</v>
      </c>
    </row>
    <row r="80" spans="3:10" x14ac:dyDescent="0.45">
      <c r="C80" t="s">
        <v>5</v>
      </c>
      <c r="D80" t="s">
        <v>34</v>
      </c>
      <c r="E80" t="s">
        <v>19</v>
      </c>
      <c r="F80" s="2">
        <v>861</v>
      </c>
      <c r="G80" s="3">
        <v>195</v>
      </c>
      <c r="H80">
        <f>_xlfn.XLOOKUP(Data[[#This Row],[Product]],products[Product],products[Cost per unit],0)</f>
        <v>7.64</v>
      </c>
      <c r="I80">
        <f>Data[[#This Row],[Cost per Unit]]*Data[[#This Row],[Units]]</f>
        <v>1489.8</v>
      </c>
      <c r="J80" s="2">
        <f>Data[[#This Row],[Amount]]-Data[[#This Row],[Total Cost]]</f>
        <v>-628.79999999999995</v>
      </c>
    </row>
    <row r="81" spans="3:10" x14ac:dyDescent="0.45">
      <c r="C81" t="s">
        <v>10</v>
      </c>
      <c r="D81" t="s">
        <v>38</v>
      </c>
      <c r="E81" t="s">
        <v>14</v>
      </c>
      <c r="F81" s="2">
        <v>5586</v>
      </c>
      <c r="G81" s="3">
        <v>525</v>
      </c>
      <c r="H81">
        <f>_xlfn.XLOOKUP(Data[[#This Row],[Product]],products[Product],products[Cost per unit],0)</f>
        <v>11.7</v>
      </c>
      <c r="I81">
        <f>Data[[#This Row],[Cost per Unit]]*Data[[#This Row],[Units]]</f>
        <v>6142.5</v>
      </c>
      <c r="J81" s="2">
        <f>Data[[#This Row],[Amount]]-Data[[#This Row],[Total Cost]]</f>
        <v>-556.5</v>
      </c>
    </row>
    <row r="82" spans="3:10" x14ac:dyDescent="0.45">
      <c r="C82" t="s">
        <v>7</v>
      </c>
      <c r="D82" t="s">
        <v>34</v>
      </c>
      <c r="E82" t="s">
        <v>33</v>
      </c>
      <c r="F82" s="2">
        <v>2226</v>
      </c>
      <c r="G82" s="3">
        <v>48</v>
      </c>
      <c r="H82">
        <f>_xlfn.XLOOKUP(Data[[#This Row],[Product]],products[Product],products[Cost per unit],0)</f>
        <v>12.37</v>
      </c>
      <c r="I82">
        <f>Data[[#This Row],[Cost per Unit]]*Data[[#This Row],[Units]]</f>
        <v>593.76</v>
      </c>
      <c r="J82" s="2">
        <f>Data[[#This Row],[Amount]]-Data[[#This Row],[Total Cost]]</f>
        <v>1632.24</v>
      </c>
    </row>
    <row r="83" spans="3:10" x14ac:dyDescent="0.45">
      <c r="C83" t="s">
        <v>9</v>
      </c>
      <c r="D83" t="s">
        <v>34</v>
      </c>
      <c r="E83" t="s">
        <v>28</v>
      </c>
      <c r="F83" s="2">
        <v>14329</v>
      </c>
      <c r="G83" s="3">
        <v>150</v>
      </c>
      <c r="H83">
        <f>_xlfn.XLOOKUP(Data[[#This Row],[Product]],products[Product],products[Cost per unit],0)</f>
        <v>10.38</v>
      </c>
      <c r="I83">
        <f>Data[[#This Row],[Cost per Unit]]*Data[[#This Row],[Units]]</f>
        <v>1557.0000000000002</v>
      </c>
      <c r="J83" s="2">
        <f>Data[[#This Row],[Amount]]-Data[[#This Row],[Total Cost]]</f>
        <v>12772</v>
      </c>
    </row>
    <row r="84" spans="3:10" x14ac:dyDescent="0.45">
      <c r="C84" t="s">
        <v>9</v>
      </c>
      <c r="D84" t="s">
        <v>34</v>
      </c>
      <c r="E84" t="s">
        <v>20</v>
      </c>
      <c r="F84" s="2">
        <v>8463</v>
      </c>
      <c r="G84" s="3">
        <v>492</v>
      </c>
      <c r="H84">
        <f>_xlfn.XLOOKUP(Data[[#This Row],[Product]],products[Product],products[Cost per unit],0)</f>
        <v>10.62</v>
      </c>
      <c r="I84">
        <f>Data[[#This Row],[Cost per Unit]]*Data[[#This Row],[Units]]</f>
        <v>5225.04</v>
      </c>
      <c r="J84" s="2">
        <f>Data[[#This Row],[Amount]]-Data[[#This Row],[Total Cost]]</f>
        <v>3237.96</v>
      </c>
    </row>
    <row r="85" spans="3:10" x14ac:dyDescent="0.45">
      <c r="C85" t="s">
        <v>5</v>
      </c>
      <c r="D85" t="s">
        <v>34</v>
      </c>
      <c r="E85" t="s">
        <v>29</v>
      </c>
      <c r="F85" s="2">
        <v>2891</v>
      </c>
      <c r="G85" s="3">
        <v>102</v>
      </c>
      <c r="H85">
        <f>_xlfn.XLOOKUP(Data[[#This Row],[Product]],products[Product],products[Cost per unit],0)</f>
        <v>7.16</v>
      </c>
      <c r="I85">
        <f>Data[[#This Row],[Cost per Unit]]*Data[[#This Row],[Units]]</f>
        <v>730.32</v>
      </c>
      <c r="J85" s="2">
        <f>Data[[#This Row],[Amount]]-Data[[#This Row],[Total Cost]]</f>
        <v>2160.6799999999998</v>
      </c>
    </row>
    <row r="86" spans="3:10" x14ac:dyDescent="0.45">
      <c r="C86" t="s">
        <v>3</v>
      </c>
      <c r="D86" t="s">
        <v>36</v>
      </c>
      <c r="E86" t="s">
        <v>23</v>
      </c>
      <c r="F86" s="2">
        <v>3773</v>
      </c>
      <c r="G86" s="3">
        <v>165</v>
      </c>
      <c r="H86">
        <f>_xlfn.XLOOKUP(Data[[#This Row],[Product]],products[Product],products[Cost per unit],0)</f>
        <v>6.49</v>
      </c>
      <c r="I86">
        <f>Data[[#This Row],[Cost per Unit]]*Data[[#This Row],[Units]]</f>
        <v>1070.8500000000001</v>
      </c>
      <c r="J86" s="2">
        <f>Data[[#This Row],[Amount]]-Data[[#This Row],[Total Cost]]</f>
        <v>2702.1499999999996</v>
      </c>
    </row>
    <row r="87" spans="3:10" x14ac:dyDescent="0.45">
      <c r="C87" t="s">
        <v>41</v>
      </c>
      <c r="D87" t="s">
        <v>36</v>
      </c>
      <c r="E87" t="s">
        <v>28</v>
      </c>
      <c r="F87" s="2">
        <v>854</v>
      </c>
      <c r="G87" s="3">
        <v>309</v>
      </c>
      <c r="H87">
        <f>_xlfn.XLOOKUP(Data[[#This Row],[Product]],products[Product],products[Cost per unit],0)</f>
        <v>10.38</v>
      </c>
      <c r="I87">
        <f>Data[[#This Row],[Cost per Unit]]*Data[[#This Row],[Units]]</f>
        <v>3207.42</v>
      </c>
      <c r="J87" s="2">
        <f>Data[[#This Row],[Amount]]-Data[[#This Row],[Total Cost]]</f>
        <v>-2353.42</v>
      </c>
    </row>
    <row r="88" spans="3:10" x14ac:dyDescent="0.45">
      <c r="C88" t="s">
        <v>6</v>
      </c>
      <c r="D88" t="s">
        <v>36</v>
      </c>
      <c r="E88" t="s">
        <v>17</v>
      </c>
      <c r="F88" s="2">
        <v>4970</v>
      </c>
      <c r="G88" s="3">
        <v>156</v>
      </c>
      <c r="H88">
        <f>_xlfn.XLOOKUP(Data[[#This Row],[Product]],products[Product],products[Cost per unit],0)</f>
        <v>3.11</v>
      </c>
      <c r="I88">
        <f>Data[[#This Row],[Cost per Unit]]*Data[[#This Row],[Units]]</f>
        <v>485.15999999999997</v>
      </c>
      <c r="J88" s="2">
        <f>Data[[#This Row],[Amount]]-Data[[#This Row],[Total Cost]]</f>
        <v>4484.84</v>
      </c>
    </row>
    <row r="89" spans="3:10" x14ac:dyDescent="0.45">
      <c r="C89" t="s">
        <v>9</v>
      </c>
      <c r="D89" t="s">
        <v>35</v>
      </c>
      <c r="E89" t="s">
        <v>26</v>
      </c>
      <c r="F89" s="2">
        <v>98</v>
      </c>
      <c r="G89" s="3">
        <v>159</v>
      </c>
      <c r="H89">
        <f>_xlfn.XLOOKUP(Data[[#This Row],[Product]],products[Product],products[Cost per unit],0)</f>
        <v>5.6</v>
      </c>
      <c r="I89">
        <f>Data[[#This Row],[Cost per Unit]]*Data[[#This Row],[Units]]</f>
        <v>890.4</v>
      </c>
      <c r="J89" s="2">
        <f>Data[[#This Row],[Amount]]-Data[[#This Row],[Total Cost]]</f>
        <v>-792.4</v>
      </c>
    </row>
    <row r="90" spans="3:10" x14ac:dyDescent="0.45">
      <c r="C90" t="s">
        <v>5</v>
      </c>
      <c r="D90" t="s">
        <v>35</v>
      </c>
      <c r="E90" t="s">
        <v>15</v>
      </c>
      <c r="F90" s="2">
        <v>13391</v>
      </c>
      <c r="G90" s="3">
        <v>201</v>
      </c>
      <c r="H90">
        <f>_xlfn.XLOOKUP(Data[[#This Row],[Product]],products[Product],products[Cost per unit],0)</f>
        <v>11.73</v>
      </c>
      <c r="I90">
        <f>Data[[#This Row],[Cost per Unit]]*Data[[#This Row],[Units]]</f>
        <v>2357.73</v>
      </c>
      <c r="J90" s="2">
        <f>Data[[#This Row],[Amount]]-Data[[#This Row],[Total Cost]]</f>
        <v>11033.27</v>
      </c>
    </row>
    <row r="91" spans="3:10" x14ac:dyDescent="0.45">
      <c r="C91" t="s">
        <v>8</v>
      </c>
      <c r="D91" t="s">
        <v>39</v>
      </c>
      <c r="E91" t="s">
        <v>31</v>
      </c>
      <c r="F91" s="2">
        <v>8890</v>
      </c>
      <c r="G91" s="3">
        <v>210</v>
      </c>
      <c r="H91">
        <f>_xlfn.XLOOKUP(Data[[#This Row],[Product]],products[Product],products[Cost per unit],0)</f>
        <v>5.79</v>
      </c>
      <c r="I91">
        <f>Data[[#This Row],[Cost per Unit]]*Data[[#This Row],[Units]]</f>
        <v>1215.9000000000001</v>
      </c>
      <c r="J91" s="2">
        <f>Data[[#This Row],[Amount]]-Data[[#This Row],[Total Cost]]</f>
        <v>7674.1</v>
      </c>
    </row>
    <row r="92" spans="3:10" x14ac:dyDescent="0.45">
      <c r="C92" t="s">
        <v>2</v>
      </c>
      <c r="D92" t="s">
        <v>38</v>
      </c>
      <c r="E92" t="s">
        <v>13</v>
      </c>
      <c r="F92" s="2">
        <v>56</v>
      </c>
      <c r="G92" s="3">
        <v>51</v>
      </c>
      <c r="H92">
        <f>_xlfn.XLOOKUP(Data[[#This Row],[Product]],products[Product],products[Cost per unit],0)</f>
        <v>9.33</v>
      </c>
      <c r="I92">
        <f>Data[[#This Row],[Cost per Unit]]*Data[[#This Row],[Units]]</f>
        <v>475.83</v>
      </c>
      <c r="J92" s="2">
        <f>Data[[#This Row],[Amount]]-Data[[#This Row],[Total Cost]]</f>
        <v>-419.83</v>
      </c>
    </row>
    <row r="93" spans="3:10" x14ac:dyDescent="0.45">
      <c r="C93" t="s">
        <v>3</v>
      </c>
      <c r="D93" t="s">
        <v>36</v>
      </c>
      <c r="E93" t="s">
        <v>25</v>
      </c>
      <c r="F93" s="2">
        <v>3339</v>
      </c>
      <c r="G93" s="3">
        <v>39</v>
      </c>
      <c r="H93">
        <f>_xlfn.XLOOKUP(Data[[#This Row],[Product]],products[Product],products[Cost per unit],0)</f>
        <v>13.15</v>
      </c>
      <c r="I93">
        <f>Data[[#This Row],[Cost per Unit]]*Data[[#This Row],[Units]]</f>
        <v>512.85</v>
      </c>
      <c r="J93" s="2">
        <f>Data[[#This Row],[Amount]]-Data[[#This Row],[Total Cost]]</f>
        <v>2826.15</v>
      </c>
    </row>
    <row r="94" spans="3:10" x14ac:dyDescent="0.45">
      <c r="C94" t="s">
        <v>10</v>
      </c>
      <c r="D94" t="s">
        <v>35</v>
      </c>
      <c r="E94" t="s">
        <v>18</v>
      </c>
      <c r="F94" s="2">
        <v>3808</v>
      </c>
      <c r="G94" s="3">
        <v>279</v>
      </c>
      <c r="H94">
        <f>_xlfn.XLOOKUP(Data[[#This Row],[Product]],products[Product],products[Cost per unit],0)</f>
        <v>6.47</v>
      </c>
      <c r="I94">
        <f>Data[[#This Row],[Cost per Unit]]*Data[[#This Row],[Units]]</f>
        <v>1805.1299999999999</v>
      </c>
      <c r="J94" s="2">
        <f>Data[[#This Row],[Amount]]-Data[[#This Row],[Total Cost]]</f>
        <v>2002.8700000000001</v>
      </c>
    </row>
    <row r="95" spans="3:10" x14ac:dyDescent="0.45">
      <c r="C95" t="s">
        <v>10</v>
      </c>
      <c r="D95" t="s">
        <v>38</v>
      </c>
      <c r="E95" t="s">
        <v>13</v>
      </c>
      <c r="F95" s="2">
        <v>63</v>
      </c>
      <c r="G95" s="3">
        <v>123</v>
      </c>
      <c r="H95">
        <f>_xlfn.XLOOKUP(Data[[#This Row],[Product]],products[Product],products[Cost per unit],0)</f>
        <v>9.33</v>
      </c>
      <c r="I95">
        <f>Data[[#This Row],[Cost per Unit]]*Data[[#This Row],[Units]]</f>
        <v>1147.5899999999999</v>
      </c>
      <c r="J95" s="2">
        <f>Data[[#This Row],[Amount]]-Data[[#This Row],[Total Cost]]</f>
        <v>-1084.5899999999999</v>
      </c>
    </row>
    <row r="96" spans="3:10" x14ac:dyDescent="0.45">
      <c r="C96" t="s">
        <v>2</v>
      </c>
      <c r="D96" t="s">
        <v>39</v>
      </c>
      <c r="E96" t="s">
        <v>27</v>
      </c>
      <c r="F96" s="2">
        <v>7812</v>
      </c>
      <c r="G96" s="3">
        <v>81</v>
      </c>
      <c r="H96">
        <f>_xlfn.XLOOKUP(Data[[#This Row],[Product]],products[Product],products[Cost per unit],0)</f>
        <v>16.73</v>
      </c>
      <c r="I96">
        <f>Data[[#This Row],[Cost per Unit]]*Data[[#This Row],[Units]]</f>
        <v>1355.13</v>
      </c>
      <c r="J96" s="2">
        <f>Data[[#This Row],[Amount]]-Data[[#This Row],[Total Cost]]</f>
        <v>6456.87</v>
      </c>
    </row>
    <row r="97" spans="3:10" x14ac:dyDescent="0.45">
      <c r="C97" t="s">
        <v>40</v>
      </c>
      <c r="D97" t="s">
        <v>37</v>
      </c>
      <c r="E97" t="s">
        <v>19</v>
      </c>
      <c r="F97" s="2">
        <v>7693</v>
      </c>
      <c r="G97" s="3">
        <v>21</v>
      </c>
      <c r="H97">
        <f>_xlfn.XLOOKUP(Data[[#This Row],[Product]],products[Product],products[Cost per unit],0)</f>
        <v>7.64</v>
      </c>
      <c r="I97">
        <f>Data[[#This Row],[Cost per Unit]]*Data[[#This Row],[Units]]</f>
        <v>160.44</v>
      </c>
      <c r="J97" s="2">
        <f>Data[[#This Row],[Amount]]-Data[[#This Row],[Total Cost]]</f>
        <v>7532.56</v>
      </c>
    </row>
    <row r="98" spans="3:10" x14ac:dyDescent="0.45">
      <c r="C98" t="s">
        <v>3</v>
      </c>
      <c r="D98" t="s">
        <v>36</v>
      </c>
      <c r="E98" t="s">
        <v>28</v>
      </c>
      <c r="F98" s="2">
        <v>973</v>
      </c>
      <c r="G98" s="3">
        <v>162</v>
      </c>
      <c r="H98">
        <f>_xlfn.XLOOKUP(Data[[#This Row],[Product]],products[Product],products[Cost per unit],0)</f>
        <v>10.38</v>
      </c>
      <c r="I98">
        <f>Data[[#This Row],[Cost per Unit]]*Data[[#This Row],[Units]]</f>
        <v>1681.5600000000002</v>
      </c>
      <c r="J98" s="2">
        <f>Data[[#This Row],[Amount]]-Data[[#This Row],[Total Cost]]</f>
        <v>-708.56000000000017</v>
      </c>
    </row>
    <row r="99" spans="3:10" x14ac:dyDescent="0.45">
      <c r="C99" t="s">
        <v>10</v>
      </c>
      <c r="D99" t="s">
        <v>35</v>
      </c>
      <c r="E99" t="s">
        <v>21</v>
      </c>
      <c r="F99" s="2">
        <v>567</v>
      </c>
      <c r="G99" s="3">
        <v>228</v>
      </c>
      <c r="H99">
        <f>_xlfn.XLOOKUP(Data[[#This Row],[Product]],products[Product],products[Cost per unit],0)</f>
        <v>9</v>
      </c>
      <c r="I99">
        <f>Data[[#This Row],[Cost per Unit]]*Data[[#This Row],[Units]]</f>
        <v>2052</v>
      </c>
      <c r="J99" s="2">
        <f>Data[[#This Row],[Amount]]-Data[[#This Row],[Total Cost]]</f>
        <v>-1485</v>
      </c>
    </row>
    <row r="100" spans="3:10" x14ac:dyDescent="0.45">
      <c r="C100" t="s">
        <v>10</v>
      </c>
      <c r="D100" t="s">
        <v>36</v>
      </c>
      <c r="E100" t="s">
        <v>29</v>
      </c>
      <c r="F100" s="2">
        <v>2471</v>
      </c>
      <c r="G100" s="3">
        <v>342</v>
      </c>
      <c r="H100">
        <f>_xlfn.XLOOKUP(Data[[#This Row],[Product]],products[Product],products[Cost per unit],0)</f>
        <v>7.16</v>
      </c>
      <c r="I100">
        <f>Data[[#This Row],[Cost per Unit]]*Data[[#This Row],[Units]]</f>
        <v>2448.7200000000003</v>
      </c>
      <c r="J100" s="2">
        <f>Data[[#This Row],[Amount]]-Data[[#This Row],[Total Cost]]</f>
        <v>22.279999999999745</v>
      </c>
    </row>
    <row r="101" spans="3:10" x14ac:dyDescent="0.45">
      <c r="C101" t="s">
        <v>5</v>
      </c>
      <c r="D101" t="s">
        <v>38</v>
      </c>
      <c r="E101" t="s">
        <v>13</v>
      </c>
      <c r="F101" s="2">
        <v>7189</v>
      </c>
      <c r="G101" s="3">
        <v>54</v>
      </c>
      <c r="H101">
        <f>_xlfn.XLOOKUP(Data[[#This Row],[Product]],products[Product],products[Cost per unit],0)</f>
        <v>9.33</v>
      </c>
      <c r="I101">
        <f>Data[[#This Row],[Cost per Unit]]*Data[[#This Row],[Units]]</f>
        <v>503.82</v>
      </c>
      <c r="J101" s="2">
        <f>Data[[#This Row],[Amount]]-Data[[#This Row],[Total Cost]]</f>
        <v>6685.18</v>
      </c>
    </row>
    <row r="102" spans="3:10" x14ac:dyDescent="0.45">
      <c r="C102" t="s">
        <v>41</v>
      </c>
      <c r="D102" t="s">
        <v>35</v>
      </c>
      <c r="E102" t="s">
        <v>28</v>
      </c>
      <c r="F102" s="2">
        <v>7455</v>
      </c>
      <c r="G102" s="3">
        <v>216</v>
      </c>
      <c r="H102">
        <f>_xlfn.XLOOKUP(Data[[#This Row],[Product]],products[Product],products[Cost per unit],0)</f>
        <v>10.38</v>
      </c>
      <c r="I102">
        <f>Data[[#This Row],[Cost per Unit]]*Data[[#This Row],[Units]]</f>
        <v>2242.0800000000004</v>
      </c>
      <c r="J102" s="2">
        <f>Data[[#This Row],[Amount]]-Data[[#This Row],[Total Cost]]</f>
        <v>5212.92</v>
      </c>
    </row>
    <row r="103" spans="3:10" x14ac:dyDescent="0.45">
      <c r="C103" t="s">
        <v>3</v>
      </c>
      <c r="D103" t="s">
        <v>34</v>
      </c>
      <c r="E103" t="s">
        <v>26</v>
      </c>
      <c r="F103" s="2">
        <v>3108</v>
      </c>
      <c r="G103" s="3">
        <v>54</v>
      </c>
      <c r="H103">
        <f>_xlfn.XLOOKUP(Data[[#This Row],[Product]],products[Product],products[Cost per unit],0)</f>
        <v>5.6</v>
      </c>
      <c r="I103">
        <f>Data[[#This Row],[Cost per Unit]]*Data[[#This Row],[Units]]</f>
        <v>302.39999999999998</v>
      </c>
      <c r="J103" s="2">
        <f>Data[[#This Row],[Amount]]-Data[[#This Row],[Total Cost]]</f>
        <v>2805.6</v>
      </c>
    </row>
    <row r="104" spans="3:10" x14ac:dyDescent="0.45">
      <c r="C104" t="s">
        <v>6</v>
      </c>
      <c r="D104" t="s">
        <v>38</v>
      </c>
      <c r="E104" t="s">
        <v>25</v>
      </c>
      <c r="F104" s="2">
        <v>469</v>
      </c>
      <c r="G104" s="3">
        <v>75</v>
      </c>
      <c r="H104">
        <f>_xlfn.XLOOKUP(Data[[#This Row],[Product]],products[Product],products[Cost per unit],0)</f>
        <v>13.15</v>
      </c>
      <c r="I104">
        <f>Data[[#This Row],[Cost per Unit]]*Data[[#This Row],[Units]]</f>
        <v>986.25</v>
      </c>
      <c r="J104" s="2">
        <f>Data[[#This Row],[Amount]]-Data[[#This Row],[Total Cost]]</f>
        <v>-517.25</v>
      </c>
    </row>
    <row r="105" spans="3:10" x14ac:dyDescent="0.45">
      <c r="C105" t="s">
        <v>9</v>
      </c>
      <c r="D105" t="s">
        <v>37</v>
      </c>
      <c r="E105" t="s">
        <v>23</v>
      </c>
      <c r="F105" s="2">
        <v>2737</v>
      </c>
      <c r="G105" s="3">
        <v>93</v>
      </c>
      <c r="H105">
        <f>_xlfn.XLOOKUP(Data[[#This Row],[Product]],products[Product],products[Cost per unit],0)</f>
        <v>6.49</v>
      </c>
      <c r="I105">
        <f>Data[[#This Row],[Cost per Unit]]*Data[[#This Row],[Units]]</f>
        <v>603.57000000000005</v>
      </c>
      <c r="J105" s="2">
        <f>Data[[#This Row],[Amount]]-Data[[#This Row],[Total Cost]]</f>
        <v>2133.4299999999998</v>
      </c>
    </row>
    <row r="106" spans="3:10" x14ac:dyDescent="0.45">
      <c r="C106" t="s">
        <v>9</v>
      </c>
      <c r="D106" t="s">
        <v>37</v>
      </c>
      <c r="E106" t="s">
        <v>25</v>
      </c>
      <c r="F106" s="2">
        <v>4305</v>
      </c>
      <c r="G106" s="3">
        <v>156</v>
      </c>
      <c r="H106">
        <f>_xlfn.XLOOKUP(Data[[#This Row],[Product]],products[Product],products[Cost per unit],0)</f>
        <v>13.15</v>
      </c>
      <c r="I106">
        <f>Data[[#This Row],[Cost per Unit]]*Data[[#This Row],[Units]]</f>
        <v>2051.4</v>
      </c>
      <c r="J106" s="2">
        <f>Data[[#This Row],[Amount]]-Data[[#This Row],[Total Cost]]</f>
        <v>2253.6</v>
      </c>
    </row>
    <row r="107" spans="3:10" x14ac:dyDescent="0.45">
      <c r="C107" t="s">
        <v>9</v>
      </c>
      <c r="D107" t="s">
        <v>38</v>
      </c>
      <c r="E107" t="s">
        <v>17</v>
      </c>
      <c r="F107" s="2">
        <v>2408</v>
      </c>
      <c r="G107" s="3">
        <v>9</v>
      </c>
      <c r="H107">
        <f>_xlfn.XLOOKUP(Data[[#This Row],[Product]],products[Product],products[Cost per unit],0)</f>
        <v>3.11</v>
      </c>
      <c r="I107">
        <f>Data[[#This Row],[Cost per Unit]]*Data[[#This Row],[Units]]</f>
        <v>27.99</v>
      </c>
      <c r="J107" s="2">
        <f>Data[[#This Row],[Amount]]-Data[[#This Row],[Total Cost]]</f>
        <v>2380.0100000000002</v>
      </c>
    </row>
    <row r="108" spans="3:10" x14ac:dyDescent="0.45">
      <c r="C108" t="s">
        <v>3</v>
      </c>
      <c r="D108" t="s">
        <v>36</v>
      </c>
      <c r="E108" t="s">
        <v>19</v>
      </c>
      <c r="F108" s="2">
        <v>1281</v>
      </c>
      <c r="G108" s="3">
        <v>18</v>
      </c>
      <c r="H108">
        <f>_xlfn.XLOOKUP(Data[[#This Row],[Product]],products[Product],products[Cost per unit],0)</f>
        <v>7.64</v>
      </c>
      <c r="I108">
        <f>Data[[#This Row],[Cost per Unit]]*Data[[#This Row],[Units]]</f>
        <v>137.51999999999998</v>
      </c>
      <c r="J108" s="2">
        <f>Data[[#This Row],[Amount]]-Data[[#This Row],[Total Cost]]</f>
        <v>1143.48</v>
      </c>
    </row>
    <row r="109" spans="3:10" x14ac:dyDescent="0.45">
      <c r="C109" t="s">
        <v>40</v>
      </c>
      <c r="D109" t="s">
        <v>35</v>
      </c>
      <c r="E109" t="s">
        <v>32</v>
      </c>
      <c r="F109" s="2">
        <v>12348</v>
      </c>
      <c r="G109" s="3">
        <v>234</v>
      </c>
      <c r="H109">
        <f>_xlfn.XLOOKUP(Data[[#This Row],[Product]],products[Product],products[Cost per unit],0)</f>
        <v>8.65</v>
      </c>
      <c r="I109">
        <f>Data[[#This Row],[Cost per Unit]]*Data[[#This Row],[Units]]</f>
        <v>2024.1000000000001</v>
      </c>
      <c r="J109" s="2">
        <f>Data[[#This Row],[Amount]]-Data[[#This Row],[Total Cost]]</f>
        <v>10323.9</v>
      </c>
    </row>
    <row r="110" spans="3:10" x14ac:dyDescent="0.45">
      <c r="C110" t="s">
        <v>3</v>
      </c>
      <c r="D110" t="s">
        <v>34</v>
      </c>
      <c r="E110" t="s">
        <v>28</v>
      </c>
      <c r="F110" s="2">
        <v>3689</v>
      </c>
      <c r="G110" s="3">
        <v>312</v>
      </c>
      <c r="H110">
        <f>_xlfn.XLOOKUP(Data[[#This Row],[Product]],products[Product],products[Cost per unit],0)</f>
        <v>10.38</v>
      </c>
      <c r="I110">
        <f>Data[[#This Row],[Cost per Unit]]*Data[[#This Row],[Units]]</f>
        <v>3238.5600000000004</v>
      </c>
      <c r="J110" s="2">
        <f>Data[[#This Row],[Amount]]-Data[[#This Row],[Total Cost]]</f>
        <v>450.4399999999996</v>
      </c>
    </row>
    <row r="111" spans="3:10" x14ac:dyDescent="0.45">
      <c r="C111" t="s">
        <v>7</v>
      </c>
      <c r="D111" t="s">
        <v>36</v>
      </c>
      <c r="E111" t="s">
        <v>19</v>
      </c>
      <c r="F111" s="2">
        <v>2870</v>
      </c>
      <c r="G111" s="3">
        <v>300</v>
      </c>
      <c r="H111">
        <f>_xlfn.XLOOKUP(Data[[#This Row],[Product]],products[Product],products[Cost per unit],0)</f>
        <v>7.64</v>
      </c>
      <c r="I111">
        <f>Data[[#This Row],[Cost per Unit]]*Data[[#This Row],[Units]]</f>
        <v>2292</v>
      </c>
      <c r="J111" s="2">
        <f>Data[[#This Row],[Amount]]-Data[[#This Row],[Total Cost]]</f>
        <v>578</v>
      </c>
    </row>
    <row r="112" spans="3:10" x14ac:dyDescent="0.45">
      <c r="C112" t="s">
        <v>2</v>
      </c>
      <c r="D112" t="s">
        <v>36</v>
      </c>
      <c r="E112" t="s">
        <v>27</v>
      </c>
      <c r="F112" s="2">
        <v>798</v>
      </c>
      <c r="G112" s="3">
        <v>519</v>
      </c>
      <c r="H112">
        <f>_xlfn.XLOOKUP(Data[[#This Row],[Product]],products[Product],products[Cost per unit],0)</f>
        <v>16.73</v>
      </c>
      <c r="I112">
        <f>Data[[#This Row],[Cost per Unit]]*Data[[#This Row],[Units]]</f>
        <v>8682.8700000000008</v>
      </c>
      <c r="J112" s="2">
        <f>Data[[#This Row],[Amount]]-Data[[#This Row],[Total Cost]]</f>
        <v>-7884.8700000000008</v>
      </c>
    </row>
    <row r="113" spans="3:10" x14ac:dyDescent="0.45">
      <c r="C113" t="s">
        <v>41</v>
      </c>
      <c r="D113" t="s">
        <v>37</v>
      </c>
      <c r="E113" t="s">
        <v>21</v>
      </c>
      <c r="F113" s="2">
        <v>2933</v>
      </c>
      <c r="G113" s="3">
        <v>9</v>
      </c>
      <c r="H113">
        <f>_xlfn.XLOOKUP(Data[[#This Row],[Product]],products[Product],products[Cost per unit],0)</f>
        <v>9</v>
      </c>
      <c r="I113">
        <f>Data[[#This Row],[Cost per Unit]]*Data[[#This Row],[Units]]</f>
        <v>81</v>
      </c>
      <c r="J113" s="2">
        <f>Data[[#This Row],[Amount]]-Data[[#This Row],[Total Cost]]</f>
        <v>2852</v>
      </c>
    </row>
    <row r="114" spans="3:10" x14ac:dyDescent="0.45">
      <c r="C114" t="s">
        <v>5</v>
      </c>
      <c r="D114" t="s">
        <v>35</v>
      </c>
      <c r="E114" t="s">
        <v>4</v>
      </c>
      <c r="F114" s="2">
        <v>2744</v>
      </c>
      <c r="G114" s="3">
        <v>9</v>
      </c>
      <c r="H114">
        <f>_xlfn.XLOOKUP(Data[[#This Row],[Product]],products[Product],products[Cost per unit],0)</f>
        <v>11.88</v>
      </c>
      <c r="I114">
        <f>Data[[#This Row],[Cost per Unit]]*Data[[#This Row],[Units]]</f>
        <v>106.92</v>
      </c>
      <c r="J114" s="2">
        <f>Data[[#This Row],[Amount]]-Data[[#This Row],[Total Cost]]</f>
        <v>2637.08</v>
      </c>
    </row>
    <row r="115" spans="3:10" x14ac:dyDescent="0.45">
      <c r="C115" t="s">
        <v>40</v>
      </c>
      <c r="D115" t="s">
        <v>36</v>
      </c>
      <c r="E115" t="s">
        <v>33</v>
      </c>
      <c r="F115" s="2">
        <v>9772</v>
      </c>
      <c r="G115" s="3">
        <v>90</v>
      </c>
      <c r="H115">
        <f>_xlfn.XLOOKUP(Data[[#This Row],[Product]],products[Product],products[Cost per unit],0)</f>
        <v>12.37</v>
      </c>
      <c r="I115">
        <f>Data[[#This Row],[Cost per Unit]]*Data[[#This Row],[Units]]</f>
        <v>1113.3</v>
      </c>
      <c r="J115" s="2">
        <f>Data[[#This Row],[Amount]]-Data[[#This Row],[Total Cost]]</f>
        <v>8658.7000000000007</v>
      </c>
    </row>
    <row r="116" spans="3:10" x14ac:dyDescent="0.45">
      <c r="C116" t="s">
        <v>7</v>
      </c>
      <c r="D116" t="s">
        <v>34</v>
      </c>
      <c r="E116" t="s">
        <v>25</v>
      </c>
      <c r="F116" s="2">
        <v>1568</v>
      </c>
      <c r="G116" s="3">
        <v>96</v>
      </c>
      <c r="H116">
        <f>_xlfn.XLOOKUP(Data[[#This Row],[Product]],products[Product],products[Cost per unit],0)</f>
        <v>13.15</v>
      </c>
      <c r="I116">
        <f>Data[[#This Row],[Cost per Unit]]*Data[[#This Row],[Units]]</f>
        <v>1262.4000000000001</v>
      </c>
      <c r="J116" s="2">
        <f>Data[[#This Row],[Amount]]-Data[[#This Row],[Total Cost]]</f>
        <v>305.59999999999991</v>
      </c>
    </row>
    <row r="117" spans="3:10" x14ac:dyDescent="0.45">
      <c r="C117" t="s">
        <v>2</v>
      </c>
      <c r="D117" t="s">
        <v>36</v>
      </c>
      <c r="E117" t="s">
        <v>16</v>
      </c>
      <c r="F117" s="2">
        <v>11417</v>
      </c>
      <c r="G117" s="3">
        <v>21</v>
      </c>
      <c r="H117">
        <f>_xlfn.XLOOKUP(Data[[#This Row],[Product]],products[Product],products[Cost per unit],0)</f>
        <v>8.7899999999999991</v>
      </c>
      <c r="I117">
        <f>Data[[#This Row],[Cost per Unit]]*Data[[#This Row],[Units]]</f>
        <v>184.58999999999997</v>
      </c>
      <c r="J117" s="2">
        <f>Data[[#This Row],[Amount]]-Data[[#This Row],[Total Cost]]</f>
        <v>11232.41</v>
      </c>
    </row>
    <row r="118" spans="3:10" x14ac:dyDescent="0.45">
      <c r="C118" t="s">
        <v>40</v>
      </c>
      <c r="D118" t="s">
        <v>34</v>
      </c>
      <c r="E118" t="s">
        <v>26</v>
      </c>
      <c r="F118" s="2">
        <v>6748</v>
      </c>
      <c r="G118" s="3">
        <v>48</v>
      </c>
      <c r="H118">
        <f>_xlfn.XLOOKUP(Data[[#This Row],[Product]],products[Product],products[Cost per unit],0)</f>
        <v>5.6</v>
      </c>
      <c r="I118">
        <f>Data[[#This Row],[Cost per Unit]]*Data[[#This Row],[Units]]</f>
        <v>268.79999999999995</v>
      </c>
      <c r="J118" s="2">
        <f>Data[[#This Row],[Amount]]-Data[[#This Row],[Total Cost]]</f>
        <v>6479.2</v>
      </c>
    </row>
    <row r="119" spans="3:10" x14ac:dyDescent="0.45">
      <c r="C119" t="s">
        <v>10</v>
      </c>
      <c r="D119" t="s">
        <v>36</v>
      </c>
      <c r="E119" t="s">
        <v>27</v>
      </c>
      <c r="F119" s="2">
        <v>1407</v>
      </c>
      <c r="G119" s="3">
        <v>72</v>
      </c>
      <c r="H119">
        <f>_xlfn.XLOOKUP(Data[[#This Row],[Product]],products[Product],products[Cost per unit],0)</f>
        <v>16.73</v>
      </c>
      <c r="I119">
        <f>Data[[#This Row],[Cost per Unit]]*Data[[#This Row],[Units]]</f>
        <v>1204.56</v>
      </c>
      <c r="J119" s="2">
        <f>Data[[#This Row],[Amount]]-Data[[#This Row],[Total Cost]]</f>
        <v>202.44000000000005</v>
      </c>
    </row>
    <row r="120" spans="3:10" x14ac:dyDescent="0.45">
      <c r="C120" t="s">
        <v>8</v>
      </c>
      <c r="D120" t="s">
        <v>35</v>
      </c>
      <c r="E120" t="s">
        <v>29</v>
      </c>
      <c r="F120" s="2">
        <v>2023</v>
      </c>
      <c r="G120" s="3">
        <v>168</v>
      </c>
      <c r="H120">
        <f>_xlfn.XLOOKUP(Data[[#This Row],[Product]],products[Product],products[Cost per unit],0)</f>
        <v>7.16</v>
      </c>
      <c r="I120">
        <f>Data[[#This Row],[Cost per Unit]]*Data[[#This Row],[Units]]</f>
        <v>1202.8800000000001</v>
      </c>
      <c r="J120" s="2">
        <f>Data[[#This Row],[Amount]]-Data[[#This Row],[Total Cost]]</f>
        <v>820.11999999999989</v>
      </c>
    </row>
    <row r="121" spans="3:10" x14ac:dyDescent="0.45">
      <c r="C121" t="s">
        <v>5</v>
      </c>
      <c r="D121" t="s">
        <v>39</v>
      </c>
      <c r="E121" t="s">
        <v>26</v>
      </c>
      <c r="F121" s="2">
        <v>5236</v>
      </c>
      <c r="G121" s="3">
        <v>51</v>
      </c>
      <c r="H121">
        <f>_xlfn.XLOOKUP(Data[[#This Row],[Product]],products[Product],products[Cost per unit],0)</f>
        <v>5.6</v>
      </c>
      <c r="I121">
        <f>Data[[#This Row],[Cost per Unit]]*Data[[#This Row],[Units]]</f>
        <v>285.59999999999997</v>
      </c>
      <c r="J121" s="2">
        <f>Data[[#This Row],[Amount]]-Data[[#This Row],[Total Cost]]</f>
        <v>4950.3999999999996</v>
      </c>
    </row>
    <row r="122" spans="3:10" x14ac:dyDescent="0.45">
      <c r="C122" t="s">
        <v>41</v>
      </c>
      <c r="D122" t="s">
        <v>36</v>
      </c>
      <c r="E122" t="s">
        <v>19</v>
      </c>
      <c r="F122" s="2">
        <v>1925</v>
      </c>
      <c r="G122" s="3">
        <v>192</v>
      </c>
      <c r="H122">
        <f>_xlfn.XLOOKUP(Data[[#This Row],[Product]],products[Product],products[Cost per unit],0)</f>
        <v>7.64</v>
      </c>
      <c r="I122">
        <f>Data[[#This Row],[Cost per Unit]]*Data[[#This Row],[Units]]</f>
        <v>1466.8799999999999</v>
      </c>
      <c r="J122" s="2">
        <f>Data[[#This Row],[Amount]]-Data[[#This Row],[Total Cost]]</f>
        <v>458.12000000000012</v>
      </c>
    </row>
    <row r="123" spans="3:10" x14ac:dyDescent="0.45">
      <c r="C123" t="s">
        <v>7</v>
      </c>
      <c r="D123" t="s">
        <v>37</v>
      </c>
      <c r="E123" t="s">
        <v>14</v>
      </c>
      <c r="F123" s="2">
        <v>6608</v>
      </c>
      <c r="G123" s="3">
        <v>225</v>
      </c>
      <c r="H123">
        <f>_xlfn.XLOOKUP(Data[[#This Row],[Product]],products[Product],products[Cost per unit],0)</f>
        <v>11.7</v>
      </c>
      <c r="I123">
        <f>Data[[#This Row],[Cost per Unit]]*Data[[#This Row],[Units]]</f>
        <v>2632.5</v>
      </c>
      <c r="J123" s="2">
        <f>Data[[#This Row],[Amount]]-Data[[#This Row],[Total Cost]]</f>
        <v>3975.5</v>
      </c>
    </row>
    <row r="124" spans="3:10" x14ac:dyDescent="0.45">
      <c r="C124" t="s">
        <v>6</v>
      </c>
      <c r="D124" t="s">
        <v>34</v>
      </c>
      <c r="E124" t="s">
        <v>26</v>
      </c>
      <c r="F124" s="2">
        <v>8008</v>
      </c>
      <c r="G124" s="3">
        <v>456</v>
      </c>
      <c r="H124">
        <f>_xlfn.XLOOKUP(Data[[#This Row],[Product]],products[Product],products[Cost per unit],0)</f>
        <v>5.6</v>
      </c>
      <c r="I124">
        <f>Data[[#This Row],[Cost per Unit]]*Data[[#This Row],[Units]]</f>
        <v>2553.6</v>
      </c>
      <c r="J124" s="2">
        <f>Data[[#This Row],[Amount]]-Data[[#This Row],[Total Cost]]</f>
        <v>5454.4</v>
      </c>
    </row>
    <row r="125" spans="3:10" x14ac:dyDescent="0.45">
      <c r="C125" t="s">
        <v>10</v>
      </c>
      <c r="D125" t="s">
        <v>34</v>
      </c>
      <c r="E125" t="s">
        <v>25</v>
      </c>
      <c r="F125" s="2">
        <v>1428</v>
      </c>
      <c r="G125" s="3">
        <v>93</v>
      </c>
      <c r="H125">
        <f>_xlfn.XLOOKUP(Data[[#This Row],[Product]],products[Product],products[Cost per unit],0)</f>
        <v>13.15</v>
      </c>
      <c r="I125">
        <f>Data[[#This Row],[Cost per Unit]]*Data[[#This Row],[Units]]</f>
        <v>1222.95</v>
      </c>
      <c r="J125" s="2">
        <f>Data[[#This Row],[Amount]]-Data[[#This Row],[Total Cost]]</f>
        <v>205.04999999999995</v>
      </c>
    </row>
    <row r="126" spans="3:10" x14ac:dyDescent="0.45">
      <c r="C126" t="s">
        <v>6</v>
      </c>
      <c r="D126" t="s">
        <v>34</v>
      </c>
      <c r="E126" t="s">
        <v>4</v>
      </c>
      <c r="F126" s="2">
        <v>525</v>
      </c>
      <c r="G126" s="3">
        <v>48</v>
      </c>
      <c r="H126">
        <f>_xlfn.XLOOKUP(Data[[#This Row],[Product]],products[Product],products[Cost per unit],0)</f>
        <v>11.88</v>
      </c>
      <c r="I126">
        <f>Data[[#This Row],[Cost per Unit]]*Data[[#This Row],[Units]]</f>
        <v>570.24</v>
      </c>
      <c r="J126" s="2">
        <f>Data[[#This Row],[Amount]]-Data[[#This Row],[Total Cost]]</f>
        <v>-45.240000000000009</v>
      </c>
    </row>
    <row r="127" spans="3:10" x14ac:dyDescent="0.45">
      <c r="C127" t="s">
        <v>6</v>
      </c>
      <c r="D127" t="s">
        <v>37</v>
      </c>
      <c r="E127" t="s">
        <v>18</v>
      </c>
      <c r="F127" s="2">
        <v>1505</v>
      </c>
      <c r="G127" s="3">
        <v>102</v>
      </c>
      <c r="H127">
        <f>_xlfn.XLOOKUP(Data[[#This Row],[Product]],products[Product],products[Cost per unit],0)</f>
        <v>6.47</v>
      </c>
      <c r="I127">
        <f>Data[[#This Row],[Cost per Unit]]*Data[[#This Row],[Units]]</f>
        <v>659.93999999999994</v>
      </c>
      <c r="J127" s="2">
        <f>Data[[#This Row],[Amount]]-Data[[#This Row],[Total Cost]]</f>
        <v>845.06000000000006</v>
      </c>
    </row>
    <row r="128" spans="3:10" x14ac:dyDescent="0.45">
      <c r="C128" t="s">
        <v>7</v>
      </c>
      <c r="D128" t="s">
        <v>35</v>
      </c>
      <c r="E128" t="s">
        <v>30</v>
      </c>
      <c r="F128" s="2">
        <v>6755</v>
      </c>
      <c r="G128" s="3">
        <v>252</v>
      </c>
      <c r="H128">
        <f>_xlfn.XLOOKUP(Data[[#This Row],[Product]],products[Product],products[Cost per unit],0)</f>
        <v>14.49</v>
      </c>
      <c r="I128">
        <f>Data[[#This Row],[Cost per Unit]]*Data[[#This Row],[Units]]</f>
        <v>3651.48</v>
      </c>
      <c r="J128" s="2">
        <f>Data[[#This Row],[Amount]]-Data[[#This Row],[Total Cost]]</f>
        <v>3103.52</v>
      </c>
    </row>
    <row r="129" spans="3:10" x14ac:dyDescent="0.45">
      <c r="C129" t="s">
        <v>2</v>
      </c>
      <c r="D129" t="s">
        <v>37</v>
      </c>
      <c r="E129" t="s">
        <v>18</v>
      </c>
      <c r="F129" s="2">
        <v>11571</v>
      </c>
      <c r="G129" s="3">
        <v>138</v>
      </c>
      <c r="H129">
        <f>_xlfn.XLOOKUP(Data[[#This Row],[Product]],products[Product],products[Cost per unit],0)</f>
        <v>6.47</v>
      </c>
      <c r="I129">
        <f>Data[[#This Row],[Cost per Unit]]*Data[[#This Row],[Units]]</f>
        <v>892.86</v>
      </c>
      <c r="J129" s="2">
        <f>Data[[#This Row],[Amount]]-Data[[#This Row],[Total Cost]]</f>
        <v>10678.14</v>
      </c>
    </row>
    <row r="130" spans="3:10" x14ac:dyDescent="0.45">
      <c r="C130" t="s">
        <v>40</v>
      </c>
      <c r="D130" t="s">
        <v>38</v>
      </c>
      <c r="E130" t="s">
        <v>25</v>
      </c>
      <c r="F130" s="2">
        <v>2541</v>
      </c>
      <c r="G130" s="3">
        <v>90</v>
      </c>
      <c r="H130">
        <f>_xlfn.XLOOKUP(Data[[#This Row],[Product]],products[Product],products[Cost per unit],0)</f>
        <v>13.15</v>
      </c>
      <c r="I130">
        <f>Data[[#This Row],[Cost per Unit]]*Data[[#This Row],[Units]]</f>
        <v>1183.5</v>
      </c>
      <c r="J130" s="2">
        <f>Data[[#This Row],[Amount]]-Data[[#This Row],[Total Cost]]</f>
        <v>1357.5</v>
      </c>
    </row>
    <row r="131" spans="3:10" x14ac:dyDescent="0.45">
      <c r="C131" t="s">
        <v>41</v>
      </c>
      <c r="D131" t="s">
        <v>37</v>
      </c>
      <c r="E131" t="s">
        <v>30</v>
      </c>
      <c r="F131" s="2">
        <v>1526</v>
      </c>
      <c r="G131" s="3">
        <v>240</v>
      </c>
      <c r="H131">
        <f>_xlfn.XLOOKUP(Data[[#This Row],[Product]],products[Product],products[Cost per unit],0)</f>
        <v>14.49</v>
      </c>
      <c r="I131">
        <f>Data[[#This Row],[Cost per Unit]]*Data[[#This Row],[Units]]</f>
        <v>3477.6</v>
      </c>
      <c r="J131" s="2">
        <f>Data[[#This Row],[Amount]]-Data[[#This Row],[Total Cost]]</f>
        <v>-1951.6</v>
      </c>
    </row>
    <row r="132" spans="3:10" x14ac:dyDescent="0.45">
      <c r="C132" t="s">
        <v>40</v>
      </c>
      <c r="D132" t="s">
        <v>38</v>
      </c>
      <c r="E132" t="s">
        <v>4</v>
      </c>
      <c r="F132" s="2">
        <v>6125</v>
      </c>
      <c r="G132" s="3">
        <v>102</v>
      </c>
      <c r="H132">
        <f>_xlfn.XLOOKUP(Data[[#This Row],[Product]],products[Product],products[Cost per unit],0)</f>
        <v>11.88</v>
      </c>
      <c r="I132">
        <f>Data[[#This Row],[Cost per Unit]]*Data[[#This Row],[Units]]</f>
        <v>1211.76</v>
      </c>
      <c r="J132" s="2">
        <f>Data[[#This Row],[Amount]]-Data[[#This Row],[Total Cost]]</f>
        <v>4913.24</v>
      </c>
    </row>
    <row r="133" spans="3:10" x14ac:dyDescent="0.45">
      <c r="C133" t="s">
        <v>41</v>
      </c>
      <c r="D133" t="s">
        <v>35</v>
      </c>
      <c r="E133" t="s">
        <v>27</v>
      </c>
      <c r="F133" s="2">
        <v>847</v>
      </c>
      <c r="G133" s="3">
        <v>129</v>
      </c>
      <c r="H133">
        <f>_xlfn.XLOOKUP(Data[[#This Row],[Product]],products[Product],products[Cost per unit],0)</f>
        <v>16.73</v>
      </c>
      <c r="I133">
        <f>Data[[#This Row],[Cost per Unit]]*Data[[#This Row],[Units]]</f>
        <v>2158.17</v>
      </c>
      <c r="J133" s="2">
        <f>Data[[#This Row],[Amount]]-Data[[#This Row],[Total Cost]]</f>
        <v>-1311.17</v>
      </c>
    </row>
    <row r="134" spans="3:10" x14ac:dyDescent="0.45">
      <c r="C134" t="s">
        <v>8</v>
      </c>
      <c r="D134" t="s">
        <v>35</v>
      </c>
      <c r="E134" t="s">
        <v>27</v>
      </c>
      <c r="F134" s="2">
        <v>4753</v>
      </c>
      <c r="G134" s="3">
        <v>300</v>
      </c>
      <c r="H134">
        <f>_xlfn.XLOOKUP(Data[[#This Row],[Product]],products[Product],products[Cost per unit],0)</f>
        <v>16.73</v>
      </c>
      <c r="I134">
        <f>Data[[#This Row],[Cost per Unit]]*Data[[#This Row],[Units]]</f>
        <v>5019</v>
      </c>
      <c r="J134" s="2">
        <f>Data[[#This Row],[Amount]]-Data[[#This Row],[Total Cost]]</f>
        <v>-266</v>
      </c>
    </row>
    <row r="135" spans="3:10" x14ac:dyDescent="0.45">
      <c r="C135" t="s">
        <v>6</v>
      </c>
      <c r="D135" t="s">
        <v>38</v>
      </c>
      <c r="E135" t="s">
        <v>33</v>
      </c>
      <c r="F135" s="2">
        <v>959</v>
      </c>
      <c r="G135" s="3">
        <v>135</v>
      </c>
      <c r="H135">
        <f>_xlfn.XLOOKUP(Data[[#This Row],[Product]],products[Product],products[Cost per unit],0)</f>
        <v>12.37</v>
      </c>
      <c r="I135">
        <f>Data[[#This Row],[Cost per Unit]]*Data[[#This Row],[Units]]</f>
        <v>1669.9499999999998</v>
      </c>
      <c r="J135" s="2">
        <f>Data[[#This Row],[Amount]]-Data[[#This Row],[Total Cost]]</f>
        <v>-710.94999999999982</v>
      </c>
    </row>
    <row r="136" spans="3:10" x14ac:dyDescent="0.45">
      <c r="C136" t="s">
        <v>7</v>
      </c>
      <c r="D136" t="s">
        <v>35</v>
      </c>
      <c r="E136" t="s">
        <v>24</v>
      </c>
      <c r="F136" s="2">
        <v>2793</v>
      </c>
      <c r="G136" s="3">
        <v>114</v>
      </c>
      <c r="H136">
        <f>_xlfn.XLOOKUP(Data[[#This Row],[Product]],products[Product],products[Cost per unit],0)</f>
        <v>4.97</v>
      </c>
      <c r="I136">
        <f>Data[[#This Row],[Cost per Unit]]*Data[[#This Row],[Units]]</f>
        <v>566.57999999999993</v>
      </c>
      <c r="J136" s="2">
        <f>Data[[#This Row],[Amount]]-Data[[#This Row],[Total Cost]]</f>
        <v>2226.42</v>
      </c>
    </row>
    <row r="137" spans="3:10" x14ac:dyDescent="0.45">
      <c r="C137" t="s">
        <v>7</v>
      </c>
      <c r="D137" t="s">
        <v>35</v>
      </c>
      <c r="E137" t="s">
        <v>14</v>
      </c>
      <c r="F137" s="2">
        <v>4606</v>
      </c>
      <c r="G137" s="3">
        <v>63</v>
      </c>
      <c r="H137">
        <f>_xlfn.XLOOKUP(Data[[#This Row],[Product]],products[Product],products[Cost per unit],0)</f>
        <v>11.7</v>
      </c>
      <c r="I137">
        <f>Data[[#This Row],[Cost per Unit]]*Data[[#This Row],[Units]]</f>
        <v>737.09999999999991</v>
      </c>
      <c r="J137" s="2">
        <f>Data[[#This Row],[Amount]]-Data[[#This Row],[Total Cost]]</f>
        <v>3868.9</v>
      </c>
    </row>
    <row r="138" spans="3:10" x14ac:dyDescent="0.45">
      <c r="C138" t="s">
        <v>7</v>
      </c>
      <c r="D138" t="s">
        <v>36</v>
      </c>
      <c r="E138" t="s">
        <v>29</v>
      </c>
      <c r="F138" s="2">
        <v>5551</v>
      </c>
      <c r="G138" s="3">
        <v>252</v>
      </c>
      <c r="H138">
        <f>_xlfn.XLOOKUP(Data[[#This Row],[Product]],products[Product],products[Cost per unit],0)</f>
        <v>7.16</v>
      </c>
      <c r="I138">
        <f>Data[[#This Row],[Cost per Unit]]*Data[[#This Row],[Units]]</f>
        <v>1804.32</v>
      </c>
      <c r="J138" s="2">
        <f>Data[[#This Row],[Amount]]-Data[[#This Row],[Total Cost]]</f>
        <v>3746.6800000000003</v>
      </c>
    </row>
    <row r="139" spans="3:10" x14ac:dyDescent="0.45">
      <c r="C139" t="s">
        <v>10</v>
      </c>
      <c r="D139" t="s">
        <v>36</v>
      </c>
      <c r="E139" t="s">
        <v>32</v>
      </c>
      <c r="F139" s="2">
        <v>6657</v>
      </c>
      <c r="G139" s="3">
        <v>303</v>
      </c>
      <c r="H139">
        <f>_xlfn.XLOOKUP(Data[[#This Row],[Product]],products[Product],products[Cost per unit],0)</f>
        <v>8.65</v>
      </c>
      <c r="I139">
        <f>Data[[#This Row],[Cost per Unit]]*Data[[#This Row],[Units]]</f>
        <v>2620.9500000000003</v>
      </c>
      <c r="J139" s="2">
        <f>Data[[#This Row],[Amount]]-Data[[#This Row],[Total Cost]]</f>
        <v>4036.0499999999997</v>
      </c>
    </row>
    <row r="140" spans="3:10" x14ac:dyDescent="0.45">
      <c r="C140" t="s">
        <v>7</v>
      </c>
      <c r="D140" t="s">
        <v>39</v>
      </c>
      <c r="E140" t="s">
        <v>17</v>
      </c>
      <c r="F140" s="2">
        <v>4438</v>
      </c>
      <c r="G140" s="3">
        <v>246</v>
      </c>
      <c r="H140">
        <f>_xlfn.XLOOKUP(Data[[#This Row],[Product]],products[Product],products[Cost per unit],0)</f>
        <v>3.11</v>
      </c>
      <c r="I140">
        <f>Data[[#This Row],[Cost per Unit]]*Data[[#This Row],[Units]]</f>
        <v>765.06</v>
      </c>
      <c r="J140" s="2">
        <f>Data[[#This Row],[Amount]]-Data[[#This Row],[Total Cost]]</f>
        <v>3672.94</v>
      </c>
    </row>
    <row r="141" spans="3:10" x14ac:dyDescent="0.45">
      <c r="C141" t="s">
        <v>8</v>
      </c>
      <c r="D141" t="s">
        <v>38</v>
      </c>
      <c r="E141" t="s">
        <v>22</v>
      </c>
      <c r="F141" s="2">
        <v>168</v>
      </c>
      <c r="G141" s="3">
        <v>84</v>
      </c>
      <c r="H141">
        <f>_xlfn.XLOOKUP(Data[[#This Row],[Product]],products[Product],products[Cost per unit],0)</f>
        <v>9.77</v>
      </c>
      <c r="I141">
        <f>Data[[#This Row],[Cost per Unit]]*Data[[#This Row],[Units]]</f>
        <v>820.68</v>
      </c>
      <c r="J141" s="2">
        <f>Data[[#This Row],[Amount]]-Data[[#This Row],[Total Cost]]</f>
        <v>-652.67999999999995</v>
      </c>
    </row>
    <row r="142" spans="3:10" x14ac:dyDescent="0.45">
      <c r="C142" t="s">
        <v>7</v>
      </c>
      <c r="D142" t="s">
        <v>34</v>
      </c>
      <c r="E142" t="s">
        <v>17</v>
      </c>
      <c r="F142" s="2">
        <v>7777</v>
      </c>
      <c r="G142" s="3">
        <v>39</v>
      </c>
      <c r="H142">
        <f>_xlfn.XLOOKUP(Data[[#This Row],[Product]],products[Product],products[Cost per unit],0)</f>
        <v>3.11</v>
      </c>
      <c r="I142">
        <f>Data[[#This Row],[Cost per Unit]]*Data[[#This Row],[Units]]</f>
        <v>121.28999999999999</v>
      </c>
      <c r="J142" s="2">
        <f>Data[[#This Row],[Amount]]-Data[[#This Row],[Total Cost]]</f>
        <v>7655.71</v>
      </c>
    </row>
    <row r="143" spans="3:10" x14ac:dyDescent="0.45">
      <c r="C143" t="s">
        <v>5</v>
      </c>
      <c r="D143" t="s">
        <v>36</v>
      </c>
      <c r="E143" t="s">
        <v>17</v>
      </c>
      <c r="F143" s="2">
        <v>3339</v>
      </c>
      <c r="G143" s="3">
        <v>348</v>
      </c>
      <c r="H143">
        <f>_xlfn.XLOOKUP(Data[[#This Row],[Product]],products[Product],products[Cost per unit],0)</f>
        <v>3.11</v>
      </c>
      <c r="I143">
        <f>Data[[#This Row],[Cost per Unit]]*Data[[#This Row],[Units]]</f>
        <v>1082.28</v>
      </c>
      <c r="J143" s="2">
        <f>Data[[#This Row],[Amount]]-Data[[#This Row],[Total Cost]]</f>
        <v>2256.7200000000003</v>
      </c>
    </row>
    <row r="144" spans="3:10" x14ac:dyDescent="0.45">
      <c r="C144" t="s">
        <v>7</v>
      </c>
      <c r="D144" t="s">
        <v>37</v>
      </c>
      <c r="E144" t="s">
        <v>33</v>
      </c>
      <c r="F144" s="2">
        <v>6391</v>
      </c>
      <c r="G144" s="3">
        <v>48</v>
      </c>
      <c r="H144">
        <f>_xlfn.XLOOKUP(Data[[#This Row],[Product]],products[Product],products[Cost per unit],0)</f>
        <v>12.37</v>
      </c>
      <c r="I144">
        <f>Data[[#This Row],[Cost per Unit]]*Data[[#This Row],[Units]]</f>
        <v>593.76</v>
      </c>
      <c r="J144" s="2">
        <f>Data[[#This Row],[Amount]]-Data[[#This Row],[Total Cost]]</f>
        <v>5797.24</v>
      </c>
    </row>
    <row r="145" spans="3:10" x14ac:dyDescent="0.45">
      <c r="C145" t="s">
        <v>5</v>
      </c>
      <c r="D145" t="s">
        <v>37</v>
      </c>
      <c r="E145" t="s">
        <v>22</v>
      </c>
      <c r="F145" s="2">
        <v>518</v>
      </c>
      <c r="G145" s="3">
        <v>75</v>
      </c>
      <c r="H145">
        <f>_xlfn.XLOOKUP(Data[[#This Row],[Product]],products[Product],products[Cost per unit],0)</f>
        <v>9.77</v>
      </c>
      <c r="I145">
        <f>Data[[#This Row],[Cost per Unit]]*Data[[#This Row],[Units]]</f>
        <v>732.75</v>
      </c>
      <c r="J145" s="2">
        <f>Data[[#This Row],[Amount]]-Data[[#This Row],[Total Cost]]</f>
        <v>-214.75</v>
      </c>
    </row>
    <row r="146" spans="3:10" x14ac:dyDescent="0.45">
      <c r="C146" t="s">
        <v>7</v>
      </c>
      <c r="D146" t="s">
        <v>38</v>
      </c>
      <c r="E146" t="s">
        <v>28</v>
      </c>
      <c r="F146" s="2">
        <v>5677</v>
      </c>
      <c r="G146" s="3">
        <v>258</v>
      </c>
      <c r="H146">
        <f>_xlfn.XLOOKUP(Data[[#This Row],[Product]],products[Product],products[Cost per unit],0)</f>
        <v>10.38</v>
      </c>
      <c r="I146">
        <f>Data[[#This Row],[Cost per Unit]]*Data[[#This Row],[Units]]</f>
        <v>2678.0400000000004</v>
      </c>
      <c r="J146" s="2">
        <f>Data[[#This Row],[Amount]]-Data[[#This Row],[Total Cost]]</f>
        <v>2998.9599999999996</v>
      </c>
    </row>
    <row r="147" spans="3:10" x14ac:dyDescent="0.45">
      <c r="C147" t="s">
        <v>6</v>
      </c>
      <c r="D147" t="s">
        <v>39</v>
      </c>
      <c r="E147" t="s">
        <v>17</v>
      </c>
      <c r="F147" s="2">
        <v>6048</v>
      </c>
      <c r="G147" s="3">
        <v>27</v>
      </c>
      <c r="H147">
        <f>_xlfn.XLOOKUP(Data[[#This Row],[Product]],products[Product],products[Cost per unit],0)</f>
        <v>3.11</v>
      </c>
      <c r="I147">
        <f>Data[[#This Row],[Cost per Unit]]*Data[[#This Row],[Units]]</f>
        <v>83.97</v>
      </c>
      <c r="J147" s="2">
        <f>Data[[#This Row],[Amount]]-Data[[#This Row],[Total Cost]]</f>
        <v>5964.03</v>
      </c>
    </row>
    <row r="148" spans="3:10" x14ac:dyDescent="0.45">
      <c r="C148" t="s">
        <v>8</v>
      </c>
      <c r="D148" t="s">
        <v>38</v>
      </c>
      <c r="E148" t="s">
        <v>32</v>
      </c>
      <c r="F148" s="2">
        <v>3752</v>
      </c>
      <c r="G148" s="3">
        <v>213</v>
      </c>
      <c r="H148">
        <f>_xlfn.XLOOKUP(Data[[#This Row],[Product]],products[Product],products[Cost per unit],0)</f>
        <v>8.65</v>
      </c>
      <c r="I148">
        <f>Data[[#This Row],[Cost per Unit]]*Data[[#This Row],[Units]]</f>
        <v>1842.45</v>
      </c>
      <c r="J148" s="2">
        <f>Data[[#This Row],[Amount]]-Data[[#This Row],[Total Cost]]</f>
        <v>1909.55</v>
      </c>
    </row>
    <row r="149" spans="3:10" x14ac:dyDescent="0.45">
      <c r="C149" t="s">
        <v>5</v>
      </c>
      <c r="D149" t="s">
        <v>35</v>
      </c>
      <c r="E149" t="s">
        <v>29</v>
      </c>
      <c r="F149" s="2">
        <v>4480</v>
      </c>
      <c r="G149" s="3">
        <v>357</v>
      </c>
      <c r="H149">
        <f>_xlfn.XLOOKUP(Data[[#This Row],[Product]],products[Product],products[Cost per unit],0)</f>
        <v>7.16</v>
      </c>
      <c r="I149">
        <f>Data[[#This Row],[Cost per Unit]]*Data[[#This Row],[Units]]</f>
        <v>2556.12</v>
      </c>
      <c r="J149" s="2">
        <f>Data[[#This Row],[Amount]]-Data[[#This Row],[Total Cost]]</f>
        <v>1923.88</v>
      </c>
    </row>
    <row r="150" spans="3:10" x14ac:dyDescent="0.45">
      <c r="C150" t="s">
        <v>9</v>
      </c>
      <c r="D150" t="s">
        <v>37</v>
      </c>
      <c r="E150" t="s">
        <v>4</v>
      </c>
      <c r="F150" s="2">
        <v>259</v>
      </c>
      <c r="G150" s="3">
        <v>207</v>
      </c>
      <c r="H150">
        <f>_xlfn.XLOOKUP(Data[[#This Row],[Product]],products[Product],products[Cost per unit],0)</f>
        <v>11.88</v>
      </c>
      <c r="I150">
        <f>Data[[#This Row],[Cost per Unit]]*Data[[#This Row],[Units]]</f>
        <v>2459.1600000000003</v>
      </c>
      <c r="J150" s="2">
        <f>Data[[#This Row],[Amount]]-Data[[#This Row],[Total Cost]]</f>
        <v>-2200.1600000000003</v>
      </c>
    </row>
    <row r="151" spans="3:10" x14ac:dyDescent="0.45">
      <c r="C151" t="s">
        <v>8</v>
      </c>
      <c r="D151" t="s">
        <v>37</v>
      </c>
      <c r="E151" t="s">
        <v>30</v>
      </c>
      <c r="F151" s="2">
        <v>42</v>
      </c>
      <c r="G151" s="3">
        <v>150</v>
      </c>
      <c r="H151">
        <f>_xlfn.XLOOKUP(Data[[#This Row],[Product]],products[Product],products[Cost per unit],0)</f>
        <v>14.49</v>
      </c>
      <c r="I151">
        <f>Data[[#This Row],[Cost per Unit]]*Data[[#This Row],[Units]]</f>
        <v>2173.5</v>
      </c>
      <c r="J151" s="2">
        <f>Data[[#This Row],[Amount]]-Data[[#This Row],[Total Cost]]</f>
        <v>-2131.5</v>
      </c>
    </row>
    <row r="152" spans="3:10" x14ac:dyDescent="0.45">
      <c r="C152" t="s">
        <v>41</v>
      </c>
      <c r="D152" t="s">
        <v>36</v>
      </c>
      <c r="E152" t="s">
        <v>26</v>
      </c>
      <c r="F152" s="2">
        <v>98</v>
      </c>
      <c r="G152" s="3">
        <v>204</v>
      </c>
      <c r="H152">
        <f>_xlfn.XLOOKUP(Data[[#This Row],[Product]],products[Product],products[Cost per unit],0)</f>
        <v>5.6</v>
      </c>
      <c r="I152">
        <f>Data[[#This Row],[Cost per Unit]]*Data[[#This Row],[Units]]</f>
        <v>1142.3999999999999</v>
      </c>
      <c r="J152" s="2">
        <f>Data[[#This Row],[Amount]]-Data[[#This Row],[Total Cost]]</f>
        <v>-1044.3999999999999</v>
      </c>
    </row>
    <row r="153" spans="3:10" x14ac:dyDescent="0.45">
      <c r="C153" t="s">
        <v>7</v>
      </c>
      <c r="D153" t="s">
        <v>35</v>
      </c>
      <c r="E153" t="s">
        <v>27</v>
      </c>
      <c r="F153" s="2">
        <v>2478</v>
      </c>
      <c r="G153" s="3">
        <v>21</v>
      </c>
      <c r="H153">
        <f>_xlfn.XLOOKUP(Data[[#This Row],[Product]],products[Product],products[Cost per unit],0)</f>
        <v>16.73</v>
      </c>
      <c r="I153">
        <f>Data[[#This Row],[Cost per Unit]]*Data[[#This Row],[Units]]</f>
        <v>351.33</v>
      </c>
      <c r="J153" s="2">
        <f>Data[[#This Row],[Amount]]-Data[[#This Row],[Total Cost]]</f>
        <v>2126.67</v>
      </c>
    </row>
    <row r="154" spans="3:10" x14ac:dyDescent="0.45">
      <c r="C154" t="s">
        <v>41</v>
      </c>
      <c r="D154" t="s">
        <v>34</v>
      </c>
      <c r="E154" t="s">
        <v>33</v>
      </c>
      <c r="F154" s="2">
        <v>7847</v>
      </c>
      <c r="G154" s="3">
        <v>174</v>
      </c>
      <c r="H154">
        <f>_xlfn.XLOOKUP(Data[[#This Row],[Product]],products[Product],products[Cost per unit],0)</f>
        <v>12.37</v>
      </c>
      <c r="I154">
        <f>Data[[#This Row],[Cost per Unit]]*Data[[#This Row],[Units]]</f>
        <v>2152.3799999999997</v>
      </c>
      <c r="J154" s="2">
        <f>Data[[#This Row],[Amount]]-Data[[#This Row],[Total Cost]]</f>
        <v>5694.6200000000008</v>
      </c>
    </row>
    <row r="155" spans="3:10" x14ac:dyDescent="0.45">
      <c r="C155" t="s">
        <v>2</v>
      </c>
      <c r="D155" t="s">
        <v>37</v>
      </c>
      <c r="E155" t="s">
        <v>17</v>
      </c>
      <c r="F155" s="2">
        <v>9926</v>
      </c>
      <c r="G155" s="3">
        <v>201</v>
      </c>
      <c r="H155">
        <f>_xlfn.XLOOKUP(Data[[#This Row],[Product]],products[Product],products[Cost per unit],0)</f>
        <v>3.11</v>
      </c>
      <c r="I155">
        <f>Data[[#This Row],[Cost per Unit]]*Data[[#This Row],[Units]]</f>
        <v>625.11</v>
      </c>
      <c r="J155" s="2">
        <f>Data[[#This Row],[Amount]]-Data[[#This Row],[Total Cost]]</f>
        <v>9300.89</v>
      </c>
    </row>
    <row r="156" spans="3:10" x14ac:dyDescent="0.45">
      <c r="C156" t="s">
        <v>8</v>
      </c>
      <c r="D156" t="s">
        <v>38</v>
      </c>
      <c r="E156" t="s">
        <v>13</v>
      </c>
      <c r="F156" s="2">
        <v>819</v>
      </c>
      <c r="G156" s="3">
        <v>510</v>
      </c>
      <c r="H156">
        <f>_xlfn.XLOOKUP(Data[[#This Row],[Product]],products[Product],products[Cost per unit],0)</f>
        <v>9.33</v>
      </c>
      <c r="I156">
        <f>Data[[#This Row],[Cost per Unit]]*Data[[#This Row],[Units]]</f>
        <v>4758.3</v>
      </c>
      <c r="J156" s="2">
        <f>Data[[#This Row],[Amount]]-Data[[#This Row],[Total Cost]]</f>
        <v>-3939.3</v>
      </c>
    </row>
    <row r="157" spans="3:10" x14ac:dyDescent="0.45">
      <c r="C157" t="s">
        <v>6</v>
      </c>
      <c r="D157" t="s">
        <v>39</v>
      </c>
      <c r="E157" t="s">
        <v>29</v>
      </c>
      <c r="F157" s="2">
        <v>3052</v>
      </c>
      <c r="G157" s="3">
        <v>378</v>
      </c>
      <c r="H157">
        <f>_xlfn.XLOOKUP(Data[[#This Row],[Product]],products[Product],products[Cost per unit],0)</f>
        <v>7.16</v>
      </c>
      <c r="I157">
        <f>Data[[#This Row],[Cost per Unit]]*Data[[#This Row],[Units]]</f>
        <v>2706.48</v>
      </c>
      <c r="J157" s="2">
        <f>Data[[#This Row],[Amount]]-Data[[#This Row],[Total Cost]]</f>
        <v>345.52</v>
      </c>
    </row>
    <row r="158" spans="3:10" x14ac:dyDescent="0.45">
      <c r="C158" t="s">
        <v>9</v>
      </c>
      <c r="D158" t="s">
        <v>34</v>
      </c>
      <c r="E158" t="s">
        <v>21</v>
      </c>
      <c r="F158" s="2">
        <v>6832</v>
      </c>
      <c r="G158" s="3">
        <v>27</v>
      </c>
      <c r="H158">
        <f>_xlfn.XLOOKUP(Data[[#This Row],[Product]],products[Product],products[Cost per unit],0)</f>
        <v>9</v>
      </c>
      <c r="I158">
        <f>Data[[#This Row],[Cost per Unit]]*Data[[#This Row],[Units]]</f>
        <v>243</v>
      </c>
      <c r="J158" s="2">
        <f>Data[[#This Row],[Amount]]-Data[[#This Row],[Total Cost]]</f>
        <v>6589</v>
      </c>
    </row>
    <row r="159" spans="3:10" x14ac:dyDescent="0.45">
      <c r="C159" t="s">
        <v>2</v>
      </c>
      <c r="D159" t="s">
        <v>39</v>
      </c>
      <c r="E159" t="s">
        <v>16</v>
      </c>
      <c r="F159" s="2">
        <v>2016</v>
      </c>
      <c r="G159" s="3">
        <v>117</v>
      </c>
      <c r="H159">
        <f>_xlfn.XLOOKUP(Data[[#This Row],[Product]],products[Product],products[Cost per unit],0)</f>
        <v>8.7899999999999991</v>
      </c>
      <c r="I159">
        <f>Data[[#This Row],[Cost per Unit]]*Data[[#This Row],[Units]]</f>
        <v>1028.4299999999998</v>
      </c>
      <c r="J159" s="2">
        <f>Data[[#This Row],[Amount]]-Data[[#This Row],[Total Cost]]</f>
        <v>987.57000000000016</v>
      </c>
    </row>
    <row r="160" spans="3:10" x14ac:dyDescent="0.45">
      <c r="C160" t="s">
        <v>6</v>
      </c>
      <c r="D160" t="s">
        <v>38</v>
      </c>
      <c r="E160" t="s">
        <v>21</v>
      </c>
      <c r="F160" s="2">
        <v>7322</v>
      </c>
      <c r="G160" s="3">
        <v>36</v>
      </c>
      <c r="H160">
        <f>_xlfn.XLOOKUP(Data[[#This Row],[Product]],products[Product],products[Cost per unit],0)</f>
        <v>9</v>
      </c>
      <c r="I160">
        <f>Data[[#This Row],[Cost per Unit]]*Data[[#This Row],[Units]]</f>
        <v>324</v>
      </c>
      <c r="J160" s="2">
        <f>Data[[#This Row],[Amount]]-Data[[#This Row],[Total Cost]]</f>
        <v>6998</v>
      </c>
    </row>
    <row r="161" spans="3:10" x14ac:dyDescent="0.45">
      <c r="C161" t="s">
        <v>8</v>
      </c>
      <c r="D161" t="s">
        <v>35</v>
      </c>
      <c r="E161" t="s">
        <v>33</v>
      </c>
      <c r="F161" s="2">
        <v>357</v>
      </c>
      <c r="G161" s="3">
        <v>126</v>
      </c>
      <c r="H161">
        <f>_xlfn.XLOOKUP(Data[[#This Row],[Product]],products[Product],products[Cost per unit],0)</f>
        <v>12.37</v>
      </c>
      <c r="I161">
        <f>Data[[#This Row],[Cost per Unit]]*Data[[#This Row],[Units]]</f>
        <v>1558.62</v>
      </c>
      <c r="J161" s="2">
        <f>Data[[#This Row],[Amount]]-Data[[#This Row],[Total Cost]]</f>
        <v>-1201.6199999999999</v>
      </c>
    </row>
    <row r="162" spans="3:10" x14ac:dyDescent="0.45">
      <c r="C162" t="s">
        <v>9</v>
      </c>
      <c r="D162" t="s">
        <v>39</v>
      </c>
      <c r="E162" t="s">
        <v>25</v>
      </c>
      <c r="F162" s="2">
        <v>3192</v>
      </c>
      <c r="G162" s="3">
        <v>72</v>
      </c>
      <c r="H162">
        <f>_xlfn.XLOOKUP(Data[[#This Row],[Product]],products[Product],products[Cost per unit],0)</f>
        <v>13.15</v>
      </c>
      <c r="I162">
        <f>Data[[#This Row],[Cost per Unit]]*Data[[#This Row],[Units]]</f>
        <v>946.80000000000007</v>
      </c>
      <c r="J162" s="2">
        <f>Data[[#This Row],[Amount]]-Data[[#This Row],[Total Cost]]</f>
        <v>2245.1999999999998</v>
      </c>
    </row>
    <row r="163" spans="3:10" x14ac:dyDescent="0.45">
      <c r="C163" t="s">
        <v>7</v>
      </c>
      <c r="D163" t="s">
        <v>36</v>
      </c>
      <c r="E163" t="s">
        <v>22</v>
      </c>
      <c r="F163" s="2">
        <v>8435</v>
      </c>
      <c r="G163" s="3">
        <v>42</v>
      </c>
      <c r="H163">
        <f>_xlfn.XLOOKUP(Data[[#This Row],[Product]],products[Product],products[Cost per unit],0)</f>
        <v>9.77</v>
      </c>
      <c r="I163">
        <f>Data[[#This Row],[Cost per Unit]]*Data[[#This Row],[Units]]</f>
        <v>410.34</v>
      </c>
      <c r="J163" s="2">
        <f>Data[[#This Row],[Amount]]-Data[[#This Row],[Total Cost]]</f>
        <v>8024.66</v>
      </c>
    </row>
    <row r="164" spans="3:10" x14ac:dyDescent="0.45">
      <c r="C164" t="s">
        <v>40</v>
      </c>
      <c r="D164" t="s">
        <v>39</v>
      </c>
      <c r="E164" t="s">
        <v>29</v>
      </c>
      <c r="F164" s="2">
        <v>0</v>
      </c>
      <c r="G164" s="3">
        <v>135</v>
      </c>
      <c r="H164">
        <f>_xlfn.XLOOKUP(Data[[#This Row],[Product]],products[Product],products[Cost per unit],0)</f>
        <v>7.16</v>
      </c>
      <c r="I164">
        <f>Data[[#This Row],[Cost per Unit]]*Data[[#This Row],[Units]]</f>
        <v>966.6</v>
      </c>
      <c r="J164" s="2">
        <f>Data[[#This Row],[Amount]]-Data[[#This Row],[Total Cost]]</f>
        <v>-966.6</v>
      </c>
    </row>
    <row r="165" spans="3:10" x14ac:dyDescent="0.45">
      <c r="C165" t="s">
        <v>7</v>
      </c>
      <c r="D165" t="s">
        <v>34</v>
      </c>
      <c r="E165" t="s">
        <v>24</v>
      </c>
      <c r="F165" s="2">
        <v>8862</v>
      </c>
      <c r="G165" s="3">
        <v>189</v>
      </c>
      <c r="H165">
        <f>_xlfn.XLOOKUP(Data[[#This Row],[Product]],products[Product],products[Cost per unit],0)</f>
        <v>4.97</v>
      </c>
      <c r="I165">
        <f>Data[[#This Row],[Cost per Unit]]*Data[[#This Row],[Units]]</f>
        <v>939.32999999999993</v>
      </c>
      <c r="J165" s="2">
        <f>Data[[#This Row],[Amount]]-Data[[#This Row],[Total Cost]]</f>
        <v>7922.67</v>
      </c>
    </row>
    <row r="166" spans="3:10" x14ac:dyDescent="0.45">
      <c r="C166" t="s">
        <v>6</v>
      </c>
      <c r="D166" t="s">
        <v>37</v>
      </c>
      <c r="E166" t="s">
        <v>28</v>
      </c>
      <c r="F166" s="2">
        <v>3556</v>
      </c>
      <c r="G166" s="3">
        <v>459</v>
      </c>
      <c r="H166">
        <f>_xlfn.XLOOKUP(Data[[#This Row],[Product]],products[Product],products[Cost per unit],0)</f>
        <v>10.38</v>
      </c>
      <c r="I166">
        <f>Data[[#This Row],[Cost per Unit]]*Data[[#This Row],[Units]]</f>
        <v>4764.42</v>
      </c>
      <c r="J166" s="2">
        <f>Data[[#This Row],[Amount]]-Data[[#This Row],[Total Cost]]</f>
        <v>-1208.42</v>
      </c>
    </row>
    <row r="167" spans="3:10" x14ac:dyDescent="0.45">
      <c r="C167" t="s">
        <v>5</v>
      </c>
      <c r="D167" t="s">
        <v>34</v>
      </c>
      <c r="E167" t="s">
        <v>15</v>
      </c>
      <c r="F167" s="2">
        <v>7280</v>
      </c>
      <c r="G167" s="3">
        <v>201</v>
      </c>
      <c r="H167">
        <f>_xlfn.XLOOKUP(Data[[#This Row],[Product]],products[Product],products[Cost per unit],0)</f>
        <v>11.73</v>
      </c>
      <c r="I167">
        <f>Data[[#This Row],[Cost per Unit]]*Data[[#This Row],[Units]]</f>
        <v>2357.73</v>
      </c>
      <c r="J167" s="2">
        <f>Data[[#This Row],[Amount]]-Data[[#This Row],[Total Cost]]</f>
        <v>4922.2700000000004</v>
      </c>
    </row>
    <row r="168" spans="3:10" x14ac:dyDescent="0.45">
      <c r="C168" t="s">
        <v>6</v>
      </c>
      <c r="D168" t="s">
        <v>34</v>
      </c>
      <c r="E168" t="s">
        <v>30</v>
      </c>
      <c r="F168" s="2">
        <v>3402</v>
      </c>
      <c r="G168" s="3">
        <v>366</v>
      </c>
      <c r="H168">
        <f>_xlfn.XLOOKUP(Data[[#This Row],[Product]],products[Product],products[Cost per unit],0)</f>
        <v>14.49</v>
      </c>
      <c r="I168">
        <f>Data[[#This Row],[Cost per Unit]]*Data[[#This Row],[Units]]</f>
        <v>5303.34</v>
      </c>
      <c r="J168" s="2">
        <f>Data[[#This Row],[Amount]]-Data[[#This Row],[Total Cost]]</f>
        <v>-1901.3400000000001</v>
      </c>
    </row>
    <row r="169" spans="3:10" x14ac:dyDescent="0.45">
      <c r="C169" t="s">
        <v>3</v>
      </c>
      <c r="D169" t="s">
        <v>37</v>
      </c>
      <c r="E169" t="s">
        <v>29</v>
      </c>
      <c r="F169" s="2">
        <v>4592</v>
      </c>
      <c r="G169" s="3">
        <v>324</v>
      </c>
      <c r="H169">
        <f>_xlfn.XLOOKUP(Data[[#This Row],[Product]],products[Product],products[Cost per unit],0)</f>
        <v>7.16</v>
      </c>
      <c r="I169">
        <f>Data[[#This Row],[Cost per Unit]]*Data[[#This Row],[Units]]</f>
        <v>2319.84</v>
      </c>
      <c r="J169" s="2">
        <f>Data[[#This Row],[Amount]]-Data[[#This Row],[Total Cost]]</f>
        <v>2272.16</v>
      </c>
    </row>
    <row r="170" spans="3:10" x14ac:dyDescent="0.45">
      <c r="C170" t="s">
        <v>9</v>
      </c>
      <c r="D170" t="s">
        <v>35</v>
      </c>
      <c r="E170" t="s">
        <v>15</v>
      </c>
      <c r="F170" s="2">
        <v>7833</v>
      </c>
      <c r="G170" s="3">
        <v>243</v>
      </c>
      <c r="H170">
        <f>_xlfn.XLOOKUP(Data[[#This Row],[Product]],products[Product],products[Cost per unit],0)</f>
        <v>11.73</v>
      </c>
      <c r="I170">
        <f>Data[[#This Row],[Cost per Unit]]*Data[[#This Row],[Units]]</f>
        <v>2850.3900000000003</v>
      </c>
      <c r="J170" s="2">
        <f>Data[[#This Row],[Amount]]-Data[[#This Row],[Total Cost]]</f>
        <v>4982.6099999999997</v>
      </c>
    </row>
    <row r="171" spans="3:10" x14ac:dyDescent="0.45">
      <c r="C171" t="s">
        <v>2</v>
      </c>
      <c r="D171" t="s">
        <v>39</v>
      </c>
      <c r="E171" t="s">
        <v>21</v>
      </c>
      <c r="F171" s="2">
        <v>7651</v>
      </c>
      <c r="G171" s="3">
        <v>213</v>
      </c>
      <c r="H171">
        <f>_xlfn.XLOOKUP(Data[[#This Row],[Product]],products[Product],products[Cost per unit],0)</f>
        <v>9</v>
      </c>
      <c r="I171">
        <f>Data[[#This Row],[Cost per Unit]]*Data[[#This Row],[Units]]</f>
        <v>1917</v>
      </c>
      <c r="J171" s="2">
        <f>Data[[#This Row],[Amount]]-Data[[#This Row],[Total Cost]]</f>
        <v>5734</v>
      </c>
    </row>
    <row r="172" spans="3:10" x14ac:dyDescent="0.45">
      <c r="C172" t="s">
        <v>40</v>
      </c>
      <c r="D172" t="s">
        <v>35</v>
      </c>
      <c r="E172" t="s">
        <v>30</v>
      </c>
      <c r="F172" s="2">
        <v>2275</v>
      </c>
      <c r="G172" s="3">
        <v>447</v>
      </c>
      <c r="H172">
        <f>_xlfn.XLOOKUP(Data[[#This Row],[Product]],products[Product],products[Cost per unit],0)</f>
        <v>14.49</v>
      </c>
      <c r="I172">
        <f>Data[[#This Row],[Cost per Unit]]*Data[[#This Row],[Units]]</f>
        <v>6477.03</v>
      </c>
      <c r="J172" s="2">
        <f>Data[[#This Row],[Amount]]-Data[[#This Row],[Total Cost]]</f>
        <v>-4202.03</v>
      </c>
    </row>
    <row r="173" spans="3:10" x14ac:dyDescent="0.45">
      <c r="C173" t="s">
        <v>40</v>
      </c>
      <c r="D173" t="s">
        <v>38</v>
      </c>
      <c r="E173" t="s">
        <v>13</v>
      </c>
      <c r="F173" s="2">
        <v>5670</v>
      </c>
      <c r="G173" s="3">
        <v>297</v>
      </c>
      <c r="H173">
        <f>_xlfn.XLOOKUP(Data[[#This Row],[Product]],products[Product],products[Cost per unit],0)</f>
        <v>9.33</v>
      </c>
      <c r="I173">
        <f>Data[[#This Row],[Cost per Unit]]*Data[[#This Row],[Units]]</f>
        <v>2771.01</v>
      </c>
      <c r="J173" s="2">
        <f>Data[[#This Row],[Amount]]-Data[[#This Row],[Total Cost]]</f>
        <v>2898.99</v>
      </c>
    </row>
    <row r="174" spans="3:10" x14ac:dyDescent="0.45">
      <c r="C174" t="s">
        <v>7</v>
      </c>
      <c r="D174" t="s">
        <v>35</v>
      </c>
      <c r="E174" t="s">
        <v>16</v>
      </c>
      <c r="F174" s="2">
        <v>2135</v>
      </c>
      <c r="G174" s="3">
        <v>27</v>
      </c>
      <c r="H174">
        <f>_xlfn.XLOOKUP(Data[[#This Row],[Product]],products[Product],products[Cost per unit],0)</f>
        <v>8.7899999999999991</v>
      </c>
      <c r="I174">
        <f>Data[[#This Row],[Cost per Unit]]*Data[[#This Row],[Units]]</f>
        <v>237.32999999999998</v>
      </c>
      <c r="J174" s="2">
        <f>Data[[#This Row],[Amount]]-Data[[#This Row],[Total Cost]]</f>
        <v>1897.67</v>
      </c>
    </row>
    <row r="175" spans="3:10" x14ac:dyDescent="0.45">
      <c r="C175" t="s">
        <v>40</v>
      </c>
      <c r="D175" t="s">
        <v>34</v>
      </c>
      <c r="E175" t="s">
        <v>23</v>
      </c>
      <c r="F175" s="2">
        <v>2779</v>
      </c>
      <c r="G175" s="3">
        <v>75</v>
      </c>
      <c r="H175">
        <f>_xlfn.XLOOKUP(Data[[#This Row],[Product]],products[Product],products[Cost per unit],0)</f>
        <v>6.49</v>
      </c>
      <c r="I175">
        <f>Data[[#This Row],[Cost per Unit]]*Data[[#This Row],[Units]]</f>
        <v>486.75</v>
      </c>
      <c r="J175" s="2">
        <f>Data[[#This Row],[Amount]]-Data[[#This Row],[Total Cost]]</f>
        <v>2292.25</v>
      </c>
    </row>
    <row r="176" spans="3:10" x14ac:dyDescent="0.45">
      <c r="C176" t="s">
        <v>10</v>
      </c>
      <c r="D176" t="s">
        <v>39</v>
      </c>
      <c r="E176" t="s">
        <v>33</v>
      </c>
      <c r="F176" s="2">
        <v>12950</v>
      </c>
      <c r="G176" s="3">
        <v>30</v>
      </c>
      <c r="H176">
        <f>_xlfn.XLOOKUP(Data[[#This Row],[Product]],products[Product],products[Cost per unit],0)</f>
        <v>12.37</v>
      </c>
      <c r="I176">
        <f>Data[[#This Row],[Cost per Unit]]*Data[[#This Row],[Units]]</f>
        <v>371.09999999999997</v>
      </c>
      <c r="J176" s="2">
        <f>Data[[#This Row],[Amount]]-Data[[#This Row],[Total Cost]]</f>
        <v>12578.9</v>
      </c>
    </row>
    <row r="177" spans="3:10" x14ac:dyDescent="0.45">
      <c r="C177" t="s">
        <v>7</v>
      </c>
      <c r="D177" t="s">
        <v>36</v>
      </c>
      <c r="E177" t="s">
        <v>18</v>
      </c>
      <c r="F177" s="2">
        <v>2646</v>
      </c>
      <c r="G177" s="3">
        <v>177</v>
      </c>
      <c r="H177">
        <f>_xlfn.XLOOKUP(Data[[#This Row],[Product]],products[Product],products[Cost per unit],0)</f>
        <v>6.47</v>
      </c>
      <c r="I177">
        <f>Data[[#This Row],[Cost per Unit]]*Data[[#This Row],[Units]]</f>
        <v>1145.19</v>
      </c>
      <c r="J177" s="2">
        <f>Data[[#This Row],[Amount]]-Data[[#This Row],[Total Cost]]</f>
        <v>1500.81</v>
      </c>
    </row>
    <row r="178" spans="3:10" x14ac:dyDescent="0.45">
      <c r="C178" t="s">
        <v>40</v>
      </c>
      <c r="D178" t="s">
        <v>34</v>
      </c>
      <c r="E178" t="s">
        <v>33</v>
      </c>
      <c r="F178" s="2">
        <v>3794</v>
      </c>
      <c r="G178" s="3">
        <v>159</v>
      </c>
      <c r="H178">
        <f>_xlfn.XLOOKUP(Data[[#This Row],[Product]],products[Product],products[Cost per unit],0)</f>
        <v>12.37</v>
      </c>
      <c r="I178">
        <f>Data[[#This Row],[Cost per Unit]]*Data[[#This Row],[Units]]</f>
        <v>1966.83</v>
      </c>
      <c r="J178" s="2">
        <f>Data[[#This Row],[Amount]]-Data[[#This Row],[Total Cost]]</f>
        <v>1827.17</v>
      </c>
    </row>
    <row r="179" spans="3:10" x14ac:dyDescent="0.45">
      <c r="C179" t="s">
        <v>3</v>
      </c>
      <c r="D179" t="s">
        <v>35</v>
      </c>
      <c r="E179" t="s">
        <v>33</v>
      </c>
      <c r="F179" s="2">
        <v>819</v>
      </c>
      <c r="G179" s="3">
        <v>306</v>
      </c>
      <c r="H179">
        <f>_xlfn.XLOOKUP(Data[[#This Row],[Product]],products[Product],products[Cost per unit],0)</f>
        <v>12.37</v>
      </c>
      <c r="I179">
        <f>Data[[#This Row],[Cost per Unit]]*Data[[#This Row],[Units]]</f>
        <v>3785.22</v>
      </c>
      <c r="J179" s="2">
        <f>Data[[#This Row],[Amount]]-Data[[#This Row],[Total Cost]]</f>
        <v>-2966.22</v>
      </c>
    </row>
    <row r="180" spans="3:10" x14ac:dyDescent="0.45">
      <c r="C180" t="s">
        <v>3</v>
      </c>
      <c r="D180" t="s">
        <v>34</v>
      </c>
      <c r="E180" t="s">
        <v>20</v>
      </c>
      <c r="F180" s="2">
        <v>2583</v>
      </c>
      <c r="G180" s="3">
        <v>18</v>
      </c>
      <c r="H180">
        <f>_xlfn.XLOOKUP(Data[[#This Row],[Product]],products[Product],products[Cost per unit],0)</f>
        <v>10.62</v>
      </c>
      <c r="I180">
        <f>Data[[#This Row],[Cost per Unit]]*Data[[#This Row],[Units]]</f>
        <v>191.16</v>
      </c>
      <c r="J180" s="2">
        <f>Data[[#This Row],[Amount]]-Data[[#This Row],[Total Cost]]</f>
        <v>2391.84</v>
      </c>
    </row>
    <row r="181" spans="3:10" x14ac:dyDescent="0.45">
      <c r="C181" t="s">
        <v>7</v>
      </c>
      <c r="D181" t="s">
        <v>35</v>
      </c>
      <c r="E181" t="s">
        <v>19</v>
      </c>
      <c r="F181" s="2">
        <v>4585</v>
      </c>
      <c r="G181" s="3">
        <v>240</v>
      </c>
      <c r="H181">
        <f>_xlfn.XLOOKUP(Data[[#This Row],[Product]],products[Product],products[Cost per unit],0)</f>
        <v>7.64</v>
      </c>
      <c r="I181">
        <f>Data[[#This Row],[Cost per Unit]]*Data[[#This Row],[Units]]</f>
        <v>1833.6</v>
      </c>
      <c r="J181" s="2">
        <f>Data[[#This Row],[Amount]]-Data[[#This Row],[Total Cost]]</f>
        <v>2751.4</v>
      </c>
    </row>
    <row r="182" spans="3:10" x14ac:dyDescent="0.45">
      <c r="C182" t="s">
        <v>5</v>
      </c>
      <c r="D182" t="s">
        <v>34</v>
      </c>
      <c r="E182" t="s">
        <v>33</v>
      </c>
      <c r="F182" s="2">
        <v>1652</v>
      </c>
      <c r="G182" s="3">
        <v>93</v>
      </c>
      <c r="H182">
        <f>_xlfn.XLOOKUP(Data[[#This Row],[Product]],products[Product],products[Cost per unit],0)</f>
        <v>12.37</v>
      </c>
      <c r="I182">
        <f>Data[[#This Row],[Cost per Unit]]*Data[[#This Row],[Units]]</f>
        <v>1150.4099999999999</v>
      </c>
      <c r="J182" s="2">
        <f>Data[[#This Row],[Amount]]-Data[[#This Row],[Total Cost]]</f>
        <v>501.59000000000015</v>
      </c>
    </row>
    <row r="183" spans="3:10" x14ac:dyDescent="0.45">
      <c r="C183" t="s">
        <v>10</v>
      </c>
      <c r="D183" t="s">
        <v>34</v>
      </c>
      <c r="E183" t="s">
        <v>26</v>
      </c>
      <c r="F183" s="2">
        <v>4991</v>
      </c>
      <c r="G183" s="3">
        <v>9</v>
      </c>
      <c r="H183">
        <f>_xlfn.XLOOKUP(Data[[#This Row],[Product]],products[Product],products[Cost per unit],0)</f>
        <v>5.6</v>
      </c>
      <c r="I183">
        <f>Data[[#This Row],[Cost per Unit]]*Data[[#This Row],[Units]]</f>
        <v>50.4</v>
      </c>
      <c r="J183" s="2">
        <f>Data[[#This Row],[Amount]]-Data[[#This Row],[Total Cost]]</f>
        <v>4940.6000000000004</v>
      </c>
    </row>
    <row r="184" spans="3:10" x14ac:dyDescent="0.45">
      <c r="C184" t="s">
        <v>8</v>
      </c>
      <c r="D184" t="s">
        <v>34</v>
      </c>
      <c r="E184" t="s">
        <v>16</v>
      </c>
      <c r="F184" s="2">
        <v>2009</v>
      </c>
      <c r="G184" s="3">
        <v>219</v>
      </c>
      <c r="H184">
        <f>_xlfn.XLOOKUP(Data[[#This Row],[Product]],products[Product],products[Cost per unit],0)</f>
        <v>8.7899999999999991</v>
      </c>
      <c r="I184">
        <f>Data[[#This Row],[Cost per Unit]]*Data[[#This Row],[Units]]</f>
        <v>1925.0099999999998</v>
      </c>
      <c r="J184" s="2">
        <f>Data[[#This Row],[Amount]]-Data[[#This Row],[Total Cost]]</f>
        <v>83.990000000000236</v>
      </c>
    </row>
    <row r="185" spans="3:10" x14ac:dyDescent="0.45">
      <c r="C185" t="s">
        <v>2</v>
      </c>
      <c r="D185" t="s">
        <v>39</v>
      </c>
      <c r="E185" t="s">
        <v>22</v>
      </c>
      <c r="F185" s="2">
        <v>1568</v>
      </c>
      <c r="G185" s="3">
        <v>141</v>
      </c>
      <c r="H185">
        <f>_xlfn.XLOOKUP(Data[[#This Row],[Product]],products[Product],products[Cost per unit],0)</f>
        <v>9.77</v>
      </c>
      <c r="I185">
        <f>Data[[#This Row],[Cost per Unit]]*Data[[#This Row],[Units]]</f>
        <v>1377.57</v>
      </c>
      <c r="J185" s="2">
        <f>Data[[#This Row],[Amount]]-Data[[#This Row],[Total Cost]]</f>
        <v>190.43000000000006</v>
      </c>
    </row>
    <row r="186" spans="3:10" x14ac:dyDescent="0.45">
      <c r="C186" t="s">
        <v>41</v>
      </c>
      <c r="D186" t="s">
        <v>37</v>
      </c>
      <c r="E186" t="s">
        <v>20</v>
      </c>
      <c r="F186" s="2">
        <v>3388</v>
      </c>
      <c r="G186" s="3">
        <v>123</v>
      </c>
      <c r="H186">
        <f>_xlfn.XLOOKUP(Data[[#This Row],[Product]],products[Product],products[Cost per unit],0)</f>
        <v>10.62</v>
      </c>
      <c r="I186">
        <f>Data[[#This Row],[Cost per Unit]]*Data[[#This Row],[Units]]</f>
        <v>1306.26</v>
      </c>
      <c r="J186" s="2">
        <f>Data[[#This Row],[Amount]]-Data[[#This Row],[Total Cost]]</f>
        <v>2081.7399999999998</v>
      </c>
    </row>
    <row r="187" spans="3:10" x14ac:dyDescent="0.45">
      <c r="C187" t="s">
        <v>40</v>
      </c>
      <c r="D187" t="s">
        <v>38</v>
      </c>
      <c r="E187" t="s">
        <v>24</v>
      </c>
      <c r="F187" s="2">
        <v>623</v>
      </c>
      <c r="G187" s="3">
        <v>51</v>
      </c>
      <c r="H187">
        <f>_xlfn.XLOOKUP(Data[[#This Row],[Product]],products[Product],products[Cost per unit],0)</f>
        <v>4.97</v>
      </c>
      <c r="I187">
        <f>Data[[#This Row],[Cost per Unit]]*Data[[#This Row],[Units]]</f>
        <v>253.47</v>
      </c>
      <c r="J187" s="2">
        <f>Data[[#This Row],[Amount]]-Data[[#This Row],[Total Cost]]</f>
        <v>369.53</v>
      </c>
    </row>
    <row r="188" spans="3:10" x14ac:dyDescent="0.45">
      <c r="C188" t="s">
        <v>6</v>
      </c>
      <c r="D188" t="s">
        <v>36</v>
      </c>
      <c r="E188" t="s">
        <v>4</v>
      </c>
      <c r="F188" s="2">
        <v>10073</v>
      </c>
      <c r="G188" s="3">
        <v>120</v>
      </c>
      <c r="H188">
        <f>_xlfn.XLOOKUP(Data[[#This Row],[Product]],products[Product],products[Cost per unit],0)</f>
        <v>11.88</v>
      </c>
      <c r="I188">
        <f>Data[[#This Row],[Cost per Unit]]*Data[[#This Row],[Units]]</f>
        <v>1425.6000000000001</v>
      </c>
      <c r="J188" s="2">
        <f>Data[[#This Row],[Amount]]-Data[[#This Row],[Total Cost]]</f>
        <v>8647.4</v>
      </c>
    </row>
    <row r="189" spans="3:10" x14ac:dyDescent="0.45">
      <c r="C189" t="s">
        <v>8</v>
      </c>
      <c r="D189" t="s">
        <v>39</v>
      </c>
      <c r="E189" t="s">
        <v>26</v>
      </c>
      <c r="F189" s="2">
        <v>1561</v>
      </c>
      <c r="G189" s="3">
        <v>27</v>
      </c>
      <c r="H189">
        <f>_xlfn.XLOOKUP(Data[[#This Row],[Product]],products[Product],products[Cost per unit],0)</f>
        <v>5.6</v>
      </c>
      <c r="I189">
        <f>Data[[#This Row],[Cost per Unit]]*Data[[#This Row],[Units]]</f>
        <v>151.19999999999999</v>
      </c>
      <c r="J189" s="2">
        <f>Data[[#This Row],[Amount]]-Data[[#This Row],[Total Cost]]</f>
        <v>1409.8</v>
      </c>
    </row>
    <row r="190" spans="3:10" x14ac:dyDescent="0.45">
      <c r="C190" t="s">
        <v>9</v>
      </c>
      <c r="D190" t="s">
        <v>36</v>
      </c>
      <c r="E190" t="s">
        <v>27</v>
      </c>
      <c r="F190" s="2">
        <v>11522</v>
      </c>
      <c r="G190" s="3">
        <v>204</v>
      </c>
      <c r="H190">
        <f>_xlfn.XLOOKUP(Data[[#This Row],[Product]],products[Product],products[Cost per unit],0)</f>
        <v>16.73</v>
      </c>
      <c r="I190">
        <f>Data[[#This Row],[Cost per Unit]]*Data[[#This Row],[Units]]</f>
        <v>3412.92</v>
      </c>
      <c r="J190" s="2">
        <f>Data[[#This Row],[Amount]]-Data[[#This Row],[Total Cost]]</f>
        <v>8109.08</v>
      </c>
    </row>
    <row r="191" spans="3:10" x14ac:dyDescent="0.45">
      <c r="C191" t="s">
        <v>6</v>
      </c>
      <c r="D191" t="s">
        <v>38</v>
      </c>
      <c r="E191" t="s">
        <v>13</v>
      </c>
      <c r="F191" s="2">
        <v>2317</v>
      </c>
      <c r="G191" s="3">
        <v>123</v>
      </c>
      <c r="H191">
        <f>_xlfn.XLOOKUP(Data[[#This Row],[Product]],products[Product],products[Cost per unit],0)</f>
        <v>9.33</v>
      </c>
      <c r="I191">
        <f>Data[[#This Row],[Cost per Unit]]*Data[[#This Row],[Units]]</f>
        <v>1147.5899999999999</v>
      </c>
      <c r="J191" s="2">
        <f>Data[[#This Row],[Amount]]-Data[[#This Row],[Total Cost]]</f>
        <v>1169.4100000000001</v>
      </c>
    </row>
    <row r="192" spans="3:10" x14ac:dyDescent="0.45">
      <c r="C192" t="s">
        <v>10</v>
      </c>
      <c r="D192" t="s">
        <v>37</v>
      </c>
      <c r="E192" t="s">
        <v>28</v>
      </c>
      <c r="F192" s="2">
        <v>3059</v>
      </c>
      <c r="G192" s="3">
        <v>27</v>
      </c>
      <c r="H192">
        <f>_xlfn.XLOOKUP(Data[[#This Row],[Product]],products[Product],products[Cost per unit],0)</f>
        <v>10.38</v>
      </c>
      <c r="I192">
        <f>Data[[#This Row],[Cost per Unit]]*Data[[#This Row],[Units]]</f>
        <v>280.26000000000005</v>
      </c>
      <c r="J192" s="2">
        <f>Data[[#This Row],[Amount]]-Data[[#This Row],[Total Cost]]</f>
        <v>2778.74</v>
      </c>
    </row>
    <row r="193" spans="3:10" x14ac:dyDescent="0.45">
      <c r="C193" t="s">
        <v>41</v>
      </c>
      <c r="D193" t="s">
        <v>37</v>
      </c>
      <c r="E193" t="s">
        <v>26</v>
      </c>
      <c r="F193" s="2">
        <v>2324</v>
      </c>
      <c r="G193" s="3">
        <v>177</v>
      </c>
      <c r="H193">
        <f>_xlfn.XLOOKUP(Data[[#This Row],[Product]],products[Product],products[Cost per unit],0)</f>
        <v>5.6</v>
      </c>
      <c r="I193">
        <f>Data[[#This Row],[Cost per Unit]]*Data[[#This Row],[Units]]</f>
        <v>991.19999999999993</v>
      </c>
      <c r="J193" s="2">
        <f>Data[[#This Row],[Amount]]-Data[[#This Row],[Total Cost]]</f>
        <v>1332.8000000000002</v>
      </c>
    </row>
    <row r="194" spans="3:10" x14ac:dyDescent="0.45">
      <c r="C194" t="s">
        <v>3</v>
      </c>
      <c r="D194" t="s">
        <v>39</v>
      </c>
      <c r="E194" t="s">
        <v>26</v>
      </c>
      <c r="F194" s="2">
        <v>4956</v>
      </c>
      <c r="G194" s="3">
        <v>171</v>
      </c>
      <c r="H194">
        <f>_xlfn.XLOOKUP(Data[[#This Row],[Product]],products[Product],products[Cost per unit],0)</f>
        <v>5.6</v>
      </c>
      <c r="I194">
        <f>Data[[#This Row],[Cost per Unit]]*Data[[#This Row],[Units]]</f>
        <v>957.59999999999991</v>
      </c>
      <c r="J194" s="2">
        <f>Data[[#This Row],[Amount]]-Data[[#This Row],[Total Cost]]</f>
        <v>3998.4</v>
      </c>
    </row>
    <row r="195" spans="3:10" x14ac:dyDescent="0.45">
      <c r="C195" t="s">
        <v>10</v>
      </c>
      <c r="D195" t="s">
        <v>34</v>
      </c>
      <c r="E195" t="s">
        <v>19</v>
      </c>
      <c r="F195" s="2">
        <v>5355</v>
      </c>
      <c r="G195" s="3">
        <v>204</v>
      </c>
      <c r="H195">
        <f>_xlfn.XLOOKUP(Data[[#This Row],[Product]],products[Product],products[Cost per unit],0)</f>
        <v>7.64</v>
      </c>
      <c r="I195">
        <f>Data[[#This Row],[Cost per Unit]]*Data[[#This Row],[Units]]</f>
        <v>1558.56</v>
      </c>
      <c r="J195" s="2">
        <f>Data[[#This Row],[Amount]]-Data[[#This Row],[Total Cost]]</f>
        <v>3796.44</v>
      </c>
    </row>
    <row r="196" spans="3:10" x14ac:dyDescent="0.45">
      <c r="C196" t="s">
        <v>3</v>
      </c>
      <c r="D196" t="s">
        <v>34</v>
      </c>
      <c r="E196" t="s">
        <v>14</v>
      </c>
      <c r="F196" s="2">
        <v>7259</v>
      </c>
      <c r="G196" s="3">
        <v>276</v>
      </c>
      <c r="H196">
        <f>_xlfn.XLOOKUP(Data[[#This Row],[Product]],products[Product],products[Cost per unit],0)</f>
        <v>11.7</v>
      </c>
      <c r="I196">
        <f>Data[[#This Row],[Cost per Unit]]*Data[[#This Row],[Units]]</f>
        <v>3229.2</v>
      </c>
      <c r="J196" s="2">
        <f>Data[[#This Row],[Amount]]-Data[[#This Row],[Total Cost]]</f>
        <v>4029.8</v>
      </c>
    </row>
    <row r="197" spans="3:10" x14ac:dyDescent="0.45">
      <c r="C197" t="s">
        <v>8</v>
      </c>
      <c r="D197" t="s">
        <v>37</v>
      </c>
      <c r="E197" t="s">
        <v>26</v>
      </c>
      <c r="F197" s="2">
        <v>6279</v>
      </c>
      <c r="G197" s="3">
        <v>45</v>
      </c>
      <c r="H197">
        <f>_xlfn.XLOOKUP(Data[[#This Row],[Product]],products[Product],products[Cost per unit],0)</f>
        <v>5.6</v>
      </c>
      <c r="I197">
        <f>Data[[#This Row],[Cost per Unit]]*Data[[#This Row],[Units]]</f>
        <v>251.99999999999997</v>
      </c>
      <c r="J197" s="2">
        <f>Data[[#This Row],[Amount]]-Data[[#This Row],[Total Cost]]</f>
        <v>6027</v>
      </c>
    </row>
    <row r="198" spans="3:10" x14ac:dyDescent="0.45">
      <c r="C198" t="s">
        <v>40</v>
      </c>
      <c r="D198" t="s">
        <v>38</v>
      </c>
      <c r="E198" t="s">
        <v>29</v>
      </c>
      <c r="F198" s="2">
        <v>2541</v>
      </c>
      <c r="G198" s="3">
        <v>45</v>
      </c>
      <c r="H198">
        <f>_xlfn.XLOOKUP(Data[[#This Row],[Product]],products[Product],products[Cost per unit],0)</f>
        <v>7.16</v>
      </c>
      <c r="I198">
        <f>Data[[#This Row],[Cost per Unit]]*Data[[#This Row],[Units]]</f>
        <v>322.2</v>
      </c>
      <c r="J198" s="2">
        <f>Data[[#This Row],[Amount]]-Data[[#This Row],[Total Cost]]</f>
        <v>2218.8000000000002</v>
      </c>
    </row>
    <row r="199" spans="3:10" x14ac:dyDescent="0.45">
      <c r="C199" t="s">
        <v>6</v>
      </c>
      <c r="D199" t="s">
        <v>35</v>
      </c>
      <c r="E199" t="s">
        <v>27</v>
      </c>
      <c r="F199" s="2">
        <v>3864</v>
      </c>
      <c r="G199" s="3">
        <v>177</v>
      </c>
      <c r="H199">
        <f>_xlfn.XLOOKUP(Data[[#This Row],[Product]],products[Product],products[Cost per unit],0)</f>
        <v>16.73</v>
      </c>
      <c r="I199">
        <f>Data[[#This Row],[Cost per Unit]]*Data[[#This Row],[Units]]</f>
        <v>2961.21</v>
      </c>
      <c r="J199" s="2">
        <f>Data[[#This Row],[Amount]]-Data[[#This Row],[Total Cost]]</f>
        <v>902.79</v>
      </c>
    </row>
    <row r="200" spans="3:10" x14ac:dyDescent="0.45">
      <c r="C200" t="s">
        <v>5</v>
      </c>
      <c r="D200" t="s">
        <v>36</v>
      </c>
      <c r="E200" t="s">
        <v>13</v>
      </c>
      <c r="F200" s="2">
        <v>6146</v>
      </c>
      <c r="G200" s="3">
        <v>63</v>
      </c>
      <c r="H200">
        <f>_xlfn.XLOOKUP(Data[[#This Row],[Product]],products[Product],products[Cost per unit],0)</f>
        <v>9.33</v>
      </c>
      <c r="I200">
        <f>Data[[#This Row],[Cost per Unit]]*Data[[#This Row],[Units]]</f>
        <v>587.79</v>
      </c>
      <c r="J200" s="2">
        <f>Data[[#This Row],[Amount]]-Data[[#This Row],[Total Cost]]</f>
        <v>5558.21</v>
      </c>
    </row>
    <row r="201" spans="3:10" x14ac:dyDescent="0.45">
      <c r="C201" t="s">
        <v>9</v>
      </c>
      <c r="D201" t="s">
        <v>39</v>
      </c>
      <c r="E201" t="s">
        <v>18</v>
      </c>
      <c r="F201" s="2">
        <v>2639</v>
      </c>
      <c r="G201" s="3">
        <v>204</v>
      </c>
      <c r="H201">
        <f>_xlfn.XLOOKUP(Data[[#This Row],[Product]],products[Product],products[Cost per unit],0)</f>
        <v>6.47</v>
      </c>
      <c r="I201">
        <f>Data[[#This Row],[Cost per Unit]]*Data[[#This Row],[Units]]</f>
        <v>1319.8799999999999</v>
      </c>
      <c r="J201" s="2">
        <f>Data[[#This Row],[Amount]]-Data[[#This Row],[Total Cost]]</f>
        <v>1319.1200000000001</v>
      </c>
    </row>
    <row r="202" spans="3:10" x14ac:dyDescent="0.45">
      <c r="C202" t="s">
        <v>8</v>
      </c>
      <c r="D202" t="s">
        <v>37</v>
      </c>
      <c r="E202" t="s">
        <v>22</v>
      </c>
      <c r="F202" s="2">
        <v>1890</v>
      </c>
      <c r="G202" s="3">
        <v>195</v>
      </c>
      <c r="H202">
        <f>_xlfn.XLOOKUP(Data[[#This Row],[Product]],products[Product],products[Cost per unit],0)</f>
        <v>9.77</v>
      </c>
      <c r="I202">
        <f>Data[[#This Row],[Cost per Unit]]*Data[[#This Row],[Units]]</f>
        <v>1905.1499999999999</v>
      </c>
      <c r="J202" s="2">
        <f>Data[[#This Row],[Amount]]-Data[[#This Row],[Total Cost]]</f>
        <v>-15.149999999999864</v>
      </c>
    </row>
    <row r="203" spans="3:10" x14ac:dyDescent="0.45">
      <c r="C203" t="s">
        <v>7</v>
      </c>
      <c r="D203" t="s">
        <v>34</v>
      </c>
      <c r="E203" t="s">
        <v>14</v>
      </c>
      <c r="F203" s="2">
        <v>1932</v>
      </c>
      <c r="G203" s="3">
        <v>369</v>
      </c>
      <c r="H203">
        <f>_xlfn.XLOOKUP(Data[[#This Row],[Product]],products[Product],products[Cost per unit],0)</f>
        <v>11.7</v>
      </c>
      <c r="I203">
        <f>Data[[#This Row],[Cost per Unit]]*Data[[#This Row],[Units]]</f>
        <v>4317.3</v>
      </c>
      <c r="J203" s="2">
        <f>Data[[#This Row],[Amount]]-Data[[#This Row],[Total Cost]]</f>
        <v>-2385.3000000000002</v>
      </c>
    </row>
    <row r="204" spans="3:10" x14ac:dyDescent="0.45">
      <c r="C204" t="s">
        <v>3</v>
      </c>
      <c r="D204" t="s">
        <v>34</v>
      </c>
      <c r="E204" t="s">
        <v>25</v>
      </c>
      <c r="F204" s="2">
        <v>6300</v>
      </c>
      <c r="G204" s="3">
        <v>42</v>
      </c>
      <c r="H204">
        <f>_xlfn.XLOOKUP(Data[[#This Row],[Product]],products[Product],products[Cost per unit],0)</f>
        <v>13.15</v>
      </c>
      <c r="I204">
        <f>Data[[#This Row],[Cost per Unit]]*Data[[#This Row],[Units]]</f>
        <v>552.30000000000007</v>
      </c>
      <c r="J204" s="2">
        <f>Data[[#This Row],[Amount]]-Data[[#This Row],[Total Cost]]</f>
        <v>5747.7</v>
      </c>
    </row>
    <row r="205" spans="3:10" x14ac:dyDescent="0.45">
      <c r="C205" t="s">
        <v>6</v>
      </c>
      <c r="D205" t="s">
        <v>37</v>
      </c>
      <c r="E205" t="s">
        <v>30</v>
      </c>
      <c r="F205" s="2">
        <v>560</v>
      </c>
      <c r="G205" s="3">
        <v>81</v>
      </c>
      <c r="H205">
        <f>_xlfn.XLOOKUP(Data[[#This Row],[Product]],products[Product],products[Cost per unit],0)</f>
        <v>14.49</v>
      </c>
      <c r="I205">
        <f>Data[[#This Row],[Cost per Unit]]*Data[[#This Row],[Units]]</f>
        <v>1173.69</v>
      </c>
      <c r="J205" s="2">
        <f>Data[[#This Row],[Amount]]-Data[[#This Row],[Total Cost]]</f>
        <v>-613.69000000000005</v>
      </c>
    </row>
    <row r="206" spans="3:10" x14ac:dyDescent="0.45">
      <c r="C206" t="s">
        <v>9</v>
      </c>
      <c r="D206" t="s">
        <v>37</v>
      </c>
      <c r="E206" t="s">
        <v>26</v>
      </c>
      <c r="F206" s="2">
        <v>2856</v>
      </c>
      <c r="G206" s="3">
        <v>246</v>
      </c>
      <c r="H206">
        <f>_xlfn.XLOOKUP(Data[[#This Row],[Product]],products[Product],products[Cost per unit],0)</f>
        <v>5.6</v>
      </c>
      <c r="I206">
        <f>Data[[#This Row],[Cost per Unit]]*Data[[#This Row],[Units]]</f>
        <v>1377.6</v>
      </c>
      <c r="J206" s="2">
        <f>Data[[#This Row],[Amount]]-Data[[#This Row],[Total Cost]]</f>
        <v>1478.4</v>
      </c>
    </row>
    <row r="207" spans="3:10" x14ac:dyDescent="0.45">
      <c r="C207" t="s">
        <v>9</v>
      </c>
      <c r="D207" t="s">
        <v>34</v>
      </c>
      <c r="E207" t="s">
        <v>17</v>
      </c>
      <c r="F207" s="2">
        <v>707</v>
      </c>
      <c r="G207" s="3">
        <v>174</v>
      </c>
      <c r="H207">
        <f>_xlfn.XLOOKUP(Data[[#This Row],[Product]],products[Product],products[Cost per unit],0)</f>
        <v>3.11</v>
      </c>
      <c r="I207">
        <f>Data[[#This Row],[Cost per Unit]]*Data[[#This Row],[Units]]</f>
        <v>541.14</v>
      </c>
      <c r="J207" s="2">
        <f>Data[[#This Row],[Amount]]-Data[[#This Row],[Total Cost]]</f>
        <v>165.86</v>
      </c>
    </row>
    <row r="208" spans="3:10" x14ac:dyDescent="0.45">
      <c r="C208" t="s">
        <v>8</v>
      </c>
      <c r="D208" t="s">
        <v>35</v>
      </c>
      <c r="E208" t="s">
        <v>30</v>
      </c>
      <c r="F208" s="2">
        <v>3598</v>
      </c>
      <c r="G208" s="3">
        <v>81</v>
      </c>
      <c r="H208">
        <f>_xlfn.XLOOKUP(Data[[#This Row],[Product]],products[Product],products[Cost per unit],0)</f>
        <v>14.49</v>
      </c>
      <c r="I208">
        <f>Data[[#This Row],[Cost per Unit]]*Data[[#This Row],[Units]]</f>
        <v>1173.69</v>
      </c>
      <c r="J208" s="2">
        <f>Data[[#This Row],[Amount]]-Data[[#This Row],[Total Cost]]</f>
        <v>2424.31</v>
      </c>
    </row>
    <row r="209" spans="3:10" x14ac:dyDescent="0.45">
      <c r="C209" t="s">
        <v>40</v>
      </c>
      <c r="D209" t="s">
        <v>35</v>
      </c>
      <c r="E209" t="s">
        <v>22</v>
      </c>
      <c r="F209" s="2">
        <v>6853</v>
      </c>
      <c r="G209" s="3">
        <v>372</v>
      </c>
      <c r="H209">
        <f>_xlfn.XLOOKUP(Data[[#This Row],[Product]],products[Product],products[Cost per unit],0)</f>
        <v>9.77</v>
      </c>
      <c r="I209">
        <f>Data[[#This Row],[Cost per Unit]]*Data[[#This Row],[Units]]</f>
        <v>3634.44</v>
      </c>
      <c r="J209" s="2">
        <f>Data[[#This Row],[Amount]]-Data[[#This Row],[Total Cost]]</f>
        <v>3218.56</v>
      </c>
    </row>
    <row r="210" spans="3:10" x14ac:dyDescent="0.45">
      <c r="C210" t="s">
        <v>40</v>
      </c>
      <c r="D210" t="s">
        <v>35</v>
      </c>
      <c r="E210" t="s">
        <v>16</v>
      </c>
      <c r="F210" s="2">
        <v>4725</v>
      </c>
      <c r="G210" s="3">
        <v>174</v>
      </c>
      <c r="H210">
        <f>_xlfn.XLOOKUP(Data[[#This Row],[Product]],products[Product],products[Cost per unit],0)</f>
        <v>8.7899999999999991</v>
      </c>
      <c r="I210">
        <f>Data[[#This Row],[Cost per Unit]]*Data[[#This Row],[Units]]</f>
        <v>1529.4599999999998</v>
      </c>
      <c r="J210" s="2">
        <f>Data[[#This Row],[Amount]]-Data[[#This Row],[Total Cost]]</f>
        <v>3195.54</v>
      </c>
    </row>
    <row r="211" spans="3:10" x14ac:dyDescent="0.45">
      <c r="C211" t="s">
        <v>41</v>
      </c>
      <c r="D211" t="s">
        <v>36</v>
      </c>
      <c r="E211" t="s">
        <v>32</v>
      </c>
      <c r="F211" s="2">
        <v>10304</v>
      </c>
      <c r="G211" s="3">
        <v>84</v>
      </c>
      <c r="H211">
        <f>_xlfn.XLOOKUP(Data[[#This Row],[Product]],products[Product],products[Cost per unit],0)</f>
        <v>8.65</v>
      </c>
      <c r="I211">
        <f>Data[[#This Row],[Cost per Unit]]*Data[[#This Row],[Units]]</f>
        <v>726.6</v>
      </c>
      <c r="J211" s="2">
        <f>Data[[#This Row],[Amount]]-Data[[#This Row],[Total Cost]]</f>
        <v>9577.4</v>
      </c>
    </row>
    <row r="212" spans="3:10" x14ac:dyDescent="0.45">
      <c r="C212" t="s">
        <v>41</v>
      </c>
      <c r="D212" t="s">
        <v>34</v>
      </c>
      <c r="E212" t="s">
        <v>16</v>
      </c>
      <c r="F212" s="2">
        <v>1274</v>
      </c>
      <c r="G212" s="3">
        <v>225</v>
      </c>
      <c r="H212">
        <f>_xlfn.XLOOKUP(Data[[#This Row],[Product]],products[Product],products[Cost per unit],0)</f>
        <v>8.7899999999999991</v>
      </c>
      <c r="I212">
        <f>Data[[#This Row],[Cost per Unit]]*Data[[#This Row],[Units]]</f>
        <v>1977.7499999999998</v>
      </c>
      <c r="J212" s="2">
        <f>Data[[#This Row],[Amount]]-Data[[#This Row],[Total Cost]]</f>
        <v>-703.74999999999977</v>
      </c>
    </row>
    <row r="213" spans="3:10" x14ac:dyDescent="0.45">
      <c r="C213" t="s">
        <v>5</v>
      </c>
      <c r="D213" t="s">
        <v>36</v>
      </c>
      <c r="E213" t="s">
        <v>30</v>
      </c>
      <c r="F213" s="2">
        <v>1526</v>
      </c>
      <c r="G213" s="3">
        <v>105</v>
      </c>
      <c r="H213">
        <f>_xlfn.XLOOKUP(Data[[#This Row],[Product]],products[Product],products[Cost per unit],0)</f>
        <v>14.49</v>
      </c>
      <c r="I213">
        <f>Data[[#This Row],[Cost per Unit]]*Data[[#This Row],[Units]]</f>
        <v>1521.45</v>
      </c>
      <c r="J213" s="2">
        <f>Data[[#This Row],[Amount]]-Data[[#This Row],[Total Cost]]</f>
        <v>4.5499999999999545</v>
      </c>
    </row>
    <row r="214" spans="3:10" x14ac:dyDescent="0.45">
      <c r="C214" t="s">
        <v>40</v>
      </c>
      <c r="D214" t="s">
        <v>39</v>
      </c>
      <c r="E214" t="s">
        <v>28</v>
      </c>
      <c r="F214" s="2">
        <v>3101</v>
      </c>
      <c r="G214" s="3">
        <v>225</v>
      </c>
      <c r="H214">
        <f>_xlfn.XLOOKUP(Data[[#This Row],[Product]],products[Product],products[Cost per unit],0)</f>
        <v>10.38</v>
      </c>
      <c r="I214">
        <f>Data[[#This Row],[Cost per Unit]]*Data[[#This Row],[Units]]</f>
        <v>2335.5</v>
      </c>
      <c r="J214" s="2">
        <f>Data[[#This Row],[Amount]]-Data[[#This Row],[Total Cost]]</f>
        <v>765.5</v>
      </c>
    </row>
    <row r="215" spans="3:10" x14ac:dyDescent="0.45">
      <c r="C215" t="s">
        <v>2</v>
      </c>
      <c r="D215" t="s">
        <v>37</v>
      </c>
      <c r="E215" t="s">
        <v>14</v>
      </c>
      <c r="F215" s="2">
        <v>1057</v>
      </c>
      <c r="G215" s="3">
        <v>54</v>
      </c>
      <c r="H215">
        <f>_xlfn.XLOOKUP(Data[[#This Row],[Product]],products[Product],products[Cost per unit],0)</f>
        <v>11.7</v>
      </c>
      <c r="I215">
        <f>Data[[#This Row],[Cost per Unit]]*Data[[#This Row],[Units]]</f>
        <v>631.79999999999995</v>
      </c>
      <c r="J215" s="2">
        <f>Data[[#This Row],[Amount]]-Data[[#This Row],[Total Cost]]</f>
        <v>425.20000000000005</v>
      </c>
    </row>
    <row r="216" spans="3:10" x14ac:dyDescent="0.45">
      <c r="C216" t="s">
        <v>7</v>
      </c>
      <c r="D216" t="s">
        <v>37</v>
      </c>
      <c r="E216" t="s">
        <v>26</v>
      </c>
      <c r="F216" s="2">
        <v>5306</v>
      </c>
      <c r="G216" s="3">
        <v>0</v>
      </c>
      <c r="H216">
        <f>_xlfn.XLOOKUP(Data[[#This Row],[Product]],products[Product],products[Cost per unit],0)</f>
        <v>5.6</v>
      </c>
      <c r="I216">
        <f>Data[[#This Row],[Cost per Unit]]*Data[[#This Row],[Units]]</f>
        <v>0</v>
      </c>
      <c r="J216" s="2">
        <f>Data[[#This Row],[Amount]]-Data[[#This Row],[Total Cost]]</f>
        <v>5306</v>
      </c>
    </row>
    <row r="217" spans="3:10" x14ac:dyDescent="0.45">
      <c r="C217" t="s">
        <v>5</v>
      </c>
      <c r="D217" t="s">
        <v>39</v>
      </c>
      <c r="E217" t="s">
        <v>24</v>
      </c>
      <c r="F217" s="2">
        <v>4018</v>
      </c>
      <c r="G217" s="3">
        <v>171</v>
      </c>
      <c r="H217">
        <f>_xlfn.XLOOKUP(Data[[#This Row],[Product]],products[Product],products[Cost per unit],0)</f>
        <v>4.97</v>
      </c>
      <c r="I217">
        <f>Data[[#This Row],[Cost per Unit]]*Data[[#This Row],[Units]]</f>
        <v>849.87</v>
      </c>
      <c r="J217" s="2">
        <f>Data[[#This Row],[Amount]]-Data[[#This Row],[Total Cost]]</f>
        <v>3168.13</v>
      </c>
    </row>
    <row r="218" spans="3:10" x14ac:dyDescent="0.45">
      <c r="C218" t="s">
        <v>9</v>
      </c>
      <c r="D218" t="s">
        <v>34</v>
      </c>
      <c r="E218" t="s">
        <v>16</v>
      </c>
      <c r="F218" s="2">
        <v>938</v>
      </c>
      <c r="G218" s="3">
        <v>189</v>
      </c>
      <c r="H218">
        <f>_xlfn.XLOOKUP(Data[[#This Row],[Product]],products[Product],products[Cost per unit],0)</f>
        <v>8.7899999999999991</v>
      </c>
      <c r="I218">
        <f>Data[[#This Row],[Cost per Unit]]*Data[[#This Row],[Units]]</f>
        <v>1661.31</v>
      </c>
      <c r="J218" s="2">
        <f>Data[[#This Row],[Amount]]-Data[[#This Row],[Total Cost]]</f>
        <v>-723.31</v>
      </c>
    </row>
    <row r="219" spans="3:10" x14ac:dyDescent="0.45">
      <c r="C219" t="s">
        <v>7</v>
      </c>
      <c r="D219" t="s">
        <v>38</v>
      </c>
      <c r="E219" t="s">
        <v>18</v>
      </c>
      <c r="F219" s="2">
        <v>1778</v>
      </c>
      <c r="G219" s="3">
        <v>270</v>
      </c>
      <c r="H219">
        <f>_xlfn.XLOOKUP(Data[[#This Row],[Product]],products[Product],products[Cost per unit],0)</f>
        <v>6.47</v>
      </c>
      <c r="I219">
        <f>Data[[#This Row],[Cost per Unit]]*Data[[#This Row],[Units]]</f>
        <v>1746.8999999999999</v>
      </c>
      <c r="J219" s="2">
        <f>Data[[#This Row],[Amount]]-Data[[#This Row],[Total Cost]]</f>
        <v>31.100000000000136</v>
      </c>
    </row>
    <row r="220" spans="3:10" x14ac:dyDescent="0.45">
      <c r="C220" t="s">
        <v>6</v>
      </c>
      <c r="D220" t="s">
        <v>39</v>
      </c>
      <c r="E220" t="s">
        <v>30</v>
      </c>
      <c r="F220" s="2">
        <v>1638</v>
      </c>
      <c r="G220" s="3">
        <v>63</v>
      </c>
      <c r="H220">
        <f>_xlfn.XLOOKUP(Data[[#This Row],[Product]],products[Product],products[Cost per unit],0)</f>
        <v>14.49</v>
      </c>
      <c r="I220">
        <f>Data[[#This Row],[Cost per Unit]]*Data[[#This Row],[Units]]</f>
        <v>912.87</v>
      </c>
      <c r="J220" s="2">
        <f>Data[[#This Row],[Amount]]-Data[[#This Row],[Total Cost]]</f>
        <v>725.13</v>
      </c>
    </row>
    <row r="221" spans="3:10" x14ac:dyDescent="0.45">
      <c r="C221" t="s">
        <v>41</v>
      </c>
      <c r="D221" t="s">
        <v>38</v>
      </c>
      <c r="E221" t="s">
        <v>25</v>
      </c>
      <c r="F221" s="2">
        <v>154</v>
      </c>
      <c r="G221" s="3">
        <v>21</v>
      </c>
      <c r="H221">
        <f>_xlfn.XLOOKUP(Data[[#This Row],[Product]],products[Product],products[Cost per unit],0)</f>
        <v>13.15</v>
      </c>
      <c r="I221">
        <f>Data[[#This Row],[Cost per Unit]]*Data[[#This Row],[Units]]</f>
        <v>276.15000000000003</v>
      </c>
      <c r="J221" s="2">
        <f>Data[[#This Row],[Amount]]-Data[[#This Row],[Total Cost]]</f>
        <v>-122.15000000000003</v>
      </c>
    </row>
    <row r="222" spans="3:10" x14ac:dyDescent="0.45">
      <c r="C222" t="s">
        <v>7</v>
      </c>
      <c r="D222" t="s">
        <v>37</v>
      </c>
      <c r="E222" t="s">
        <v>22</v>
      </c>
      <c r="F222" s="2">
        <v>9835</v>
      </c>
      <c r="G222" s="3">
        <v>207</v>
      </c>
      <c r="H222">
        <f>_xlfn.XLOOKUP(Data[[#This Row],[Product]],products[Product],products[Cost per unit],0)</f>
        <v>9.77</v>
      </c>
      <c r="I222">
        <f>Data[[#This Row],[Cost per Unit]]*Data[[#This Row],[Units]]</f>
        <v>2022.3899999999999</v>
      </c>
      <c r="J222" s="2">
        <f>Data[[#This Row],[Amount]]-Data[[#This Row],[Total Cost]]</f>
        <v>7812.6100000000006</v>
      </c>
    </row>
    <row r="223" spans="3:10" x14ac:dyDescent="0.45">
      <c r="C223" t="s">
        <v>9</v>
      </c>
      <c r="D223" t="s">
        <v>37</v>
      </c>
      <c r="E223" t="s">
        <v>20</v>
      </c>
      <c r="F223" s="2">
        <v>7273</v>
      </c>
      <c r="G223" s="3">
        <v>96</v>
      </c>
      <c r="H223">
        <f>_xlfn.XLOOKUP(Data[[#This Row],[Product]],products[Product],products[Cost per unit],0)</f>
        <v>10.62</v>
      </c>
      <c r="I223">
        <f>Data[[#This Row],[Cost per Unit]]*Data[[#This Row],[Units]]</f>
        <v>1019.52</v>
      </c>
      <c r="J223" s="2">
        <f>Data[[#This Row],[Amount]]-Data[[#This Row],[Total Cost]]</f>
        <v>6253.48</v>
      </c>
    </row>
    <row r="224" spans="3:10" x14ac:dyDescent="0.45">
      <c r="C224" t="s">
        <v>5</v>
      </c>
      <c r="D224" t="s">
        <v>39</v>
      </c>
      <c r="E224" t="s">
        <v>22</v>
      </c>
      <c r="F224" s="2">
        <v>6909</v>
      </c>
      <c r="G224" s="3">
        <v>81</v>
      </c>
      <c r="H224">
        <f>_xlfn.XLOOKUP(Data[[#This Row],[Product]],products[Product],products[Cost per unit],0)</f>
        <v>9.77</v>
      </c>
      <c r="I224">
        <f>Data[[#This Row],[Cost per Unit]]*Data[[#This Row],[Units]]</f>
        <v>791.37</v>
      </c>
      <c r="J224" s="2">
        <f>Data[[#This Row],[Amount]]-Data[[#This Row],[Total Cost]]</f>
        <v>6117.63</v>
      </c>
    </row>
    <row r="225" spans="3:10" x14ac:dyDescent="0.45">
      <c r="C225" t="s">
        <v>9</v>
      </c>
      <c r="D225" t="s">
        <v>39</v>
      </c>
      <c r="E225" t="s">
        <v>24</v>
      </c>
      <c r="F225" s="2">
        <v>3920</v>
      </c>
      <c r="G225" s="3">
        <v>306</v>
      </c>
      <c r="H225">
        <f>_xlfn.XLOOKUP(Data[[#This Row],[Product]],products[Product],products[Cost per unit],0)</f>
        <v>4.97</v>
      </c>
      <c r="I225">
        <f>Data[[#This Row],[Cost per Unit]]*Data[[#This Row],[Units]]</f>
        <v>1520.82</v>
      </c>
      <c r="J225" s="2">
        <f>Data[[#This Row],[Amount]]-Data[[#This Row],[Total Cost]]</f>
        <v>2399.1800000000003</v>
      </c>
    </row>
    <row r="226" spans="3:10" x14ac:dyDescent="0.45">
      <c r="C226" t="s">
        <v>10</v>
      </c>
      <c r="D226" t="s">
        <v>39</v>
      </c>
      <c r="E226" t="s">
        <v>21</v>
      </c>
      <c r="F226" s="2">
        <v>4858</v>
      </c>
      <c r="G226" s="3">
        <v>279</v>
      </c>
      <c r="H226">
        <f>_xlfn.XLOOKUP(Data[[#This Row],[Product]],products[Product],products[Cost per unit],0)</f>
        <v>9</v>
      </c>
      <c r="I226">
        <f>Data[[#This Row],[Cost per Unit]]*Data[[#This Row],[Units]]</f>
        <v>2511</v>
      </c>
      <c r="J226" s="2">
        <f>Data[[#This Row],[Amount]]-Data[[#This Row],[Total Cost]]</f>
        <v>2347</v>
      </c>
    </row>
    <row r="227" spans="3:10" x14ac:dyDescent="0.45">
      <c r="C227" t="s">
        <v>2</v>
      </c>
      <c r="D227" t="s">
        <v>38</v>
      </c>
      <c r="E227" t="s">
        <v>4</v>
      </c>
      <c r="F227" s="2">
        <v>3549</v>
      </c>
      <c r="G227" s="3">
        <v>3</v>
      </c>
      <c r="H227">
        <f>_xlfn.XLOOKUP(Data[[#This Row],[Product]],products[Product],products[Cost per unit],0)</f>
        <v>11.88</v>
      </c>
      <c r="I227">
        <f>Data[[#This Row],[Cost per Unit]]*Data[[#This Row],[Units]]</f>
        <v>35.64</v>
      </c>
      <c r="J227" s="2">
        <f>Data[[#This Row],[Amount]]-Data[[#This Row],[Total Cost]]</f>
        <v>3513.36</v>
      </c>
    </row>
    <row r="228" spans="3:10" x14ac:dyDescent="0.45">
      <c r="C228" t="s">
        <v>7</v>
      </c>
      <c r="D228" t="s">
        <v>39</v>
      </c>
      <c r="E228" t="s">
        <v>27</v>
      </c>
      <c r="F228" s="2">
        <v>966</v>
      </c>
      <c r="G228" s="3">
        <v>198</v>
      </c>
      <c r="H228">
        <f>_xlfn.XLOOKUP(Data[[#This Row],[Product]],products[Product],products[Cost per unit],0)</f>
        <v>16.73</v>
      </c>
      <c r="I228">
        <f>Data[[#This Row],[Cost per Unit]]*Data[[#This Row],[Units]]</f>
        <v>3312.54</v>
      </c>
      <c r="J228" s="2">
        <f>Data[[#This Row],[Amount]]-Data[[#This Row],[Total Cost]]</f>
        <v>-2346.54</v>
      </c>
    </row>
    <row r="229" spans="3:10" x14ac:dyDescent="0.45">
      <c r="C229" t="s">
        <v>5</v>
      </c>
      <c r="D229" t="s">
        <v>39</v>
      </c>
      <c r="E229" t="s">
        <v>18</v>
      </c>
      <c r="F229" s="2">
        <v>385</v>
      </c>
      <c r="G229" s="3">
        <v>249</v>
      </c>
      <c r="H229">
        <f>_xlfn.XLOOKUP(Data[[#This Row],[Product]],products[Product],products[Cost per unit],0)</f>
        <v>6.47</v>
      </c>
      <c r="I229">
        <f>Data[[#This Row],[Cost per Unit]]*Data[[#This Row],[Units]]</f>
        <v>1611.03</v>
      </c>
      <c r="J229" s="2">
        <f>Data[[#This Row],[Amount]]-Data[[#This Row],[Total Cost]]</f>
        <v>-1226.03</v>
      </c>
    </row>
    <row r="230" spans="3:10" x14ac:dyDescent="0.45">
      <c r="C230" t="s">
        <v>6</v>
      </c>
      <c r="D230" t="s">
        <v>34</v>
      </c>
      <c r="E230" t="s">
        <v>16</v>
      </c>
      <c r="F230" s="2">
        <v>2219</v>
      </c>
      <c r="G230" s="3">
        <v>75</v>
      </c>
      <c r="H230">
        <f>_xlfn.XLOOKUP(Data[[#This Row],[Product]],products[Product],products[Cost per unit],0)</f>
        <v>8.7899999999999991</v>
      </c>
      <c r="I230">
        <f>Data[[#This Row],[Cost per Unit]]*Data[[#This Row],[Units]]</f>
        <v>659.24999999999989</v>
      </c>
      <c r="J230" s="2">
        <f>Data[[#This Row],[Amount]]-Data[[#This Row],[Total Cost]]</f>
        <v>1559.75</v>
      </c>
    </row>
    <row r="231" spans="3:10" x14ac:dyDescent="0.45">
      <c r="C231" t="s">
        <v>9</v>
      </c>
      <c r="D231" t="s">
        <v>36</v>
      </c>
      <c r="E231" t="s">
        <v>32</v>
      </c>
      <c r="F231" s="2">
        <v>2954</v>
      </c>
      <c r="G231" s="3">
        <v>189</v>
      </c>
      <c r="H231">
        <f>_xlfn.XLOOKUP(Data[[#This Row],[Product]],products[Product],products[Cost per unit],0)</f>
        <v>8.65</v>
      </c>
      <c r="I231">
        <f>Data[[#This Row],[Cost per Unit]]*Data[[#This Row],[Units]]</f>
        <v>1634.8500000000001</v>
      </c>
      <c r="J231" s="2">
        <f>Data[[#This Row],[Amount]]-Data[[#This Row],[Total Cost]]</f>
        <v>1319.1499999999999</v>
      </c>
    </row>
    <row r="232" spans="3:10" x14ac:dyDescent="0.45">
      <c r="C232" t="s">
        <v>7</v>
      </c>
      <c r="D232" t="s">
        <v>36</v>
      </c>
      <c r="E232" t="s">
        <v>32</v>
      </c>
      <c r="F232" s="2">
        <v>280</v>
      </c>
      <c r="G232" s="3">
        <v>87</v>
      </c>
      <c r="H232">
        <f>_xlfn.XLOOKUP(Data[[#This Row],[Product]],products[Product],products[Cost per unit],0)</f>
        <v>8.65</v>
      </c>
      <c r="I232">
        <f>Data[[#This Row],[Cost per Unit]]*Data[[#This Row],[Units]]</f>
        <v>752.55000000000007</v>
      </c>
      <c r="J232" s="2">
        <f>Data[[#This Row],[Amount]]-Data[[#This Row],[Total Cost]]</f>
        <v>-472.55000000000007</v>
      </c>
    </row>
    <row r="233" spans="3:10" x14ac:dyDescent="0.45">
      <c r="C233" t="s">
        <v>41</v>
      </c>
      <c r="D233" t="s">
        <v>36</v>
      </c>
      <c r="E233" t="s">
        <v>30</v>
      </c>
      <c r="F233" s="2">
        <v>6118</v>
      </c>
      <c r="G233" s="3">
        <v>174</v>
      </c>
      <c r="H233">
        <f>_xlfn.XLOOKUP(Data[[#This Row],[Product]],products[Product],products[Cost per unit],0)</f>
        <v>14.49</v>
      </c>
      <c r="I233">
        <f>Data[[#This Row],[Cost per Unit]]*Data[[#This Row],[Units]]</f>
        <v>2521.2600000000002</v>
      </c>
      <c r="J233" s="2">
        <f>Data[[#This Row],[Amount]]-Data[[#This Row],[Total Cost]]</f>
        <v>3596.74</v>
      </c>
    </row>
    <row r="234" spans="3:10" x14ac:dyDescent="0.45">
      <c r="C234" t="s">
        <v>2</v>
      </c>
      <c r="D234" t="s">
        <v>39</v>
      </c>
      <c r="E234" t="s">
        <v>15</v>
      </c>
      <c r="F234" s="2">
        <v>4802</v>
      </c>
      <c r="G234" s="3">
        <v>36</v>
      </c>
      <c r="H234">
        <f>_xlfn.XLOOKUP(Data[[#This Row],[Product]],products[Product],products[Cost per unit],0)</f>
        <v>11.73</v>
      </c>
      <c r="I234">
        <f>Data[[#This Row],[Cost per Unit]]*Data[[#This Row],[Units]]</f>
        <v>422.28000000000003</v>
      </c>
      <c r="J234" s="2">
        <f>Data[[#This Row],[Amount]]-Data[[#This Row],[Total Cost]]</f>
        <v>4379.72</v>
      </c>
    </row>
    <row r="235" spans="3:10" x14ac:dyDescent="0.45">
      <c r="C235" t="s">
        <v>9</v>
      </c>
      <c r="D235" t="s">
        <v>38</v>
      </c>
      <c r="E235" t="s">
        <v>24</v>
      </c>
      <c r="F235" s="2">
        <v>4137</v>
      </c>
      <c r="G235" s="3">
        <v>60</v>
      </c>
      <c r="H235">
        <f>_xlfn.XLOOKUP(Data[[#This Row],[Product]],products[Product],products[Cost per unit],0)</f>
        <v>4.97</v>
      </c>
      <c r="I235">
        <f>Data[[#This Row],[Cost per Unit]]*Data[[#This Row],[Units]]</f>
        <v>298.2</v>
      </c>
      <c r="J235" s="2">
        <f>Data[[#This Row],[Amount]]-Data[[#This Row],[Total Cost]]</f>
        <v>3838.8</v>
      </c>
    </row>
    <row r="236" spans="3:10" x14ac:dyDescent="0.45">
      <c r="C236" t="s">
        <v>3</v>
      </c>
      <c r="D236" t="s">
        <v>35</v>
      </c>
      <c r="E236" t="s">
        <v>23</v>
      </c>
      <c r="F236" s="2">
        <v>2023</v>
      </c>
      <c r="G236" s="3">
        <v>78</v>
      </c>
      <c r="H236">
        <f>_xlfn.XLOOKUP(Data[[#This Row],[Product]],products[Product],products[Cost per unit],0)</f>
        <v>6.49</v>
      </c>
      <c r="I236">
        <f>Data[[#This Row],[Cost per Unit]]*Data[[#This Row],[Units]]</f>
        <v>506.22</v>
      </c>
      <c r="J236" s="2">
        <f>Data[[#This Row],[Amount]]-Data[[#This Row],[Total Cost]]</f>
        <v>1516.78</v>
      </c>
    </row>
    <row r="237" spans="3:10" x14ac:dyDescent="0.45">
      <c r="C237" t="s">
        <v>9</v>
      </c>
      <c r="D237" t="s">
        <v>36</v>
      </c>
      <c r="E237" t="s">
        <v>30</v>
      </c>
      <c r="F237" s="2">
        <v>9051</v>
      </c>
      <c r="G237" s="3">
        <v>57</v>
      </c>
      <c r="H237">
        <f>_xlfn.XLOOKUP(Data[[#This Row],[Product]],products[Product],products[Cost per unit],0)</f>
        <v>14.49</v>
      </c>
      <c r="I237">
        <f>Data[[#This Row],[Cost per Unit]]*Data[[#This Row],[Units]]</f>
        <v>825.93000000000006</v>
      </c>
      <c r="J237" s="2">
        <f>Data[[#This Row],[Amount]]-Data[[#This Row],[Total Cost]]</f>
        <v>8225.07</v>
      </c>
    </row>
    <row r="238" spans="3:10" x14ac:dyDescent="0.45">
      <c r="C238" t="s">
        <v>9</v>
      </c>
      <c r="D238" t="s">
        <v>37</v>
      </c>
      <c r="E238" t="s">
        <v>28</v>
      </c>
      <c r="F238" s="2">
        <v>2919</v>
      </c>
      <c r="G238" s="3">
        <v>45</v>
      </c>
      <c r="H238">
        <f>_xlfn.XLOOKUP(Data[[#This Row],[Product]],products[Product],products[Cost per unit],0)</f>
        <v>10.38</v>
      </c>
      <c r="I238">
        <f>Data[[#This Row],[Cost per Unit]]*Data[[#This Row],[Units]]</f>
        <v>467.1</v>
      </c>
      <c r="J238" s="2">
        <f>Data[[#This Row],[Amount]]-Data[[#This Row],[Total Cost]]</f>
        <v>2451.9</v>
      </c>
    </row>
    <row r="239" spans="3:10" x14ac:dyDescent="0.45">
      <c r="C239" t="s">
        <v>41</v>
      </c>
      <c r="D239" t="s">
        <v>38</v>
      </c>
      <c r="E239" t="s">
        <v>22</v>
      </c>
      <c r="F239" s="2">
        <v>5915</v>
      </c>
      <c r="G239" s="3">
        <v>3</v>
      </c>
      <c r="H239">
        <f>_xlfn.XLOOKUP(Data[[#This Row],[Product]],products[Product],products[Cost per unit],0)</f>
        <v>9.77</v>
      </c>
      <c r="I239">
        <f>Data[[#This Row],[Cost per Unit]]*Data[[#This Row],[Units]]</f>
        <v>29.31</v>
      </c>
      <c r="J239" s="2">
        <f>Data[[#This Row],[Amount]]-Data[[#This Row],[Total Cost]]</f>
        <v>5885.69</v>
      </c>
    </row>
    <row r="240" spans="3:10" x14ac:dyDescent="0.45">
      <c r="C240" t="s">
        <v>10</v>
      </c>
      <c r="D240" t="s">
        <v>35</v>
      </c>
      <c r="E240" t="s">
        <v>15</v>
      </c>
      <c r="F240" s="2">
        <v>2562</v>
      </c>
      <c r="G240" s="3">
        <v>6</v>
      </c>
      <c r="H240">
        <f>_xlfn.XLOOKUP(Data[[#This Row],[Product]],products[Product],products[Cost per unit],0)</f>
        <v>11.73</v>
      </c>
      <c r="I240">
        <f>Data[[#This Row],[Cost per Unit]]*Data[[#This Row],[Units]]</f>
        <v>70.38</v>
      </c>
      <c r="J240" s="2">
        <f>Data[[#This Row],[Amount]]-Data[[#This Row],[Total Cost]]</f>
        <v>2491.62</v>
      </c>
    </row>
    <row r="241" spans="3:10" x14ac:dyDescent="0.45">
      <c r="C241" t="s">
        <v>5</v>
      </c>
      <c r="D241" t="s">
        <v>37</v>
      </c>
      <c r="E241" t="s">
        <v>25</v>
      </c>
      <c r="F241" s="2">
        <v>8813</v>
      </c>
      <c r="G241" s="3">
        <v>21</v>
      </c>
      <c r="H241">
        <f>_xlfn.XLOOKUP(Data[[#This Row],[Product]],products[Product],products[Cost per unit],0)</f>
        <v>13.15</v>
      </c>
      <c r="I241">
        <f>Data[[#This Row],[Cost per Unit]]*Data[[#This Row],[Units]]</f>
        <v>276.15000000000003</v>
      </c>
      <c r="J241" s="2">
        <f>Data[[#This Row],[Amount]]-Data[[#This Row],[Total Cost]]</f>
        <v>8536.85</v>
      </c>
    </row>
    <row r="242" spans="3:10" x14ac:dyDescent="0.45">
      <c r="C242" t="s">
        <v>5</v>
      </c>
      <c r="D242" t="s">
        <v>36</v>
      </c>
      <c r="E242" t="s">
        <v>18</v>
      </c>
      <c r="F242" s="2">
        <v>6111</v>
      </c>
      <c r="G242" s="3">
        <v>3</v>
      </c>
      <c r="H242">
        <f>_xlfn.XLOOKUP(Data[[#This Row],[Product]],products[Product],products[Cost per unit],0)</f>
        <v>6.47</v>
      </c>
      <c r="I242">
        <f>Data[[#This Row],[Cost per Unit]]*Data[[#This Row],[Units]]</f>
        <v>19.41</v>
      </c>
      <c r="J242" s="2">
        <f>Data[[#This Row],[Amount]]-Data[[#This Row],[Total Cost]]</f>
        <v>6091.59</v>
      </c>
    </row>
    <row r="243" spans="3:10" x14ac:dyDescent="0.45">
      <c r="C243" t="s">
        <v>8</v>
      </c>
      <c r="D243" t="s">
        <v>34</v>
      </c>
      <c r="E243" t="s">
        <v>31</v>
      </c>
      <c r="F243" s="2">
        <v>3507</v>
      </c>
      <c r="G243" s="3">
        <v>288</v>
      </c>
      <c r="H243">
        <f>_xlfn.XLOOKUP(Data[[#This Row],[Product]],products[Product],products[Cost per unit],0)</f>
        <v>5.79</v>
      </c>
      <c r="I243">
        <f>Data[[#This Row],[Cost per Unit]]*Data[[#This Row],[Units]]</f>
        <v>1667.52</v>
      </c>
      <c r="J243" s="2">
        <f>Data[[#This Row],[Amount]]-Data[[#This Row],[Total Cost]]</f>
        <v>1839.48</v>
      </c>
    </row>
    <row r="244" spans="3:10" x14ac:dyDescent="0.45">
      <c r="C244" t="s">
        <v>6</v>
      </c>
      <c r="D244" t="s">
        <v>36</v>
      </c>
      <c r="E244" t="s">
        <v>13</v>
      </c>
      <c r="F244" s="2">
        <v>4319</v>
      </c>
      <c r="G244" s="3">
        <v>30</v>
      </c>
      <c r="H244">
        <f>_xlfn.XLOOKUP(Data[[#This Row],[Product]],products[Product],products[Cost per unit],0)</f>
        <v>9.33</v>
      </c>
      <c r="I244">
        <f>Data[[#This Row],[Cost per Unit]]*Data[[#This Row],[Units]]</f>
        <v>279.89999999999998</v>
      </c>
      <c r="J244" s="2">
        <f>Data[[#This Row],[Amount]]-Data[[#This Row],[Total Cost]]</f>
        <v>4039.1</v>
      </c>
    </row>
    <row r="245" spans="3:10" x14ac:dyDescent="0.45">
      <c r="C245" t="s">
        <v>40</v>
      </c>
      <c r="D245" t="s">
        <v>38</v>
      </c>
      <c r="E245" t="s">
        <v>26</v>
      </c>
      <c r="F245" s="2">
        <v>609</v>
      </c>
      <c r="G245" s="3">
        <v>87</v>
      </c>
      <c r="H245">
        <f>_xlfn.XLOOKUP(Data[[#This Row],[Product]],products[Product],products[Cost per unit],0)</f>
        <v>5.6</v>
      </c>
      <c r="I245">
        <f>Data[[#This Row],[Cost per Unit]]*Data[[#This Row],[Units]]</f>
        <v>487.2</v>
      </c>
      <c r="J245" s="2">
        <f>Data[[#This Row],[Amount]]-Data[[#This Row],[Total Cost]]</f>
        <v>121.80000000000001</v>
      </c>
    </row>
    <row r="246" spans="3:10" x14ac:dyDescent="0.45">
      <c r="C246" t="s">
        <v>40</v>
      </c>
      <c r="D246" t="s">
        <v>39</v>
      </c>
      <c r="E246" t="s">
        <v>27</v>
      </c>
      <c r="F246" s="2">
        <v>6370</v>
      </c>
      <c r="G246" s="3">
        <v>30</v>
      </c>
      <c r="H246">
        <f>_xlfn.XLOOKUP(Data[[#This Row],[Product]],products[Product],products[Cost per unit],0)</f>
        <v>16.73</v>
      </c>
      <c r="I246">
        <f>Data[[#This Row],[Cost per Unit]]*Data[[#This Row],[Units]]</f>
        <v>501.90000000000003</v>
      </c>
      <c r="J246" s="2">
        <f>Data[[#This Row],[Amount]]-Data[[#This Row],[Total Cost]]</f>
        <v>5868.1</v>
      </c>
    </row>
    <row r="247" spans="3:10" x14ac:dyDescent="0.45">
      <c r="C247" t="s">
        <v>5</v>
      </c>
      <c r="D247" t="s">
        <v>38</v>
      </c>
      <c r="E247" t="s">
        <v>19</v>
      </c>
      <c r="F247" s="2">
        <v>5474</v>
      </c>
      <c r="G247" s="3">
        <v>168</v>
      </c>
      <c r="H247">
        <f>_xlfn.XLOOKUP(Data[[#This Row],[Product]],products[Product],products[Cost per unit],0)</f>
        <v>7.64</v>
      </c>
      <c r="I247">
        <f>Data[[#This Row],[Cost per Unit]]*Data[[#This Row],[Units]]</f>
        <v>1283.52</v>
      </c>
      <c r="J247" s="2">
        <f>Data[[#This Row],[Amount]]-Data[[#This Row],[Total Cost]]</f>
        <v>4190.4799999999996</v>
      </c>
    </row>
    <row r="248" spans="3:10" x14ac:dyDescent="0.45">
      <c r="C248" t="s">
        <v>40</v>
      </c>
      <c r="D248" t="s">
        <v>36</v>
      </c>
      <c r="E248" t="s">
        <v>27</v>
      </c>
      <c r="F248" s="2">
        <v>3164</v>
      </c>
      <c r="G248" s="3">
        <v>306</v>
      </c>
      <c r="H248">
        <f>_xlfn.XLOOKUP(Data[[#This Row],[Product]],products[Product],products[Cost per unit],0)</f>
        <v>16.73</v>
      </c>
      <c r="I248">
        <f>Data[[#This Row],[Cost per Unit]]*Data[[#This Row],[Units]]</f>
        <v>5119.38</v>
      </c>
      <c r="J248" s="2">
        <f>Data[[#This Row],[Amount]]-Data[[#This Row],[Total Cost]]</f>
        <v>-1955.38</v>
      </c>
    </row>
    <row r="249" spans="3:10" x14ac:dyDescent="0.45">
      <c r="C249" t="s">
        <v>6</v>
      </c>
      <c r="D249" t="s">
        <v>35</v>
      </c>
      <c r="E249" t="s">
        <v>4</v>
      </c>
      <c r="F249" s="2">
        <v>1302</v>
      </c>
      <c r="G249" s="3">
        <v>402</v>
      </c>
      <c r="H249">
        <f>_xlfn.XLOOKUP(Data[[#This Row],[Product]],products[Product],products[Cost per unit],0)</f>
        <v>11.88</v>
      </c>
      <c r="I249">
        <f>Data[[#This Row],[Cost per Unit]]*Data[[#This Row],[Units]]</f>
        <v>4775.76</v>
      </c>
      <c r="J249" s="2">
        <f>Data[[#This Row],[Amount]]-Data[[#This Row],[Total Cost]]</f>
        <v>-3473.76</v>
      </c>
    </row>
    <row r="250" spans="3:10" x14ac:dyDescent="0.45">
      <c r="C250" t="s">
        <v>3</v>
      </c>
      <c r="D250" t="s">
        <v>37</v>
      </c>
      <c r="E250" t="s">
        <v>28</v>
      </c>
      <c r="F250" s="2">
        <v>7308</v>
      </c>
      <c r="G250" s="3">
        <v>327</v>
      </c>
      <c r="H250">
        <f>_xlfn.XLOOKUP(Data[[#This Row],[Product]],products[Product],products[Cost per unit],0)</f>
        <v>10.38</v>
      </c>
      <c r="I250">
        <f>Data[[#This Row],[Cost per Unit]]*Data[[#This Row],[Units]]</f>
        <v>3394.26</v>
      </c>
      <c r="J250" s="2">
        <f>Data[[#This Row],[Amount]]-Data[[#This Row],[Total Cost]]</f>
        <v>3913.74</v>
      </c>
    </row>
    <row r="251" spans="3:10" x14ac:dyDescent="0.45">
      <c r="C251" t="s">
        <v>40</v>
      </c>
      <c r="D251" t="s">
        <v>37</v>
      </c>
      <c r="E251" t="s">
        <v>27</v>
      </c>
      <c r="F251" s="2">
        <v>6132</v>
      </c>
      <c r="G251" s="3">
        <v>93</v>
      </c>
      <c r="H251">
        <f>_xlfn.XLOOKUP(Data[[#This Row],[Product]],products[Product],products[Cost per unit],0)</f>
        <v>16.73</v>
      </c>
      <c r="I251">
        <f>Data[[#This Row],[Cost per Unit]]*Data[[#This Row],[Units]]</f>
        <v>1555.89</v>
      </c>
      <c r="J251" s="2">
        <f>Data[[#This Row],[Amount]]-Data[[#This Row],[Total Cost]]</f>
        <v>4576.1099999999997</v>
      </c>
    </row>
    <row r="252" spans="3:10" x14ac:dyDescent="0.45">
      <c r="C252" t="s">
        <v>10</v>
      </c>
      <c r="D252" t="s">
        <v>35</v>
      </c>
      <c r="E252" t="s">
        <v>14</v>
      </c>
      <c r="F252" s="2">
        <v>3472</v>
      </c>
      <c r="G252" s="3">
        <v>96</v>
      </c>
      <c r="H252">
        <f>_xlfn.XLOOKUP(Data[[#This Row],[Product]],products[Product],products[Cost per unit],0)</f>
        <v>11.7</v>
      </c>
      <c r="I252">
        <f>Data[[#This Row],[Cost per Unit]]*Data[[#This Row],[Units]]</f>
        <v>1123.1999999999998</v>
      </c>
      <c r="J252" s="2">
        <f>Data[[#This Row],[Amount]]-Data[[#This Row],[Total Cost]]</f>
        <v>2348.8000000000002</v>
      </c>
    </row>
    <row r="253" spans="3:10" x14ac:dyDescent="0.45">
      <c r="C253" t="s">
        <v>8</v>
      </c>
      <c r="D253" t="s">
        <v>39</v>
      </c>
      <c r="E253" t="s">
        <v>18</v>
      </c>
      <c r="F253" s="2">
        <v>9660</v>
      </c>
      <c r="G253" s="3">
        <v>27</v>
      </c>
      <c r="H253">
        <f>_xlfn.XLOOKUP(Data[[#This Row],[Product]],products[Product],products[Cost per unit],0)</f>
        <v>6.47</v>
      </c>
      <c r="I253">
        <f>Data[[#This Row],[Cost per Unit]]*Data[[#This Row],[Units]]</f>
        <v>174.69</v>
      </c>
      <c r="J253" s="2">
        <f>Data[[#This Row],[Amount]]-Data[[#This Row],[Total Cost]]</f>
        <v>9485.31</v>
      </c>
    </row>
    <row r="254" spans="3:10" x14ac:dyDescent="0.45">
      <c r="C254" t="s">
        <v>9</v>
      </c>
      <c r="D254" t="s">
        <v>38</v>
      </c>
      <c r="E254" t="s">
        <v>26</v>
      </c>
      <c r="F254" s="2">
        <v>2436</v>
      </c>
      <c r="G254" s="3">
        <v>99</v>
      </c>
      <c r="H254">
        <f>_xlfn.XLOOKUP(Data[[#This Row],[Product]],products[Product],products[Cost per unit],0)</f>
        <v>5.6</v>
      </c>
      <c r="I254">
        <f>Data[[#This Row],[Cost per Unit]]*Data[[#This Row],[Units]]</f>
        <v>554.4</v>
      </c>
      <c r="J254" s="2">
        <f>Data[[#This Row],[Amount]]-Data[[#This Row],[Total Cost]]</f>
        <v>1881.6</v>
      </c>
    </row>
    <row r="255" spans="3:10" x14ac:dyDescent="0.45">
      <c r="C255" t="s">
        <v>9</v>
      </c>
      <c r="D255" t="s">
        <v>38</v>
      </c>
      <c r="E255" t="s">
        <v>33</v>
      </c>
      <c r="F255" s="2">
        <v>9506</v>
      </c>
      <c r="G255" s="3">
        <v>87</v>
      </c>
      <c r="H255">
        <f>_xlfn.XLOOKUP(Data[[#This Row],[Product]],products[Product],products[Cost per unit],0)</f>
        <v>12.37</v>
      </c>
      <c r="I255">
        <f>Data[[#This Row],[Cost per Unit]]*Data[[#This Row],[Units]]</f>
        <v>1076.1899999999998</v>
      </c>
      <c r="J255" s="2">
        <f>Data[[#This Row],[Amount]]-Data[[#This Row],[Total Cost]]</f>
        <v>8429.81</v>
      </c>
    </row>
    <row r="256" spans="3:10" x14ac:dyDescent="0.45">
      <c r="C256" t="s">
        <v>10</v>
      </c>
      <c r="D256" t="s">
        <v>37</v>
      </c>
      <c r="E256" t="s">
        <v>21</v>
      </c>
      <c r="F256" s="2">
        <v>245</v>
      </c>
      <c r="G256" s="3">
        <v>288</v>
      </c>
      <c r="H256">
        <f>_xlfn.XLOOKUP(Data[[#This Row],[Product]],products[Product],products[Cost per unit],0)</f>
        <v>9</v>
      </c>
      <c r="I256">
        <f>Data[[#This Row],[Cost per Unit]]*Data[[#This Row],[Units]]</f>
        <v>2592</v>
      </c>
      <c r="J256" s="2">
        <f>Data[[#This Row],[Amount]]-Data[[#This Row],[Total Cost]]</f>
        <v>-2347</v>
      </c>
    </row>
    <row r="257" spans="3:10" x14ac:dyDescent="0.45">
      <c r="C257" t="s">
        <v>8</v>
      </c>
      <c r="D257" t="s">
        <v>35</v>
      </c>
      <c r="E257" t="s">
        <v>20</v>
      </c>
      <c r="F257" s="2">
        <v>2702</v>
      </c>
      <c r="G257" s="3">
        <v>363</v>
      </c>
      <c r="H257">
        <f>_xlfn.XLOOKUP(Data[[#This Row],[Product]],products[Product],products[Cost per unit],0)</f>
        <v>10.62</v>
      </c>
      <c r="I257">
        <f>Data[[#This Row],[Cost per Unit]]*Data[[#This Row],[Units]]</f>
        <v>3855.0599999999995</v>
      </c>
      <c r="J257" s="2">
        <f>Data[[#This Row],[Amount]]-Data[[#This Row],[Total Cost]]</f>
        <v>-1153.0599999999995</v>
      </c>
    </row>
    <row r="258" spans="3:10" x14ac:dyDescent="0.45">
      <c r="C258" t="s">
        <v>10</v>
      </c>
      <c r="D258" t="s">
        <v>34</v>
      </c>
      <c r="E258" t="s">
        <v>17</v>
      </c>
      <c r="F258" s="2">
        <v>700</v>
      </c>
      <c r="G258" s="3">
        <v>87</v>
      </c>
      <c r="H258">
        <f>_xlfn.XLOOKUP(Data[[#This Row],[Product]],products[Product],products[Cost per unit],0)</f>
        <v>3.11</v>
      </c>
      <c r="I258">
        <f>Data[[#This Row],[Cost per Unit]]*Data[[#This Row],[Units]]</f>
        <v>270.57</v>
      </c>
      <c r="J258" s="2">
        <f>Data[[#This Row],[Amount]]-Data[[#This Row],[Total Cost]]</f>
        <v>429.43</v>
      </c>
    </row>
    <row r="259" spans="3:10" x14ac:dyDescent="0.45">
      <c r="C259" t="s">
        <v>6</v>
      </c>
      <c r="D259" t="s">
        <v>34</v>
      </c>
      <c r="E259" t="s">
        <v>17</v>
      </c>
      <c r="F259" s="2">
        <v>3759</v>
      </c>
      <c r="G259" s="3">
        <v>150</v>
      </c>
      <c r="H259">
        <f>_xlfn.XLOOKUP(Data[[#This Row],[Product]],products[Product],products[Cost per unit],0)</f>
        <v>3.11</v>
      </c>
      <c r="I259">
        <f>Data[[#This Row],[Cost per Unit]]*Data[[#This Row],[Units]]</f>
        <v>466.5</v>
      </c>
      <c r="J259" s="2">
        <f>Data[[#This Row],[Amount]]-Data[[#This Row],[Total Cost]]</f>
        <v>3292.5</v>
      </c>
    </row>
    <row r="260" spans="3:10" x14ac:dyDescent="0.45">
      <c r="C260" t="s">
        <v>2</v>
      </c>
      <c r="D260" t="s">
        <v>35</v>
      </c>
      <c r="E260" t="s">
        <v>17</v>
      </c>
      <c r="F260" s="2">
        <v>1589</v>
      </c>
      <c r="G260" s="3">
        <v>303</v>
      </c>
      <c r="H260">
        <f>_xlfn.XLOOKUP(Data[[#This Row],[Product]],products[Product],products[Cost per unit],0)</f>
        <v>3.11</v>
      </c>
      <c r="I260">
        <f>Data[[#This Row],[Cost per Unit]]*Data[[#This Row],[Units]]</f>
        <v>942.32999999999993</v>
      </c>
      <c r="J260" s="2">
        <f>Data[[#This Row],[Amount]]-Data[[#This Row],[Total Cost]]</f>
        <v>646.67000000000007</v>
      </c>
    </row>
    <row r="261" spans="3:10" x14ac:dyDescent="0.45">
      <c r="C261" t="s">
        <v>7</v>
      </c>
      <c r="D261" t="s">
        <v>35</v>
      </c>
      <c r="E261" t="s">
        <v>28</v>
      </c>
      <c r="F261" s="2">
        <v>5194</v>
      </c>
      <c r="G261" s="3">
        <v>288</v>
      </c>
      <c r="H261">
        <f>_xlfn.XLOOKUP(Data[[#This Row],[Product]],products[Product],products[Cost per unit],0)</f>
        <v>10.38</v>
      </c>
      <c r="I261">
        <f>Data[[#This Row],[Cost per Unit]]*Data[[#This Row],[Units]]</f>
        <v>2989.44</v>
      </c>
      <c r="J261" s="2">
        <f>Data[[#This Row],[Amount]]-Data[[#This Row],[Total Cost]]</f>
        <v>2204.56</v>
      </c>
    </row>
    <row r="262" spans="3:10" x14ac:dyDescent="0.45">
      <c r="C262" t="s">
        <v>10</v>
      </c>
      <c r="D262" t="s">
        <v>36</v>
      </c>
      <c r="E262" t="s">
        <v>13</v>
      </c>
      <c r="F262" s="2">
        <v>945</v>
      </c>
      <c r="G262" s="3">
        <v>75</v>
      </c>
      <c r="H262">
        <f>_xlfn.XLOOKUP(Data[[#This Row],[Product]],products[Product],products[Cost per unit],0)</f>
        <v>9.33</v>
      </c>
      <c r="I262">
        <f>Data[[#This Row],[Cost per Unit]]*Data[[#This Row],[Units]]</f>
        <v>699.75</v>
      </c>
      <c r="J262" s="2">
        <f>Data[[#This Row],[Amount]]-Data[[#This Row],[Total Cost]]</f>
        <v>245.25</v>
      </c>
    </row>
    <row r="263" spans="3:10" x14ac:dyDescent="0.45">
      <c r="C263" t="s">
        <v>40</v>
      </c>
      <c r="D263" t="s">
        <v>38</v>
      </c>
      <c r="E263" t="s">
        <v>31</v>
      </c>
      <c r="F263" s="2">
        <v>1988</v>
      </c>
      <c r="G263" s="3">
        <v>39</v>
      </c>
      <c r="H263">
        <f>_xlfn.XLOOKUP(Data[[#This Row],[Product]],products[Product],products[Cost per unit],0)</f>
        <v>5.79</v>
      </c>
      <c r="I263">
        <f>Data[[#This Row],[Cost per Unit]]*Data[[#This Row],[Units]]</f>
        <v>225.81</v>
      </c>
      <c r="J263" s="2">
        <f>Data[[#This Row],[Amount]]-Data[[#This Row],[Total Cost]]</f>
        <v>1762.19</v>
      </c>
    </row>
    <row r="264" spans="3:10" x14ac:dyDescent="0.45">
      <c r="C264" t="s">
        <v>6</v>
      </c>
      <c r="D264" t="s">
        <v>34</v>
      </c>
      <c r="E264" t="s">
        <v>32</v>
      </c>
      <c r="F264" s="2">
        <v>6734</v>
      </c>
      <c r="G264" s="3">
        <v>123</v>
      </c>
      <c r="H264">
        <f>_xlfn.XLOOKUP(Data[[#This Row],[Product]],products[Product],products[Cost per unit],0)</f>
        <v>8.65</v>
      </c>
      <c r="I264">
        <f>Data[[#This Row],[Cost per Unit]]*Data[[#This Row],[Units]]</f>
        <v>1063.95</v>
      </c>
      <c r="J264" s="2">
        <f>Data[[#This Row],[Amount]]-Data[[#This Row],[Total Cost]]</f>
        <v>5670.05</v>
      </c>
    </row>
    <row r="265" spans="3:10" x14ac:dyDescent="0.45">
      <c r="C265" t="s">
        <v>40</v>
      </c>
      <c r="D265" t="s">
        <v>36</v>
      </c>
      <c r="E265" t="s">
        <v>4</v>
      </c>
      <c r="F265" s="2">
        <v>217</v>
      </c>
      <c r="G265" s="3">
        <v>36</v>
      </c>
      <c r="H265">
        <f>_xlfn.XLOOKUP(Data[[#This Row],[Product]],products[Product],products[Cost per unit],0)</f>
        <v>11.88</v>
      </c>
      <c r="I265">
        <f>Data[[#This Row],[Cost per Unit]]*Data[[#This Row],[Units]]</f>
        <v>427.68</v>
      </c>
      <c r="J265" s="2">
        <f>Data[[#This Row],[Amount]]-Data[[#This Row],[Total Cost]]</f>
        <v>-210.68</v>
      </c>
    </row>
    <row r="266" spans="3:10" x14ac:dyDescent="0.45">
      <c r="C266" t="s">
        <v>5</v>
      </c>
      <c r="D266" t="s">
        <v>34</v>
      </c>
      <c r="E266" t="s">
        <v>22</v>
      </c>
      <c r="F266" s="2">
        <v>6279</v>
      </c>
      <c r="G266" s="3">
        <v>237</v>
      </c>
      <c r="H266">
        <f>_xlfn.XLOOKUP(Data[[#This Row],[Product]],products[Product],products[Cost per unit],0)</f>
        <v>9.77</v>
      </c>
      <c r="I266">
        <f>Data[[#This Row],[Cost per Unit]]*Data[[#This Row],[Units]]</f>
        <v>2315.4899999999998</v>
      </c>
      <c r="J266" s="2">
        <f>Data[[#This Row],[Amount]]-Data[[#This Row],[Total Cost]]</f>
        <v>3963.51</v>
      </c>
    </row>
    <row r="267" spans="3:10" x14ac:dyDescent="0.45">
      <c r="C267" t="s">
        <v>40</v>
      </c>
      <c r="D267" t="s">
        <v>36</v>
      </c>
      <c r="E267" t="s">
        <v>13</v>
      </c>
      <c r="F267" s="2">
        <v>4424</v>
      </c>
      <c r="G267" s="3">
        <v>201</v>
      </c>
      <c r="H267">
        <f>_xlfn.XLOOKUP(Data[[#This Row],[Product]],products[Product],products[Cost per unit],0)</f>
        <v>9.33</v>
      </c>
      <c r="I267">
        <f>Data[[#This Row],[Cost per Unit]]*Data[[#This Row],[Units]]</f>
        <v>1875.33</v>
      </c>
      <c r="J267" s="2">
        <f>Data[[#This Row],[Amount]]-Data[[#This Row],[Total Cost]]</f>
        <v>2548.67</v>
      </c>
    </row>
    <row r="268" spans="3:10" x14ac:dyDescent="0.45">
      <c r="C268" t="s">
        <v>2</v>
      </c>
      <c r="D268" t="s">
        <v>36</v>
      </c>
      <c r="E268" t="s">
        <v>17</v>
      </c>
      <c r="F268" s="2">
        <v>189</v>
      </c>
      <c r="G268" s="3">
        <v>48</v>
      </c>
      <c r="H268">
        <f>_xlfn.XLOOKUP(Data[[#This Row],[Product]],products[Product],products[Cost per unit],0)</f>
        <v>3.11</v>
      </c>
      <c r="I268">
        <f>Data[[#This Row],[Cost per Unit]]*Data[[#This Row],[Units]]</f>
        <v>149.28</v>
      </c>
      <c r="J268" s="2">
        <f>Data[[#This Row],[Amount]]-Data[[#This Row],[Total Cost]]</f>
        <v>39.72</v>
      </c>
    </row>
    <row r="269" spans="3:10" x14ac:dyDescent="0.45">
      <c r="C269" t="s">
        <v>5</v>
      </c>
      <c r="D269" t="s">
        <v>35</v>
      </c>
      <c r="E269" t="s">
        <v>22</v>
      </c>
      <c r="F269" s="2">
        <v>490</v>
      </c>
      <c r="G269" s="3">
        <v>84</v>
      </c>
      <c r="H269">
        <f>_xlfn.XLOOKUP(Data[[#This Row],[Product]],products[Product],products[Cost per unit],0)</f>
        <v>9.77</v>
      </c>
      <c r="I269">
        <f>Data[[#This Row],[Cost per Unit]]*Data[[#This Row],[Units]]</f>
        <v>820.68</v>
      </c>
      <c r="J269" s="2">
        <f>Data[[#This Row],[Amount]]-Data[[#This Row],[Total Cost]]</f>
        <v>-330.67999999999995</v>
      </c>
    </row>
    <row r="270" spans="3:10" x14ac:dyDescent="0.45">
      <c r="C270" t="s">
        <v>8</v>
      </c>
      <c r="D270" t="s">
        <v>37</v>
      </c>
      <c r="E270" t="s">
        <v>21</v>
      </c>
      <c r="F270" s="2">
        <v>434</v>
      </c>
      <c r="G270" s="3">
        <v>87</v>
      </c>
      <c r="H270">
        <f>_xlfn.XLOOKUP(Data[[#This Row],[Product]],products[Product],products[Cost per unit],0)</f>
        <v>9</v>
      </c>
      <c r="I270">
        <f>Data[[#This Row],[Cost per Unit]]*Data[[#This Row],[Units]]</f>
        <v>783</v>
      </c>
      <c r="J270" s="2">
        <f>Data[[#This Row],[Amount]]-Data[[#This Row],[Total Cost]]</f>
        <v>-349</v>
      </c>
    </row>
    <row r="271" spans="3:10" x14ac:dyDescent="0.45">
      <c r="C271" t="s">
        <v>7</v>
      </c>
      <c r="D271" t="s">
        <v>38</v>
      </c>
      <c r="E271" t="s">
        <v>30</v>
      </c>
      <c r="F271" s="2">
        <v>10129</v>
      </c>
      <c r="G271" s="3">
        <v>312</v>
      </c>
      <c r="H271">
        <f>_xlfn.XLOOKUP(Data[[#This Row],[Product]],products[Product],products[Cost per unit],0)</f>
        <v>14.49</v>
      </c>
      <c r="I271">
        <f>Data[[#This Row],[Cost per Unit]]*Data[[#This Row],[Units]]</f>
        <v>4520.88</v>
      </c>
      <c r="J271" s="2">
        <f>Data[[#This Row],[Amount]]-Data[[#This Row],[Total Cost]]</f>
        <v>5608.12</v>
      </c>
    </row>
    <row r="272" spans="3:10" x14ac:dyDescent="0.45">
      <c r="C272" t="s">
        <v>3</v>
      </c>
      <c r="D272" t="s">
        <v>39</v>
      </c>
      <c r="E272" t="s">
        <v>28</v>
      </c>
      <c r="F272" s="2">
        <v>1652</v>
      </c>
      <c r="G272" s="3">
        <v>102</v>
      </c>
      <c r="H272">
        <f>_xlfn.XLOOKUP(Data[[#This Row],[Product]],products[Product],products[Cost per unit],0)</f>
        <v>10.38</v>
      </c>
      <c r="I272">
        <f>Data[[#This Row],[Cost per Unit]]*Data[[#This Row],[Units]]</f>
        <v>1058.76</v>
      </c>
      <c r="J272" s="2">
        <f>Data[[#This Row],[Amount]]-Data[[#This Row],[Total Cost]]</f>
        <v>593.24</v>
      </c>
    </row>
    <row r="273" spans="3:10" x14ac:dyDescent="0.45">
      <c r="C273" t="s">
        <v>8</v>
      </c>
      <c r="D273" t="s">
        <v>38</v>
      </c>
      <c r="E273" t="s">
        <v>21</v>
      </c>
      <c r="F273" s="2">
        <v>6433</v>
      </c>
      <c r="G273" s="3">
        <v>78</v>
      </c>
      <c r="H273">
        <f>_xlfn.XLOOKUP(Data[[#This Row],[Product]],products[Product],products[Cost per unit],0)</f>
        <v>9</v>
      </c>
      <c r="I273">
        <f>Data[[#This Row],[Cost per Unit]]*Data[[#This Row],[Units]]</f>
        <v>702</v>
      </c>
      <c r="J273" s="2">
        <f>Data[[#This Row],[Amount]]-Data[[#This Row],[Total Cost]]</f>
        <v>5731</v>
      </c>
    </row>
    <row r="274" spans="3:10" x14ac:dyDescent="0.45">
      <c r="C274" t="s">
        <v>3</v>
      </c>
      <c r="D274" t="s">
        <v>34</v>
      </c>
      <c r="E274" t="s">
        <v>23</v>
      </c>
      <c r="F274" s="2">
        <v>2212</v>
      </c>
      <c r="G274" s="3">
        <v>117</v>
      </c>
      <c r="H274">
        <f>_xlfn.XLOOKUP(Data[[#This Row],[Product]],products[Product],products[Cost per unit],0)</f>
        <v>6.49</v>
      </c>
      <c r="I274">
        <f>Data[[#This Row],[Cost per Unit]]*Data[[#This Row],[Units]]</f>
        <v>759.33</v>
      </c>
      <c r="J274" s="2">
        <f>Data[[#This Row],[Amount]]-Data[[#This Row],[Total Cost]]</f>
        <v>1452.67</v>
      </c>
    </row>
    <row r="275" spans="3:10" x14ac:dyDescent="0.45">
      <c r="C275" t="s">
        <v>41</v>
      </c>
      <c r="D275" t="s">
        <v>35</v>
      </c>
      <c r="E275" t="s">
        <v>19</v>
      </c>
      <c r="F275" s="2">
        <v>609</v>
      </c>
      <c r="G275" s="3">
        <v>99</v>
      </c>
      <c r="H275">
        <f>_xlfn.XLOOKUP(Data[[#This Row],[Product]],products[Product],products[Cost per unit],0)</f>
        <v>7.64</v>
      </c>
      <c r="I275">
        <f>Data[[#This Row],[Cost per Unit]]*Data[[#This Row],[Units]]</f>
        <v>756.36</v>
      </c>
      <c r="J275" s="2">
        <f>Data[[#This Row],[Amount]]-Data[[#This Row],[Total Cost]]</f>
        <v>-147.36000000000001</v>
      </c>
    </row>
    <row r="276" spans="3:10" x14ac:dyDescent="0.45">
      <c r="C276" t="s">
        <v>40</v>
      </c>
      <c r="D276" t="s">
        <v>35</v>
      </c>
      <c r="E276" t="s">
        <v>24</v>
      </c>
      <c r="F276" s="2">
        <v>1638</v>
      </c>
      <c r="G276" s="3">
        <v>48</v>
      </c>
      <c r="H276">
        <f>_xlfn.XLOOKUP(Data[[#This Row],[Product]],products[Product],products[Cost per unit],0)</f>
        <v>4.97</v>
      </c>
      <c r="I276">
        <f>Data[[#This Row],[Cost per Unit]]*Data[[#This Row],[Units]]</f>
        <v>238.56</v>
      </c>
      <c r="J276" s="2">
        <f>Data[[#This Row],[Amount]]-Data[[#This Row],[Total Cost]]</f>
        <v>1399.44</v>
      </c>
    </row>
    <row r="277" spans="3:10" x14ac:dyDescent="0.45">
      <c r="C277" t="s">
        <v>7</v>
      </c>
      <c r="D277" t="s">
        <v>34</v>
      </c>
      <c r="E277" t="s">
        <v>15</v>
      </c>
      <c r="F277" s="2">
        <v>3829</v>
      </c>
      <c r="G277" s="3">
        <v>24</v>
      </c>
      <c r="H277">
        <f>_xlfn.XLOOKUP(Data[[#This Row],[Product]],products[Product],products[Cost per unit],0)</f>
        <v>11.73</v>
      </c>
      <c r="I277">
        <f>Data[[#This Row],[Cost per Unit]]*Data[[#This Row],[Units]]</f>
        <v>281.52</v>
      </c>
      <c r="J277" s="2">
        <f>Data[[#This Row],[Amount]]-Data[[#This Row],[Total Cost]]</f>
        <v>3547.48</v>
      </c>
    </row>
    <row r="278" spans="3:10" x14ac:dyDescent="0.45">
      <c r="C278" t="s">
        <v>40</v>
      </c>
      <c r="D278" t="s">
        <v>39</v>
      </c>
      <c r="E278" t="s">
        <v>15</v>
      </c>
      <c r="F278" s="2">
        <v>5775</v>
      </c>
      <c r="G278" s="3">
        <v>42</v>
      </c>
      <c r="H278">
        <f>_xlfn.XLOOKUP(Data[[#This Row],[Product]],products[Product],products[Cost per unit],0)</f>
        <v>11.73</v>
      </c>
      <c r="I278">
        <f>Data[[#This Row],[Cost per Unit]]*Data[[#This Row],[Units]]</f>
        <v>492.66</v>
      </c>
      <c r="J278" s="2">
        <f>Data[[#This Row],[Amount]]-Data[[#This Row],[Total Cost]]</f>
        <v>5282.34</v>
      </c>
    </row>
    <row r="279" spans="3:10" x14ac:dyDescent="0.45">
      <c r="C279" t="s">
        <v>6</v>
      </c>
      <c r="D279" t="s">
        <v>35</v>
      </c>
      <c r="E279" t="s">
        <v>20</v>
      </c>
      <c r="F279" s="2">
        <v>1071</v>
      </c>
      <c r="G279" s="3">
        <v>270</v>
      </c>
      <c r="H279">
        <f>_xlfn.XLOOKUP(Data[[#This Row],[Product]],products[Product],products[Cost per unit],0)</f>
        <v>10.62</v>
      </c>
      <c r="I279">
        <f>Data[[#This Row],[Cost per Unit]]*Data[[#This Row],[Units]]</f>
        <v>2867.3999999999996</v>
      </c>
      <c r="J279" s="2">
        <f>Data[[#This Row],[Amount]]-Data[[#This Row],[Total Cost]]</f>
        <v>-1796.3999999999996</v>
      </c>
    </row>
    <row r="280" spans="3:10" x14ac:dyDescent="0.45">
      <c r="C280" t="s">
        <v>8</v>
      </c>
      <c r="D280" t="s">
        <v>36</v>
      </c>
      <c r="E280" t="s">
        <v>23</v>
      </c>
      <c r="F280" s="2">
        <v>5019</v>
      </c>
      <c r="G280" s="3">
        <v>150</v>
      </c>
      <c r="H280">
        <f>_xlfn.XLOOKUP(Data[[#This Row],[Product]],products[Product],products[Cost per unit],0)</f>
        <v>6.49</v>
      </c>
      <c r="I280">
        <f>Data[[#This Row],[Cost per Unit]]*Data[[#This Row],[Units]]</f>
        <v>973.5</v>
      </c>
      <c r="J280" s="2">
        <f>Data[[#This Row],[Amount]]-Data[[#This Row],[Total Cost]]</f>
        <v>4045.5</v>
      </c>
    </row>
    <row r="281" spans="3:10" x14ac:dyDescent="0.45">
      <c r="C281" t="s">
        <v>2</v>
      </c>
      <c r="D281" t="s">
        <v>37</v>
      </c>
      <c r="E281" t="s">
        <v>15</v>
      </c>
      <c r="F281" s="2">
        <v>2863</v>
      </c>
      <c r="G281" s="3">
        <v>42</v>
      </c>
      <c r="H281">
        <f>_xlfn.XLOOKUP(Data[[#This Row],[Product]],products[Product],products[Cost per unit],0)</f>
        <v>11.73</v>
      </c>
      <c r="I281">
        <f>Data[[#This Row],[Cost per Unit]]*Data[[#This Row],[Units]]</f>
        <v>492.66</v>
      </c>
      <c r="J281" s="2">
        <f>Data[[#This Row],[Amount]]-Data[[#This Row],[Total Cost]]</f>
        <v>2370.34</v>
      </c>
    </row>
    <row r="282" spans="3:10" x14ac:dyDescent="0.45">
      <c r="C282" t="s">
        <v>40</v>
      </c>
      <c r="D282" t="s">
        <v>35</v>
      </c>
      <c r="E282" t="s">
        <v>29</v>
      </c>
      <c r="F282" s="2">
        <v>1617</v>
      </c>
      <c r="G282" s="3">
        <v>126</v>
      </c>
      <c r="H282">
        <f>_xlfn.XLOOKUP(Data[[#This Row],[Product]],products[Product],products[Cost per unit],0)</f>
        <v>7.16</v>
      </c>
      <c r="I282">
        <f>Data[[#This Row],[Cost per Unit]]*Data[[#This Row],[Units]]</f>
        <v>902.16</v>
      </c>
      <c r="J282" s="2">
        <f>Data[[#This Row],[Amount]]-Data[[#This Row],[Total Cost]]</f>
        <v>714.84</v>
      </c>
    </row>
    <row r="283" spans="3:10" x14ac:dyDescent="0.45">
      <c r="C283" t="s">
        <v>6</v>
      </c>
      <c r="D283" t="s">
        <v>37</v>
      </c>
      <c r="E283" t="s">
        <v>26</v>
      </c>
      <c r="F283" s="2">
        <v>6818</v>
      </c>
      <c r="G283" s="3">
        <v>6</v>
      </c>
      <c r="H283">
        <f>_xlfn.XLOOKUP(Data[[#This Row],[Product]],products[Product],products[Cost per unit],0)</f>
        <v>5.6</v>
      </c>
      <c r="I283">
        <f>Data[[#This Row],[Cost per Unit]]*Data[[#This Row],[Units]]</f>
        <v>33.599999999999994</v>
      </c>
      <c r="J283" s="2">
        <f>Data[[#This Row],[Amount]]-Data[[#This Row],[Total Cost]]</f>
        <v>6784.4</v>
      </c>
    </row>
    <row r="284" spans="3:10" x14ac:dyDescent="0.45">
      <c r="C284" t="s">
        <v>3</v>
      </c>
      <c r="D284" t="s">
        <v>35</v>
      </c>
      <c r="E284" t="s">
        <v>15</v>
      </c>
      <c r="F284" s="2">
        <v>6657</v>
      </c>
      <c r="G284" s="3">
        <v>276</v>
      </c>
      <c r="H284">
        <f>_xlfn.XLOOKUP(Data[[#This Row],[Product]],products[Product],products[Cost per unit],0)</f>
        <v>11.73</v>
      </c>
      <c r="I284">
        <f>Data[[#This Row],[Cost per Unit]]*Data[[#This Row],[Units]]</f>
        <v>3237.48</v>
      </c>
      <c r="J284" s="2">
        <f>Data[[#This Row],[Amount]]-Data[[#This Row],[Total Cost]]</f>
        <v>3419.52</v>
      </c>
    </row>
    <row r="285" spans="3:10" x14ac:dyDescent="0.45">
      <c r="C285" t="s">
        <v>3</v>
      </c>
      <c r="D285" t="s">
        <v>34</v>
      </c>
      <c r="E285" t="s">
        <v>17</v>
      </c>
      <c r="F285" s="2">
        <v>2919</v>
      </c>
      <c r="G285" s="3">
        <v>93</v>
      </c>
      <c r="H285">
        <f>_xlfn.XLOOKUP(Data[[#This Row],[Product]],products[Product],products[Cost per unit],0)</f>
        <v>3.11</v>
      </c>
      <c r="I285">
        <f>Data[[#This Row],[Cost per Unit]]*Data[[#This Row],[Units]]</f>
        <v>289.22999999999996</v>
      </c>
      <c r="J285" s="2">
        <f>Data[[#This Row],[Amount]]-Data[[#This Row],[Total Cost]]</f>
        <v>2629.77</v>
      </c>
    </row>
    <row r="286" spans="3:10" x14ac:dyDescent="0.45">
      <c r="C286" t="s">
        <v>2</v>
      </c>
      <c r="D286" t="s">
        <v>36</v>
      </c>
      <c r="E286" t="s">
        <v>31</v>
      </c>
      <c r="F286" s="2">
        <v>3094</v>
      </c>
      <c r="G286" s="3">
        <v>246</v>
      </c>
      <c r="H286">
        <f>_xlfn.XLOOKUP(Data[[#This Row],[Product]],products[Product],products[Cost per unit],0)</f>
        <v>5.79</v>
      </c>
      <c r="I286">
        <f>Data[[#This Row],[Cost per Unit]]*Data[[#This Row],[Units]]</f>
        <v>1424.34</v>
      </c>
      <c r="J286" s="2">
        <f>Data[[#This Row],[Amount]]-Data[[#This Row],[Total Cost]]</f>
        <v>1669.66</v>
      </c>
    </row>
    <row r="287" spans="3:10" x14ac:dyDescent="0.45">
      <c r="C287" t="s">
        <v>6</v>
      </c>
      <c r="D287" t="s">
        <v>39</v>
      </c>
      <c r="E287" t="s">
        <v>24</v>
      </c>
      <c r="F287" s="2">
        <v>2989</v>
      </c>
      <c r="G287" s="3">
        <v>3</v>
      </c>
      <c r="H287">
        <f>_xlfn.XLOOKUP(Data[[#This Row],[Product]],products[Product],products[Cost per unit],0)</f>
        <v>4.97</v>
      </c>
      <c r="I287">
        <f>Data[[#This Row],[Cost per Unit]]*Data[[#This Row],[Units]]</f>
        <v>14.91</v>
      </c>
      <c r="J287" s="2">
        <f>Data[[#This Row],[Amount]]-Data[[#This Row],[Total Cost]]</f>
        <v>2974.09</v>
      </c>
    </row>
    <row r="288" spans="3:10" x14ac:dyDescent="0.45">
      <c r="C288" t="s">
        <v>8</v>
      </c>
      <c r="D288" t="s">
        <v>38</v>
      </c>
      <c r="E288" t="s">
        <v>27</v>
      </c>
      <c r="F288" s="2">
        <v>2268</v>
      </c>
      <c r="G288" s="3">
        <v>63</v>
      </c>
      <c r="H288">
        <f>_xlfn.XLOOKUP(Data[[#This Row],[Product]],products[Product],products[Cost per unit],0)</f>
        <v>16.73</v>
      </c>
      <c r="I288">
        <f>Data[[#This Row],[Cost per Unit]]*Data[[#This Row],[Units]]</f>
        <v>1053.99</v>
      </c>
      <c r="J288" s="2">
        <f>Data[[#This Row],[Amount]]-Data[[#This Row],[Total Cost]]</f>
        <v>1214.01</v>
      </c>
    </row>
    <row r="289" spans="3:10" x14ac:dyDescent="0.45">
      <c r="C289" t="s">
        <v>5</v>
      </c>
      <c r="D289" t="s">
        <v>35</v>
      </c>
      <c r="E289" t="s">
        <v>31</v>
      </c>
      <c r="F289" s="2">
        <v>4753</v>
      </c>
      <c r="G289" s="3">
        <v>246</v>
      </c>
      <c r="H289">
        <f>_xlfn.XLOOKUP(Data[[#This Row],[Product]],products[Product],products[Cost per unit],0)</f>
        <v>5.79</v>
      </c>
      <c r="I289">
        <f>Data[[#This Row],[Cost per Unit]]*Data[[#This Row],[Units]]</f>
        <v>1424.34</v>
      </c>
      <c r="J289" s="2">
        <f>Data[[#This Row],[Amount]]-Data[[#This Row],[Total Cost]]</f>
        <v>3328.66</v>
      </c>
    </row>
    <row r="290" spans="3:10" x14ac:dyDescent="0.45">
      <c r="C290" t="s">
        <v>2</v>
      </c>
      <c r="D290" t="s">
        <v>34</v>
      </c>
      <c r="E290" t="s">
        <v>19</v>
      </c>
      <c r="F290" s="2">
        <v>7511</v>
      </c>
      <c r="G290" s="3">
        <v>120</v>
      </c>
      <c r="H290">
        <f>_xlfn.XLOOKUP(Data[[#This Row],[Product]],products[Product],products[Cost per unit],0)</f>
        <v>7.64</v>
      </c>
      <c r="I290">
        <f>Data[[#This Row],[Cost per Unit]]*Data[[#This Row],[Units]]</f>
        <v>916.8</v>
      </c>
      <c r="J290" s="2">
        <f>Data[[#This Row],[Amount]]-Data[[#This Row],[Total Cost]]</f>
        <v>6594.2</v>
      </c>
    </row>
    <row r="291" spans="3:10" x14ac:dyDescent="0.45">
      <c r="C291" t="s">
        <v>2</v>
      </c>
      <c r="D291" t="s">
        <v>38</v>
      </c>
      <c r="E291" t="s">
        <v>31</v>
      </c>
      <c r="F291" s="2">
        <v>4326</v>
      </c>
      <c r="G291" s="3">
        <v>348</v>
      </c>
      <c r="H291">
        <f>_xlfn.XLOOKUP(Data[[#This Row],[Product]],products[Product],products[Cost per unit],0)</f>
        <v>5.79</v>
      </c>
      <c r="I291">
        <f>Data[[#This Row],[Cost per Unit]]*Data[[#This Row],[Units]]</f>
        <v>2014.92</v>
      </c>
      <c r="J291" s="2">
        <f>Data[[#This Row],[Amount]]-Data[[#This Row],[Total Cost]]</f>
        <v>2311.08</v>
      </c>
    </row>
    <row r="292" spans="3:10" x14ac:dyDescent="0.45">
      <c r="C292" t="s">
        <v>41</v>
      </c>
      <c r="D292" t="s">
        <v>34</v>
      </c>
      <c r="E292" t="s">
        <v>23</v>
      </c>
      <c r="F292" s="2">
        <v>4935</v>
      </c>
      <c r="G292" s="3">
        <v>126</v>
      </c>
      <c r="H292">
        <f>_xlfn.XLOOKUP(Data[[#This Row],[Product]],products[Product],products[Cost per unit],0)</f>
        <v>6.49</v>
      </c>
      <c r="I292">
        <f>Data[[#This Row],[Cost per Unit]]*Data[[#This Row],[Units]]</f>
        <v>817.74</v>
      </c>
      <c r="J292" s="2">
        <f>Data[[#This Row],[Amount]]-Data[[#This Row],[Total Cost]]</f>
        <v>4117.26</v>
      </c>
    </row>
    <row r="293" spans="3:10" x14ac:dyDescent="0.45">
      <c r="C293" t="s">
        <v>6</v>
      </c>
      <c r="D293" t="s">
        <v>35</v>
      </c>
      <c r="E293" t="s">
        <v>30</v>
      </c>
      <c r="F293" s="2">
        <v>4781</v>
      </c>
      <c r="G293" s="3">
        <v>123</v>
      </c>
      <c r="H293">
        <f>_xlfn.XLOOKUP(Data[[#This Row],[Product]],products[Product],products[Cost per unit],0)</f>
        <v>14.49</v>
      </c>
      <c r="I293">
        <f>Data[[#This Row],[Cost per Unit]]*Data[[#This Row],[Units]]</f>
        <v>1782.27</v>
      </c>
      <c r="J293" s="2">
        <f>Data[[#This Row],[Amount]]-Data[[#This Row],[Total Cost]]</f>
        <v>2998.73</v>
      </c>
    </row>
    <row r="294" spans="3:10" x14ac:dyDescent="0.45">
      <c r="C294" t="s">
        <v>5</v>
      </c>
      <c r="D294" t="s">
        <v>38</v>
      </c>
      <c r="E294" t="s">
        <v>25</v>
      </c>
      <c r="F294" s="2">
        <v>7483</v>
      </c>
      <c r="G294" s="3">
        <v>45</v>
      </c>
      <c r="H294">
        <f>_xlfn.XLOOKUP(Data[[#This Row],[Product]],products[Product],products[Cost per unit],0)</f>
        <v>13.15</v>
      </c>
      <c r="I294">
        <f>Data[[#This Row],[Cost per Unit]]*Data[[#This Row],[Units]]</f>
        <v>591.75</v>
      </c>
      <c r="J294" s="2">
        <f>Data[[#This Row],[Amount]]-Data[[#This Row],[Total Cost]]</f>
        <v>6891.25</v>
      </c>
    </row>
    <row r="295" spans="3:10" x14ac:dyDescent="0.45">
      <c r="C295" t="s">
        <v>10</v>
      </c>
      <c r="D295" t="s">
        <v>38</v>
      </c>
      <c r="E295" t="s">
        <v>4</v>
      </c>
      <c r="F295" s="2">
        <v>6860</v>
      </c>
      <c r="G295" s="3">
        <v>126</v>
      </c>
      <c r="H295">
        <f>_xlfn.XLOOKUP(Data[[#This Row],[Product]],products[Product],products[Cost per unit],0)</f>
        <v>11.88</v>
      </c>
      <c r="I295">
        <f>Data[[#This Row],[Cost per Unit]]*Data[[#This Row],[Units]]</f>
        <v>1496.88</v>
      </c>
      <c r="J295" s="2">
        <f>Data[[#This Row],[Amount]]-Data[[#This Row],[Total Cost]]</f>
        <v>5363.12</v>
      </c>
    </row>
    <row r="296" spans="3:10" x14ac:dyDescent="0.45">
      <c r="C296" t="s">
        <v>40</v>
      </c>
      <c r="D296" t="s">
        <v>37</v>
      </c>
      <c r="E296" t="s">
        <v>29</v>
      </c>
      <c r="F296" s="2">
        <v>9002</v>
      </c>
      <c r="G296" s="3">
        <v>72</v>
      </c>
      <c r="H296">
        <f>_xlfn.XLOOKUP(Data[[#This Row],[Product]],products[Product],products[Cost per unit],0)</f>
        <v>7.16</v>
      </c>
      <c r="I296">
        <f>Data[[#This Row],[Cost per Unit]]*Data[[#This Row],[Units]]</f>
        <v>515.52</v>
      </c>
      <c r="J296" s="2">
        <f>Data[[#This Row],[Amount]]-Data[[#This Row],[Total Cost]]</f>
        <v>8486.48</v>
      </c>
    </row>
    <row r="297" spans="3:10" x14ac:dyDescent="0.45">
      <c r="C297" t="s">
        <v>6</v>
      </c>
      <c r="D297" t="s">
        <v>36</v>
      </c>
      <c r="E297" t="s">
        <v>29</v>
      </c>
      <c r="F297" s="2">
        <v>1400</v>
      </c>
      <c r="G297" s="3">
        <v>135</v>
      </c>
      <c r="H297">
        <f>_xlfn.XLOOKUP(Data[[#This Row],[Product]],products[Product],products[Cost per unit],0)</f>
        <v>7.16</v>
      </c>
      <c r="I297">
        <f>Data[[#This Row],[Cost per Unit]]*Data[[#This Row],[Units]]</f>
        <v>966.6</v>
      </c>
      <c r="J297" s="2">
        <f>Data[[#This Row],[Amount]]-Data[[#This Row],[Total Cost]]</f>
        <v>433.4</v>
      </c>
    </row>
    <row r="298" spans="3:10" x14ac:dyDescent="0.45">
      <c r="C298" t="s">
        <v>10</v>
      </c>
      <c r="D298" t="s">
        <v>34</v>
      </c>
      <c r="E298" t="s">
        <v>22</v>
      </c>
      <c r="F298" s="2">
        <v>4053</v>
      </c>
      <c r="G298" s="3">
        <v>24</v>
      </c>
      <c r="H298">
        <f>_xlfn.XLOOKUP(Data[[#This Row],[Product]],products[Product],products[Cost per unit],0)</f>
        <v>9.77</v>
      </c>
      <c r="I298">
        <f>Data[[#This Row],[Cost per Unit]]*Data[[#This Row],[Units]]</f>
        <v>234.48</v>
      </c>
      <c r="J298" s="2">
        <f>Data[[#This Row],[Amount]]-Data[[#This Row],[Total Cost]]</f>
        <v>3818.52</v>
      </c>
    </row>
    <row r="299" spans="3:10" x14ac:dyDescent="0.45">
      <c r="C299" t="s">
        <v>7</v>
      </c>
      <c r="D299" t="s">
        <v>36</v>
      </c>
      <c r="E299" t="s">
        <v>31</v>
      </c>
      <c r="F299" s="2">
        <v>2149</v>
      </c>
      <c r="G299" s="3">
        <v>117</v>
      </c>
      <c r="H299">
        <f>_xlfn.XLOOKUP(Data[[#This Row],[Product]],products[Product],products[Cost per unit],0)</f>
        <v>5.79</v>
      </c>
      <c r="I299">
        <f>Data[[#This Row],[Cost per Unit]]*Data[[#This Row],[Units]]</f>
        <v>677.43</v>
      </c>
      <c r="J299" s="2">
        <f>Data[[#This Row],[Amount]]-Data[[#This Row],[Total Cost]]</f>
        <v>1471.5700000000002</v>
      </c>
    </row>
    <row r="300" spans="3:10" x14ac:dyDescent="0.45">
      <c r="C300" t="s">
        <v>3</v>
      </c>
      <c r="D300" t="s">
        <v>39</v>
      </c>
      <c r="E300" t="s">
        <v>29</v>
      </c>
      <c r="F300" s="2">
        <v>3640</v>
      </c>
      <c r="G300" s="3">
        <v>51</v>
      </c>
      <c r="H300">
        <f>_xlfn.XLOOKUP(Data[[#This Row],[Product]],products[Product],products[Cost per unit],0)</f>
        <v>7.16</v>
      </c>
      <c r="I300">
        <f>Data[[#This Row],[Cost per Unit]]*Data[[#This Row],[Units]]</f>
        <v>365.16</v>
      </c>
      <c r="J300" s="2">
        <f>Data[[#This Row],[Amount]]-Data[[#This Row],[Total Cost]]</f>
        <v>3274.84</v>
      </c>
    </row>
    <row r="301" spans="3:10" x14ac:dyDescent="0.45">
      <c r="C301" t="s">
        <v>2</v>
      </c>
      <c r="D301" t="s">
        <v>39</v>
      </c>
      <c r="E301" t="s">
        <v>23</v>
      </c>
      <c r="F301" s="2">
        <v>630</v>
      </c>
      <c r="G301" s="3">
        <v>36</v>
      </c>
      <c r="H301">
        <f>_xlfn.XLOOKUP(Data[[#This Row],[Product]],products[Product],products[Cost per unit],0)</f>
        <v>6.49</v>
      </c>
      <c r="I301">
        <f>Data[[#This Row],[Cost per Unit]]*Data[[#This Row],[Units]]</f>
        <v>233.64000000000001</v>
      </c>
      <c r="J301" s="2">
        <f>Data[[#This Row],[Amount]]-Data[[#This Row],[Total Cost]]</f>
        <v>396.36</v>
      </c>
    </row>
    <row r="302" spans="3:10" x14ac:dyDescent="0.45">
      <c r="C302" t="s">
        <v>9</v>
      </c>
      <c r="D302" t="s">
        <v>35</v>
      </c>
      <c r="E302" t="s">
        <v>27</v>
      </c>
      <c r="F302" s="2">
        <v>2429</v>
      </c>
      <c r="G302" s="3">
        <v>144</v>
      </c>
      <c r="H302">
        <f>_xlfn.XLOOKUP(Data[[#This Row],[Product]],products[Product],products[Cost per unit],0)</f>
        <v>16.73</v>
      </c>
      <c r="I302">
        <f>Data[[#This Row],[Cost per Unit]]*Data[[#This Row],[Units]]</f>
        <v>2409.12</v>
      </c>
      <c r="J302" s="2">
        <f>Data[[#This Row],[Amount]]-Data[[#This Row],[Total Cost]]</f>
        <v>19.880000000000109</v>
      </c>
    </row>
    <row r="303" spans="3:10" x14ac:dyDescent="0.45">
      <c r="C303" t="s">
        <v>9</v>
      </c>
      <c r="D303" t="s">
        <v>36</v>
      </c>
      <c r="E303" t="s">
        <v>25</v>
      </c>
      <c r="F303" s="2">
        <v>2142</v>
      </c>
      <c r="G303" s="3">
        <v>114</v>
      </c>
      <c r="H303">
        <f>_xlfn.XLOOKUP(Data[[#This Row],[Product]],products[Product],products[Cost per unit],0)</f>
        <v>13.15</v>
      </c>
      <c r="I303">
        <f>Data[[#This Row],[Cost per Unit]]*Data[[#This Row],[Units]]</f>
        <v>1499.1000000000001</v>
      </c>
      <c r="J303" s="2">
        <f>Data[[#This Row],[Amount]]-Data[[#This Row],[Total Cost]]</f>
        <v>642.89999999999986</v>
      </c>
    </row>
    <row r="304" spans="3:10" x14ac:dyDescent="0.45">
      <c r="C304" t="s">
        <v>7</v>
      </c>
      <c r="D304" t="s">
        <v>37</v>
      </c>
      <c r="E304" t="s">
        <v>30</v>
      </c>
      <c r="F304" s="2">
        <v>6454</v>
      </c>
      <c r="G304" s="3">
        <v>54</v>
      </c>
      <c r="H304">
        <f>_xlfn.XLOOKUP(Data[[#This Row],[Product]],products[Product],products[Cost per unit],0)</f>
        <v>14.49</v>
      </c>
      <c r="I304">
        <f>Data[[#This Row],[Cost per Unit]]*Data[[#This Row],[Units]]</f>
        <v>782.46</v>
      </c>
      <c r="J304" s="2">
        <f>Data[[#This Row],[Amount]]-Data[[#This Row],[Total Cost]]</f>
        <v>5671.54</v>
      </c>
    </row>
    <row r="305" spans="3:10" x14ac:dyDescent="0.45">
      <c r="C305" t="s">
        <v>7</v>
      </c>
      <c r="D305" t="s">
        <v>37</v>
      </c>
      <c r="E305" t="s">
        <v>16</v>
      </c>
      <c r="F305" s="2">
        <v>4487</v>
      </c>
      <c r="G305" s="3">
        <v>333</v>
      </c>
      <c r="H305">
        <f>_xlfn.XLOOKUP(Data[[#This Row],[Product]],products[Product],products[Cost per unit],0)</f>
        <v>8.7899999999999991</v>
      </c>
      <c r="I305">
        <f>Data[[#This Row],[Cost per Unit]]*Data[[#This Row],[Units]]</f>
        <v>2927.0699999999997</v>
      </c>
      <c r="J305" s="2">
        <f>Data[[#This Row],[Amount]]-Data[[#This Row],[Total Cost]]</f>
        <v>1559.9300000000003</v>
      </c>
    </row>
    <row r="306" spans="3:10" x14ac:dyDescent="0.45">
      <c r="C306" t="s">
        <v>3</v>
      </c>
      <c r="D306" t="s">
        <v>37</v>
      </c>
      <c r="E306" t="s">
        <v>4</v>
      </c>
      <c r="F306" s="2">
        <v>938</v>
      </c>
      <c r="G306" s="3">
        <v>366</v>
      </c>
      <c r="H306">
        <f>_xlfn.XLOOKUP(Data[[#This Row],[Product]],products[Product],products[Cost per unit],0)</f>
        <v>11.88</v>
      </c>
      <c r="I306">
        <f>Data[[#This Row],[Cost per Unit]]*Data[[#This Row],[Units]]</f>
        <v>4348.08</v>
      </c>
      <c r="J306" s="2">
        <f>Data[[#This Row],[Amount]]-Data[[#This Row],[Total Cost]]</f>
        <v>-3410.08</v>
      </c>
    </row>
    <row r="307" spans="3:10" x14ac:dyDescent="0.45">
      <c r="C307" t="s">
        <v>3</v>
      </c>
      <c r="D307" t="s">
        <v>38</v>
      </c>
      <c r="E307" t="s">
        <v>26</v>
      </c>
      <c r="F307" s="2">
        <v>8841</v>
      </c>
      <c r="G307" s="3">
        <v>303</v>
      </c>
      <c r="H307">
        <f>_xlfn.XLOOKUP(Data[[#This Row],[Product]],products[Product],products[Cost per unit],0)</f>
        <v>5.6</v>
      </c>
      <c r="I307">
        <f>Data[[#This Row],[Cost per Unit]]*Data[[#This Row],[Units]]</f>
        <v>1696.8</v>
      </c>
      <c r="J307" s="2">
        <f>Data[[#This Row],[Amount]]-Data[[#This Row],[Total Cost]]</f>
        <v>7144.2</v>
      </c>
    </row>
    <row r="308" spans="3:10" x14ac:dyDescent="0.45">
      <c r="C308" t="s">
        <v>2</v>
      </c>
      <c r="D308" t="s">
        <v>39</v>
      </c>
      <c r="E308" t="s">
        <v>33</v>
      </c>
      <c r="F308" s="2">
        <v>4018</v>
      </c>
      <c r="G308" s="3">
        <v>126</v>
      </c>
      <c r="H308">
        <f>_xlfn.XLOOKUP(Data[[#This Row],[Product]],products[Product],products[Cost per unit],0)</f>
        <v>12.37</v>
      </c>
      <c r="I308">
        <f>Data[[#This Row],[Cost per Unit]]*Data[[#This Row],[Units]]</f>
        <v>1558.62</v>
      </c>
      <c r="J308" s="2">
        <f>Data[[#This Row],[Amount]]-Data[[#This Row],[Total Cost]]</f>
        <v>2459.38</v>
      </c>
    </row>
    <row r="309" spans="3:10" x14ac:dyDescent="0.45">
      <c r="C309" t="s">
        <v>41</v>
      </c>
      <c r="D309" t="s">
        <v>37</v>
      </c>
      <c r="E309" t="s">
        <v>15</v>
      </c>
      <c r="F309" s="2">
        <v>714</v>
      </c>
      <c r="G309" s="3">
        <v>231</v>
      </c>
      <c r="H309">
        <f>_xlfn.XLOOKUP(Data[[#This Row],[Product]],products[Product],products[Cost per unit],0)</f>
        <v>11.73</v>
      </c>
      <c r="I309">
        <f>Data[[#This Row],[Cost per Unit]]*Data[[#This Row],[Units]]</f>
        <v>2709.63</v>
      </c>
      <c r="J309" s="2">
        <f>Data[[#This Row],[Amount]]-Data[[#This Row],[Total Cost]]</f>
        <v>-1995.63</v>
      </c>
    </row>
    <row r="310" spans="3:10" x14ac:dyDescent="0.45">
      <c r="C310" t="s">
        <v>9</v>
      </c>
      <c r="D310" t="s">
        <v>38</v>
      </c>
      <c r="E310" t="s">
        <v>25</v>
      </c>
      <c r="F310" s="2">
        <v>3850</v>
      </c>
      <c r="G310" s="3">
        <v>102</v>
      </c>
      <c r="H310">
        <f>_xlfn.XLOOKUP(Data[[#This Row],[Product]],products[Product],products[Cost per unit],0)</f>
        <v>13.15</v>
      </c>
      <c r="I310">
        <f>Data[[#This Row],[Cost per Unit]]*Data[[#This Row],[Units]]</f>
        <v>1341.3</v>
      </c>
      <c r="J310" s="2">
        <f>Data[[#This Row],[Amount]]-Data[[#This Row],[Total Cost]]</f>
        <v>2508.6999999999998</v>
      </c>
    </row>
    <row r="311" spans="3:10" x14ac:dyDescent="0.45">
      <c r="F311" s="2"/>
      <c r="G311" s="3"/>
    </row>
    <row r="312" spans="3:10" x14ac:dyDescent="0.45">
      <c r="F312" s="2"/>
      <c r="G312" s="3"/>
    </row>
    <row r="313" spans="3:10" x14ac:dyDescent="0.45">
      <c r="F313" s="2"/>
      <c r="G313" s="3"/>
    </row>
    <row r="314" spans="3:10" x14ac:dyDescent="0.45">
      <c r="F314" s="2"/>
      <c r="G314" s="3"/>
    </row>
    <row r="315" spans="3:10" x14ac:dyDescent="0.45">
      <c r="F315" s="2"/>
      <c r="G315" s="3"/>
    </row>
    <row r="316" spans="3:10" x14ac:dyDescent="0.45">
      <c r="F316" s="2"/>
      <c r="G316" s="3"/>
    </row>
    <row r="317" spans="3:10" x14ac:dyDescent="0.45">
      <c r="F317" s="2"/>
      <c r="G317" s="3"/>
    </row>
    <row r="318" spans="3:10" x14ac:dyDescent="0.45">
      <c r="F318" s="2"/>
      <c r="G318" s="3"/>
    </row>
    <row r="319" spans="3:10" x14ac:dyDescent="0.45">
      <c r="F319" s="2"/>
      <c r="G319" s="3"/>
    </row>
    <row r="320" spans="3:10" x14ac:dyDescent="0.45">
      <c r="F320" s="2"/>
      <c r="G320" s="3"/>
    </row>
    <row r="321" spans="6:7" x14ac:dyDescent="0.45">
      <c r="F321" s="2"/>
      <c r="G321" s="3"/>
    </row>
    <row r="322" spans="6:7" x14ac:dyDescent="0.45">
      <c r="F322" s="2"/>
      <c r="G322" s="3"/>
    </row>
    <row r="323" spans="6:7" x14ac:dyDescent="0.45">
      <c r="F323" s="2"/>
      <c r="G323" s="3"/>
    </row>
    <row r="324" spans="6:7" x14ac:dyDescent="0.45">
      <c r="F324" s="2"/>
      <c r="G324" s="3"/>
    </row>
    <row r="325" spans="6:7" x14ac:dyDescent="0.45">
      <c r="F325" s="2"/>
      <c r="G325" s="3"/>
    </row>
    <row r="326" spans="6:7" x14ac:dyDescent="0.45">
      <c r="F326" s="2"/>
      <c r="G326" s="3"/>
    </row>
    <row r="327" spans="6:7" x14ac:dyDescent="0.45">
      <c r="F327" s="2"/>
      <c r="G327" s="3"/>
    </row>
    <row r="328" spans="6:7" x14ac:dyDescent="0.45">
      <c r="F328" s="2"/>
      <c r="G328" s="3"/>
    </row>
    <row r="329" spans="6:7" x14ac:dyDescent="0.45">
      <c r="F329" s="2"/>
      <c r="G329" s="3"/>
    </row>
    <row r="330" spans="6:7" x14ac:dyDescent="0.45">
      <c r="F330" s="2"/>
      <c r="G330" s="3"/>
    </row>
    <row r="331" spans="6:7" x14ac:dyDescent="0.45">
      <c r="F331" s="2"/>
      <c r="G331" s="3"/>
    </row>
    <row r="332" spans="6:7" x14ac:dyDescent="0.45">
      <c r="F332" s="2"/>
      <c r="G332" s="3"/>
    </row>
    <row r="333" spans="6:7" x14ac:dyDescent="0.45">
      <c r="F333" s="2"/>
      <c r="G333" s="3"/>
    </row>
    <row r="334" spans="6:7" x14ac:dyDescent="0.45">
      <c r="F334" s="2"/>
      <c r="G334" s="3"/>
    </row>
    <row r="335" spans="6:7" x14ac:dyDescent="0.45">
      <c r="F335" s="2"/>
      <c r="G335" s="3"/>
    </row>
    <row r="336" spans="6:7" x14ac:dyDescent="0.45">
      <c r="F336" s="2"/>
      <c r="G336" s="3"/>
    </row>
    <row r="337" spans="6:7" x14ac:dyDescent="0.45">
      <c r="F337" s="2"/>
      <c r="G337" s="3"/>
    </row>
    <row r="338" spans="6:7" x14ac:dyDescent="0.45">
      <c r="F338" s="2"/>
      <c r="G338" s="3"/>
    </row>
    <row r="339" spans="6:7" x14ac:dyDescent="0.45">
      <c r="F339" s="2"/>
      <c r="G339" s="3"/>
    </row>
    <row r="340" spans="6:7" x14ac:dyDescent="0.45">
      <c r="F340" s="2"/>
      <c r="G340" s="3"/>
    </row>
    <row r="341" spans="6:7" x14ac:dyDescent="0.45">
      <c r="F341" s="2"/>
      <c r="G341" s="3"/>
    </row>
    <row r="342" spans="6:7" x14ac:dyDescent="0.45">
      <c r="F342" s="2"/>
      <c r="G342" s="3"/>
    </row>
    <row r="343" spans="6:7" x14ac:dyDescent="0.45">
      <c r="F343" s="2"/>
      <c r="G343" s="3"/>
    </row>
    <row r="344" spans="6:7" x14ac:dyDescent="0.45">
      <c r="F344" s="2"/>
      <c r="G344" s="3"/>
    </row>
    <row r="345" spans="6:7" x14ac:dyDescent="0.45">
      <c r="F345" s="2"/>
      <c r="G345" s="3"/>
    </row>
    <row r="346" spans="6:7" x14ac:dyDescent="0.45">
      <c r="F346" s="2"/>
      <c r="G346" s="3"/>
    </row>
    <row r="347" spans="6:7" x14ac:dyDescent="0.45">
      <c r="F347" s="2"/>
      <c r="G347" s="3"/>
    </row>
    <row r="348" spans="6:7" x14ac:dyDescent="0.45">
      <c r="F348" s="2"/>
      <c r="G348" s="3"/>
    </row>
    <row r="349" spans="6:7" x14ac:dyDescent="0.45">
      <c r="F349" s="2"/>
      <c r="G349" s="3"/>
    </row>
    <row r="350" spans="6:7" x14ac:dyDescent="0.45">
      <c r="F350" s="2"/>
      <c r="G350" s="3"/>
    </row>
    <row r="351" spans="6:7" x14ac:dyDescent="0.45">
      <c r="F351" s="2"/>
      <c r="G351" s="3"/>
    </row>
    <row r="352" spans="6:7" x14ac:dyDescent="0.45">
      <c r="F352" s="2"/>
      <c r="G352" s="3"/>
    </row>
    <row r="353" spans="6:7" x14ac:dyDescent="0.45">
      <c r="F353" s="2"/>
      <c r="G353" s="3"/>
    </row>
    <row r="354" spans="6:7" x14ac:dyDescent="0.45">
      <c r="F354" s="2"/>
      <c r="G354" s="3"/>
    </row>
    <row r="355" spans="6:7" x14ac:dyDescent="0.45">
      <c r="F355" s="2"/>
      <c r="G355" s="3"/>
    </row>
    <row r="356" spans="6:7" x14ac:dyDescent="0.45">
      <c r="F356" s="2"/>
      <c r="G356" s="3"/>
    </row>
    <row r="357" spans="6:7" x14ac:dyDescent="0.45">
      <c r="F357" s="2"/>
      <c r="G357" s="3"/>
    </row>
    <row r="358" spans="6:7" x14ac:dyDescent="0.45">
      <c r="F358" s="2"/>
      <c r="G358" s="3"/>
    </row>
    <row r="359" spans="6:7" x14ac:dyDescent="0.45">
      <c r="F359" s="2"/>
      <c r="G359" s="3"/>
    </row>
    <row r="360" spans="6:7" x14ac:dyDescent="0.45">
      <c r="F360" s="2"/>
      <c r="G360" s="3"/>
    </row>
    <row r="361" spans="6:7" x14ac:dyDescent="0.45">
      <c r="F361" s="2"/>
      <c r="G361" s="3"/>
    </row>
    <row r="362" spans="6:7" x14ac:dyDescent="0.45">
      <c r="F362" s="2"/>
      <c r="G362" s="3"/>
    </row>
    <row r="363" spans="6:7" x14ac:dyDescent="0.45">
      <c r="F363" s="2"/>
      <c r="G363" s="3"/>
    </row>
    <row r="364" spans="6:7" x14ac:dyDescent="0.45">
      <c r="F364" s="2"/>
      <c r="G364" s="3"/>
    </row>
    <row r="365" spans="6:7" x14ac:dyDescent="0.45">
      <c r="F365" s="2"/>
      <c r="G365" s="3"/>
    </row>
    <row r="366" spans="6:7" x14ac:dyDescent="0.45">
      <c r="F366" s="2"/>
      <c r="G366" s="3"/>
    </row>
    <row r="367" spans="6:7" x14ac:dyDescent="0.45">
      <c r="F367" s="2"/>
      <c r="G367" s="3"/>
    </row>
    <row r="368" spans="6:7" x14ac:dyDescent="0.45">
      <c r="F368" s="2"/>
      <c r="G368" s="3"/>
    </row>
    <row r="369" spans="6:7" x14ac:dyDescent="0.45">
      <c r="F369" s="2"/>
      <c r="G369" s="3"/>
    </row>
    <row r="370" spans="6:7" x14ac:dyDescent="0.45">
      <c r="F370" s="2"/>
      <c r="G370" s="3"/>
    </row>
    <row r="371" spans="6:7" x14ac:dyDescent="0.45">
      <c r="F371" s="2"/>
      <c r="G371" s="3"/>
    </row>
    <row r="372" spans="6:7" x14ac:dyDescent="0.45">
      <c r="F372" s="2"/>
      <c r="G372" s="3"/>
    </row>
    <row r="373" spans="6:7" x14ac:dyDescent="0.45">
      <c r="F373" s="2"/>
      <c r="G373" s="3"/>
    </row>
    <row r="374" spans="6:7" x14ac:dyDescent="0.45">
      <c r="F374" s="2"/>
      <c r="G374" s="3"/>
    </row>
    <row r="375" spans="6:7" x14ac:dyDescent="0.45">
      <c r="F375" s="2"/>
      <c r="G375" s="3"/>
    </row>
    <row r="376" spans="6:7" x14ac:dyDescent="0.45">
      <c r="F376" s="2"/>
      <c r="G376" s="3"/>
    </row>
    <row r="377" spans="6:7" x14ac:dyDescent="0.45">
      <c r="F377" s="2"/>
      <c r="G377" s="3"/>
    </row>
    <row r="378" spans="6:7" x14ac:dyDescent="0.45">
      <c r="F378" s="2"/>
      <c r="G378" s="3"/>
    </row>
    <row r="379" spans="6:7" x14ac:dyDescent="0.45">
      <c r="F379" s="2"/>
      <c r="G379" s="3"/>
    </row>
    <row r="380" spans="6:7" x14ac:dyDescent="0.45">
      <c r="F380" s="2"/>
      <c r="G380" s="3"/>
    </row>
    <row r="381" spans="6:7" x14ac:dyDescent="0.45">
      <c r="F381" s="2"/>
      <c r="G381" s="3"/>
    </row>
    <row r="382" spans="6:7" x14ac:dyDescent="0.45">
      <c r="F382" s="2"/>
      <c r="G382" s="3"/>
    </row>
    <row r="383" spans="6:7" x14ac:dyDescent="0.45">
      <c r="F383" s="2"/>
      <c r="G383" s="3"/>
    </row>
    <row r="384" spans="6:7" x14ac:dyDescent="0.45">
      <c r="F384" s="2"/>
      <c r="G384" s="3"/>
    </row>
    <row r="385" spans="6:7" x14ac:dyDescent="0.45">
      <c r="F385" s="2"/>
      <c r="G385" s="3"/>
    </row>
    <row r="386" spans="6:7" x14ac:dyDescent="0.45">
      <c r="F386" s="2"/>
      <c r="G386" s="3"/>
    </row>
    <row r="387" spans="6:7" x14ac:dyDescent="0.45">
      <c r="F387" s="2"/>
      <c r="G387" s="3"/>
    </row>
    <row r="388" spans="6:7" x14ac:dyDescent="0.45">
      <c r="F388" s="2"/>
      <c r="G388" s="3"/>
    </row>
    <row r="389" spans="6:7" x14ac:dyDescent="0.45">
      <c r="F389" s="2"/>
      <c r="G389" s="3"/>
    </row>
    <row r="390" spans="6:7" x14ac:dyDescent="0.45">
      <c r="F390" s="2"/>
      <c r="G390" s="3"/>
    </row>
    <row r="391" spans="6:7" x14ac:dyDescent="0.45">
      <c r="F391" s="2"/>
      <c r="G391" s="3"/>
    </row>
    <row r="392" spans="6:7" x14ac:dyDescent="0.45">
      <c r="F392" s="2"/>
      <c r="G392" s="3"/>
    </row>
    <row r="393" spans="6:7" x14ac:dyDescent="0.45">
      <c r="F393" s="2"/>
      <c r="G393" s="3"/>
    </row>
    <row r="394" spans="6:7" x14ac:dyDescent="0.45">
      <c r="F394" s="2"/>
      <c r="G394" s="3"/>
    </row>
    <row r="395" spans="6:7" x14ac:dyDescent="0.45">
      <c r="F395" s="2"/>
      <c r="G395" s="3"/>
    </row>
    <row r="396" spans="6:7" x14ac:dyDescent="0.45">
      <c r="F396" s="2"/>
      <c r="G396" s="3"/>
    </row>
    <row r="397" spans="6:7" x14ac:dyDescent="0.45">
      <c r="F397" s="2"/>
      <c r="G397" s="3"/>
    </row>
    <row r="398" spans="6:7" x14ac:dyDescent="0.45">
      <c r="F398" s="2"/>
      <c r="G398" s="3"/>
    </row>
    <row r="399" spans="6:7" x14ac:dyDescent="0.45">
      <c r="F399" s="2"/>
      <c r="G399" s="3"/>
    </row>
    <row r="400" spans="6:7" x14ac:dyDescent="0.45">
      <c r="F400" s="2"/>
      <c r="G400" s="3"/>
    </row>
    <row r="401" spans="6:7" x14ac:dyDescent="0.45">
      <c r="F401" s="2"/>
      <c r="G401" s="3"/>
    </row>
    <row r="402" spans="6:7" x14ac:dyDescent="0.45">
      <c r="F402" s="2"/>
      <c r="G402" s="3"/>
    </row>
    <row r="403" spans="6:7" x14ac:dyDescent="0.45">
      <c r="F403" s="2"/>
      <c r="G403" s="3"/>
    </row>
    <row r="404" spans="6:7" x14ac:dyDescent="0.45">
      <c r="F404" s="2"/>
      <c r="G404" s="3"/>
    </row>
    <row r="405" spans="6:7" x14ac:dyDescent="0.45">
      <c r="F405" s="2"/>
      <c r="G405" s="3"/>
    </row>
    <row r="406" spans="6:7" x14ac:dyDescent="0.45">
      <c r="F406" s="2"/>
      <c r="G406" s="3"/>
    </row>
    <row r="407" spans="6:7" x14ac:dyDescent="0.45">
      <c r="F407" s="2"/>
      <c r="G407" s="3"/>
    </row>
    <row r="408" spans="6:7" x14ac:dyDescent="0.45">
      <c r="F408" s="2"/>
      <c r="G408" s="3"/>
    </row>
    <row r="409" spans="6:7" x14ac:dyDescent="0.45">
      <c r="F409" s="2"/>
      <c r="G409" s="3"/>
    </row>
    <row r="410" spans="6:7" x14ac:dyDescent="0.45">
      <c r="F410" s="2"/>
      <c r="G410" s="3"/>
    </row>
    <row r="411" spans="6:7" x14ac:dyDescent="0.45">
      <c r="F411" s="2"/>
      <c r="G411" s="3"/>
    </row>
    <row r="412" spans="6:7" x14ac:dyDescent="0.45">
      <c r="F412" s="2"/>
      <c r="G412" s="3"/>
    </row>
    <row r="413" spans="6:7" x14ac:dyDescent="0.45">
      <c r="F413" s="2"/>
      <c r="G413" s="3"/>
    </row>
    <row r="414" spans="6:7" x14ac:dyDescent="0.45">
      <c r="F414" s="2"/>
      <c r="G414" s="3"/>
    </row>
    <row r="415" spans="6:7" x14ac:dyDescent="0.45">
      <c r="F415" s="2"/>
      <c r="G415" s="3"/>
    </row>
    <row r="416" spans="6:7" x14ac:dyDescent="0.45">
      <c r="F416" s="2"/>
      <c r="G416" s="3"/>
    </row>
    <row r="417" spans="6:7" x14ac:dyDescent="0.45">
      <c r="F417" s="2"/>
      <c r="G417" s="3"/>
    </row>
    <row r="418" spans="6:7" x14ac:dyDescent="0.45">
      <c r="F418" s="2"/>
      <c r="G418" s="3"/>
    </row>
    <row r="419" spans="6:7" x14ac:dyDescent="0.45">
      <c r="F419" s="2"/>
      <c r="G419" s="3"/>
    </row>
    <row r="420" spans="6:7" x14ac:dyDescent="0.45">
      <c r="F420" s="2"/>
      <c r="G420" s="3"/>
    </row>
    <row r="421" spans="6:7" x14ac:dyDescent="0.45">
      <c r="F421" s="2"/>
      <c r="G421" s="3"/>
    </row>
    <row r="422" spans="6:7" x14ac:dyDescent="0.45">
      <c r="F422" s="2"/>
      <c r="G422" s="3"/>
    </row>
    <row r="423" spans="6:7" x14ac:dyDescent="0.45">
      <c r="F423" s="2"/>
      <c r="G423" s="3"/>
    </row>
    <row r="424" spans="6:7" x14ac:dyDescent="0.45">
      <c r="F424" s="2"/>
      <c r="G424" s="3"/>
    </row>
    <row r="425" spans="6:7" x14ac:dyDescent="0.45">
      <c r="F425" s="2"/>
      <c r="G425" s="3"/>
    </row>
    <row r="426" spans="6:7" x14ac:dyDescent="0.45">
      <c r="F426" s="2"/>
      <c r="G426" s="3"/>
    </row>
    <row r="427" spans="6:7" x14ac:dyDescent="0.45">
      <c r="F427" s="2"/>
      <c r="G427" s="3"/>
    </row>
    <row r="428" spans="6:7" x14ac:dyDescent="0.45">
      <c r="F428" s="2"/>
      <c r="G428" s="3"/>
    </row>
    <row r="429" spans="6:7" x14ac:dyDescent="0.45">
      <c r="F429" s="2"/>
      <c r="G429" s="3"/>
    </row>
    <row r="430" spans="6:7" x14ac:dyDescent="0.45">
      <c r="F430" s="2"/>
      <c r="G430" s="3"/>
    </row>
    <row r="431" spans="6:7" x14ac:dyDescent="0.45">
      <c r="F431" s="2"/>
      <c r="G431" s="3"/>
    </row>
    <row r="432" spans="6:7" x14ac:dyDescent="0.45">
      <c r="F432" s="2"/>
      <c r="G432" s="3"/>
    </row>
    <row r="433" spans="6:7" x14ac:dyDescent="0.45">
      <c r="F433" s="2"/>
      <c r="G433" s="3"/>
    </row>
    <row r="434" spans="6:7" x14ac:dyDescent="0.45">
      <c r="F434" s="2"/>
      <c r="G434" s="3"/>
    </row>
    <row r="435" spans="6:7" x14ac:dyDescent="0.45">
      <c r="F435" s="2"/>
      <c r="G435" s="3"/>
    </row>
    <row r="436" spans="6:7" x14ac:dyDescent="0.45">
      <c r="F436" s="2"/>
      <c r="G436" s="3"/>
    </row>
    <row r="437" spans="6:7" x14ac:dyDescent="0.45">
      <c r="F437" s="2"/>
      <c r="G437" s="3"/>
    </row>
    <row r="438" spans="6:7" x14ac:dyDescent="0.45">
      <c r="F438" s="2"/>
      <c r="G438" s="3"/>
    </row>
    <row r="439" spans="6:7" x14ac:dyDescent="0.45">
      <c r="F439" s="2"/>
      <c r="G439" s="3"/>
    </row>
    <row r="440" spans="6:7" x14ac:dyDescent="0.45">
      <c r="F440" s="2"/>
      <c r="G440" s="3"/>
    </row>
    <row r="441" spans="6:7" x14ac:dyDescent="0.45">
      <c r="F441" s="2"/>
      <c r="G441" s="3"/>
    </row>
    <row r="442" spans="6:7" x14ac:dyDescent="0.45">
      <c r="F442" s="2"/>
      <c r="G442" s="3"/>
    </row>
    <row r="443" spans="6:7" x14ac:dyDescent="0.45">
      <c r="F443" s="2"/>
      <c r="G443" s="3"/>
    </row>
    <row r="444" spans="6:7" x14ac:dyDescent="0.45">
      <c r="F444" s="2"/>
      <c r="G444" s="3"/>
    </row>
    <row r="445" spans="6:7" x14ac:dyDescent="0.45">
      <c r="F445" s="2"/>
      <c r="G445" s="3"/>
    </row>
    <row r="446" spans="6:7" x14ac:dyDescent="0.45">
      <c r="F446" s="2"/>
      <c r="G446" s="3"/>
    </row>
    <row r="447" spans="6:7" x14ac:dyDescent="0.45">
      <c r="F447" s="2"/>
      <c r="G447" s="3"/>
    </row>
    <row r="448" spans="6:7" x14ac:dyDescent="0.45">
      <c r="F448" s="2"/>
      <c r="G448" s="3"/>
    </row>
    <row r="449" spans="6:7" x14ac:dyDescent="0.45">
      <c r="F449" s="2"/>
      <c r="G449" s="3"/>
    </row>
    <row r="450" spans="6:7" x14ac:dyDescent="0.45">
      <c r="F450" s="2"/>
      <c r="G450" s="3"/>
    </row>
    <row r="451" spans="6:7" x14ac:dyDescent="0.45">
      <c r="F451" s="2"/>
      <c r="G451" s="3"/>
    </row>
    <row r="452" spans="6:7" x14ac:dyDescent="0.45">
      <c r="F452" s="2"/>
      <c r="G452" s="3"/>
    </row>
    <row r="453" spans="6:7" x14ac:dyDescent="0.45">
      <c r="F453" s="2"/>
      <c r="G453" s="3"/>
    </row>
    <row r="454" spans="6:7" x14ac:dyDescent="0.45">
      <c r="F454" s="2"/>
      <c r="G454" s="3"/>
    </row>
    <row r="455" spans="6:7" x14ac:dyDescent="0.45">
      <c r="F455" s="2"/>
      <c r="G455" s="3"/>
    </row>
    <row r="456" spans="6:7" x14ac:dyDescent="0.45">
      <c r="F456" s="2"/>
      <c r="G456" s="3"/>
    </row>
    <row r="457" spans="6:7" x14ac:dyDescent="0.45">
      <c r="F457" s="2"/>
      <c r="G457" s="3"/>
    </row>
    <row r="458" spans="6:7" x14ac:dyDescent="0.45">
      <c r="F458" s="2"/>
      <c r="G458" s="3"/>
    </row>
    <row r="459" spans="6:7" x14ac:dyDescent="0.45">
      <c r="F459" s="2"/>
      <c r="G459" s="3"/>
    </row>
    <row r="460" spans="6:7" x14ac:dyDescent="0.45">
      <c r="F460" s="2"/>
      <c r="G460" s="3"/>
    </row>
    <row r="461" spans="6:7" x14ac:dyDescent="0.45">
      <c r="F461" s="2"/>
      <c r="G461" s="3"/>
    </row>
    <row r="462" spans="6:7" x14ac:dyDescent="0.45">
      <c r="F462" s="2"/>
      <c r="G462" s="3"/>
    </row>
    <row r="463" spans="6:7" x14ac:dyDescent="0.45">
      <c r="F463" s="2"/>
      <c r="G463" s="3"/>
    </row>
    <row r="464" spans="6:7" x14ac:dyDescent="0.45">
      <c r="F464" s="2"/>
      <c r="G464" s="3"/>
    </row>
    <row r="465" spans="6:7" x14ac:dyDescent="0.45">
      <c r="F465" s="2"/>
      <c r="G465" s="3"/>
    </row>
    <row r="466" spans="6:7" x14ac:dyDescent="0.45">
      <c r="F466" s="2"/>
      <c r="G466" s="3"/>
    </row>
    <row r="467" spans="6:7" x14ac:dyDescent="0.45">
      <c r="F467" s="2"/>
      <c r="G467" s="3"/>
    </row>
    <row r="468" spans="6:7" x14ac:dyDescent="0.45">
      <c r="F468" s="2"/>
      <c r="G468" s="3"/>
    </row>
    <row r="469" spans="6:7" x14ac:dyDescent="0.45">
      <c r="F469" s="2"/>
      <c r="G469" s="3"/>
    </row>
    <row r="470" spans="6:7" x14ac:dyDescent="0.45">
      <c r="F470" s="2"/>
      <c r="G470" s="3"/>
    </row>
    <row r="471" spans="6:7" x14ac:dyDescent="0.45">
      <c r="F471" s="2"/>
      <c r="G471" s="3"/>
    </row>
    <row r="472" spans="6:7" x14ac:dyDescent="0.45">
      <c r="F472" s="2"/>
      <c r="G472" s="3"/>
    </row>
    <row r="473" spans="6:7" x14ac:dyDescent="0.45">
      <c r="F473" s="2"/>
      <c r="G473" s="3"/>
    </row>
    <row r="474" spans="6:7" x14ac:dyDescent="0.45">
      <c r="F474" s="2"/>
      <c r="G474" s="3"/>
    </row>
    <row r="475" spans="6:7" x14ac:dyDescent="0.45">
      <c r="F475" s="2"/>
      <c r="G475" s="3"/>
    </row>
    <row r="476" spans="6:7" x14ac:dyDescent="0.45">
      <c r="F476" s="2"/>
      <c r="G476" s="3"/>
    </row>
    <row r="477" spans="6:7" x14ac:dyDescent="0.45">
      <c r="F477" s="2"/>
      <c r="G477" s="3"/>
    </row>
    <row r="478" spans="6:7" x14ac:dyDescent="0.45">
      <c r="F478" s="2"/>
      <c r="G478" s="3"/>
    </row>
    <row r="479" spans="6:7" x14ac:dyDescent="0.45">
      <c r="F479" s="2"/>
      <c r="G479" s="3"/>
    </row>
    <row r="480" spans="6:7" x14ac:dyDescent="0.45">
      <c r="F480" s="2"/>
      <c r="G480" s="3"/>
    </row>
    <row r="481" spans="6:7" x14ac:dyDescent="0.45">
      <c r="F481" s="2"/>
      <c r="G481" s="3"/>
    </row>
    <row r="482" spans="6:7" x14ac:dyDescent="0.45">
      <c r="F482" s="2"/>
      <c r="G482" s="3"/>
    </row>
    <row r="483" spans="6:7" x14ac:dyDescent="0.45">
      <c r="F483" s="2"/>
      <c r="G483" s="3"/>
    </row>
    <row r="484" spans="6:7" x14ac:dyDescent="0.45">
      <c r="F484" s="2"/>
      <c r="G484" s="3"/>
    </row>
    <row r="485" spans="6:7" x14ac:dyDescent="0.45">
      <c r="F485" s="2"/>
      <c r="G485" s="3"/>
    </row>
    <row r="486" spans="6:7" x14ac:dyDescent="0.45">
      <c r="F486" s="2"/>
      <c r="G486" s="3"/>
    </row>
    <row r="487" spans="6:7" x14ac:dyDescent="0.45">
      <c r="F487" s="2"/>
      <c r="G487" s="3"/>
    </row>
    <row r="488" spans="6:7" x14ac:dyDescent="0.45">
      <c r="F488" s="2"/>
      <c r="G488" s="3"/>
    </row>
    <row r="489" spans="6:7" x14ac:dyDescent="0.45">
      <c r="F489" s="2"/>
      <c r="G489" s="3"/>
    </row>
    <row r="490" spans="6:7" x14ac:dyDescent="0.45">
      <c r="F490" s="2"/>
      <c r="G490" s="3"/>
    </row>
    <row r="491" spans="6:7" x14ac:dyDescent="0.45">
      <c r="F491" s="2"/>
      <c r="G491" s="3"/>
    </row>
    <row r="492" spans="6:7" x14ac:dyDescent="0.45">
      <c r="F492" s="2"/>
      <c r="G492" s="3"/>
    </row>
    <row r="493" spans="6:7" x14ac:dyDescent="0.45">
      <c r="F493" s="2"/>
      <c r="G493" s="3"/>
    </row>
    <row r="494" spans="6:7" x14ac:dyDescent="0.45">
      <c r="F494" s="2"/>
      <c r="G494" s="3"/>
    </row>
    <row r="495" spans="6:7" x14ac:dyDescent="0.45">
      <c r="F495" s="2"/>
      <c r="G495" s="3"/>
    </row>
    <row r="496" spans="6:7" x14ac:dyDescent="0.45">
      <c r="F496" s="2"/>
      <c r="G496" s="3"/>
    </row>
    <row r="497" spans="6:7" x14ac:dyDescent="0.45">
      <c r="F497" s="2"/>
      <c r="G497" s="3"/>
    </row>
    <row r="498" spans="6:7" x14ac:dyDescent="0.45">
      <c r="F498" s="2"/>
      <c r="G498" s="3"/>
    </row>
    <row r="499" spans="6:7" x14ac:dyDescent="0.45">
      <c r="F499" s="2"/>
      <c r="G499" s="3"/>
    </row>
    <row r="500" spans="6:7" x14ac:dyDescent="0.45">
      <c r="F500" s="2"/>
      <c r="G500" s="3"/>
    </row>
    <row r="501" spans="6:7" x14ac:dyDescent="0.45">
      <c r="F501" s="2"/>
      <c r="G501" s="3"/>
    </row>
    <row r="502" spans="6:7" x14ac:dyDescent="0.45">
      <c r="F502" s="2"/>
      <c r="G502" s="3"/>
    </row>
    <row r="503" spans="6:7" x14ac:dyDescent="0.45">
      <c r="F503" s="2"/>
      <c r="G503" s="3"/>
    </row>
    <row r="504" spans="6:7" x14ac:dyDescent="0.45">
      <c r="F504" s="2"/>
      <c r="G504" s="3"/>
    </row>
    <row r="505" spans="6:7" x14ac:dyDescent="0.45">
      <c r="F505" s="2"/>
      <c r="G505" s="3"/>
    </row>
    <row r="506" spans="6:7" x14ac:dyDescent="0.45">
      <c r="F506" s="2"/>
      <c r="G506" s="3"/>
    </row>
    <row r="507" spans="6:7" x14ac:dyDescent="0.45">
      <c r="F507" s="2"/>
      <c r="G507" s="3"/>
    </row>
    <row r="508" spans="6:7" x14ac:dyDescent="0.45">
      <c r="F508" s="2"/>
      <c r="G508" s="3"/>
    </row>
    <row r="509" spans="6:7" x14ac:dyDescent="0.45">
      <c r="F509" s="2"/>
      <c r="G509" s="3"/>
    </row>
    <row r="510" spans="6:7" x14ac:dyDescent="0.45">
      <c r="F510" s="2"/>
      <c r="G510" s="3"/>
    </row>
    <row r="511" spans="6:7" x14ac:dyDescent="0.45">
      <c r="F511" s="2"/>
      <c r="G511" s="3"/>
    </row>
    <row r="512" spans="6:7" x14ac:dyDescent="0.45">
      <c r="F512" s="2"/>
      <c r="G512" s="3"/>
    </row>
    <row r="513" spans="6:7" x14ac:dyDescent="0.45">
      <c r="F513" s="2"/>
      <c r="G513" s="3"/>
    </row>
    <row r="514" spans="6:7" x14ac:dyDescent="0.45">
      <c r="F514" s="2"/>
      <c r="G514" s="3"/>
    </row>
    <row r="515" spans="6:7" x14ac:dyDescent="0.45">
      <c r="F515" s="2"/>
      <c r="G515" s="3"/>
    </row>
    <row r="516" spans="6:7" x14ac:dyDescent="0.45">
      <c r="F516" s="2"/>
      <c r="G516" s="3"/>
    </row>
    <row r="517" spans="6:7" x14ac:dyDescent="0.45">
      <c r="F517" s="2"/>
      <c r="G517" s="3"/>
    </row>
    <row r="518" spans="6:7" x14ac:dyDescent="0.45">
      <c r="F518" s="2"/>
      <c r="G518" s="3"/>
    </row>
    <row r="519" spans="6:7" x14ac:dyDescent="0.45">
      <c r="F519" s="2"/>
      <c r="G519" s="3"/>
    </row>
    <row r="520" spans="6:7" x14ac:dyDescent="0.45">
      <c r="F520" s="2"/>
      <c r="G520" s="3"/>
    </row>
    <row r="521" spans="6:7" x14ac:dyDescent="0.45">
      <c r="F521" s="2"/>
      <c r="G521" s="3"/>
    </row>
    <row r="522" spans="6:7" x14ac:dyDescent="0.45">
      <c r="F522" s="2"/>
      <c r="G522" s="3"/>
    </row>
    <row r="523" spans="6:7" x14ac:dyDescent="0.45">
      <c r="F523" s="2"/>
      <c r="G523" s="3"/>
    </row>
    <row r="524" spans="6:7" x14ac:dyDescent="0.45">
      <c r="F524" s="2"/>
      <c r="G524" s="3"/>
    </row>
    <row r="525" spans="6:7" x14ac:dyDescent="0.45">
      <c r="F525" s="2"/>
      <c r="G525" s="3"/>
    </row>
    <row r="526" spans="6:7" x14ac:dyDescent="0.45">
      <c r="F526" s="2"/>
      <c r="G526" s="3"/>
    </row>
    <row r="527" spans="6:7" x14ac:dyDescent="0.45">
      <c r="F527" s="2"/>
      <c r="G527" s="3"/>
    </row>
    <row r="528" spans="6:7" x14ac:dyDescent="0.45">
      <c r="F528" s="2"/>
      <c r="G528" s="3"/>
    </row>
    <row r="529" spans="6:7" x14ac:dyDescent="0.45">
      <c r="F529" s="2"/>
      <c r="G529" s="3"/>
    </row>
    <row r="530" spans="6:7" x14ac:dyDescent="0.45">
      <c r="F530" s="2"/>
      <c r="G530" s="3"/>
    </row>
    <row r="531" spans="6:7" x14ac:dyDescent="0.45">
      <c r="F531" s="2"/>
      <c r="G531" s="3"/>
    </row>
    <row r="532" spans="6:7" x14ac:dyDescent="0.45">
      <c r="F532" s="2"/>
      <c r="G532" s="3"/>
    </row>
    <row r="533" spans="6:7" x14ac:dyDescent="0.45">
      <c r="F533" s="2"/>
      <c r="G533" s="3"/>
    </row>
    <row r="534" spans="6:7" x14ac:dyDescent="0.45">
      <c r="F534" s="2"/>
      <c r="G534" s="3"/>
    </row>
    <row r="535" spans="6:7" x14ac:dyDescent="0.45">
      <c r="F535" s="2"/>
      <c r="G535" s="3"/>
    </row>
    <row r="536" spans="6:7" x14ac:dyDescent="0.45">
      <c r="F536" s="2"/>
      <c r="G536" s="3"/>
    </row>
    <row r="537" spans="6:7" x14ac:dyDescent="0.45">
      <c r="F537" s="2"/>
      <c r="G537" s="3"/>
    </row>
    <row r="538" spans="6:7" x14ac:dyDescent="0.45">
      <c r="F538" s="2"/>
      <c r="G538" s="3"/>
    </row>
    <row r="539" spans="6:7" x14ac:dyDescent="0.45">
      <c r="F539" s="2"/>
      <c r="G539" s="3"/>
    </row>
    <row r="540" spans="6:7" x14ac:dyDescent="0.45">
      <c r="F540" s="2"/>
      <c r="G540" s="3"/>
    </row>
    <row r="541" spans="6:7" x14ac:dyDescent="0.45">
      <c r="F541" s="2"/>
      <c r="G541" s="3"/>
    </row>
    <row r="542" spans="6:7" x14ac:dyDescent="0.45">
      <c r="F542" s="2"/>
      <c r="G542" s="3"/>
    </row>
    <row r="543" spans="6:7" x14ac:dyDescent="0.45">
      <c r="F543" s="2"/>
      <c r="G543" s="3"/>
    </row>
    <row r="544" spans="6:7" x14ac:dyDescent="0.45">
      <c r="F544" s="2"/>
      <c r="G544" s="3"/>
    </row>
    <row r="545" spans="6:7" x14ac:dyDescent="0.45">
      <c r="F545" s="2"/>
      <c r="G545" s="3"/>
    </row>
    <row r="546" spans="6:7" x14ac:dyDescent="0.45">
      <c r="F546" s="2"/>
      <c r="G546" s="3"/>
    </row>
    <row r="547" spans="6:7" x14ac:dyDescent="0.45">
      <c r="F547" s="2"/>
      <c r="G547" s="3"/>
    </row>
    <row r="548" spans="6:7" x14ac:dyDescent="0.45">
      <c r="F548" s="2"/>
      <c r="G548" s="3"/>
    </row>
    <row r="549" spans="6:7" x14ac:dyDescent="0.45">
      <c r="F549" s="2"/>
      <c r="G549" s="3"/>
    </row>
    <row r="550" spans="6:7" x14ac:dyDescent="0.45">
      <c r="F550" s="2"/>
      <c r="G550" s="3"/>
    </row>
    <row r="551" spans="6:7" x14ac:dyDescent="0.45">
      <c r="F551" s="2"/>
      <c r="G551" s="3"/>
    </row>
    <row r="552" spans="6:7" x14ac:dyDescent="0.45">
      <c r="F552" s="2"/>
      <c r="G552" s="3"/>
    </row>
    <row r="553" spans="6:7" x14ac:dyDescent="0.45">
      <c r="F553" s="2"/>
      <c r="G553" s="3"/>
    </row>
    <row r="554" spans="6:7" x14ac:dyDescent="0.45">
      <c r="F554" s="2"/>
      <c r="G554" s="3"/>
    </row>
    <row r="555" spans="6:7" x14ac:dyDescent="0.45">
      <c r="F555" s="2"/>
      <c r="G555" s="3"/>
    </row>
    <row r="556" spans="6:7" x14ac:dyDescent="0.45">
      <c r="F556" s="2"/>
      <c r="G556" s="3"/>
    </row>
    <row r="557" spans="6:7" x14ac:dyDescent="0.45">
      <c r="F557" s="2"/>
      <c r="G557" s="3"/>
    </row>
    <row r="558" spans="6:7" x14ac:dyDescent="0.45">
      <c r="F558" s="2"/>
      <c r="G558" s="3"/>
    </row>
    <row r="559" spans="6:7" x14ac:dyDescent="0.45">
      <c r="F559" s="2"/>
      <c r="G559" s="3"/>
    </row>
    <row r="560" spans="6:7" x14ac:dyDescent="0.45">
      <c r="F560" s="2"/>
      <c r="G560" s="3"/>
    </row>
    <row r="561" spans="6:7" x14ac:dyDescent="0.45">
      <c r="F561" s="2"/>
      <c r="G561" s="3"/>
    </row>
    <row r="562" spans="6:7" x14ac:dyDescent="0.45">
      <c r="F562" s="2"/>
      <c r="G562" s="3"/>
    </row>
    <row r="563" spans="6:7" x14ac:dyDescent="0.45">
      <c r="F563" s="2"/>
      <c r="G563" s="3"/>
    </row>
    <row r="564" spans="6:7" x14ac:dyDescent="0.45">
      <c r="F564" s="2"/>
      <c r="G564" s="3"/>
    </row>
    <row r="565" spans="6:7" x14ac:dyDescent="0.45">
      <c r="F565" s="2"/>
      <c r="G565" s="3"/>
    </row>
    <row r="566" spans="6:7" x14ac:dyDescent="0.45">
      <c r="F566" s="2"/>
      <c r="G566" s="3"/>
    </row>
    <row r="567" spans="6:7" x14ac:dyDescent="0.45">
      <c r="F567" s="2"/>
      <c r="G567" s="3"/>
    </row>
    <row r="568" spans="6:7" x14ac:dyDescent="0.45">
      <c r="F568" s="2"/>
      <c r="G568" s="3"/>
    </row>
    <row r="569" spans="6:7" x14ac:dyDescent="0.45">
      <c r="F569" s="2"/>
      <c r="G569" s="3"/>
    </row>
    <row r="570" spans="6:7" x14ac:dyDescent="0.45">
      <c r="F570" s="2"/>
      <c r="G570" s="3"/>
    </row>
    <row r="571" spans="6:7" x14ac:dyDescent="0.45">
      <c r="F571" s="2"/>
      <c r="G571" s="3"/>
    </row>
    <row r="572" spans="6:7" x14ac:dyDescent="0.45">
      <c r="F572" s="2"/>
      <c r="G572" s="3"/>
    </row>
    <row r="573" spans="6:7" x14ac:dyDescent="0.45">
      <c r="F573" s="2"/>
      <c r="G573" s="3"/>
    </row>
    <row r="574" spans="6:7" x14ac:dyDescent="0.45">
      <c r="F574" s="2"/>
      <c r="G574" s="3"/>
    </row>
    <row r="575" spans="6:7" x14ac:dyDescent="0.45">
      <c r="F575" s="2"/>
      <c r="G575" s="3"/>
    </row>
    <row r="576" spans="6:7" x14ac:dyDescent="0.45">
      <c r="F576" s="2"/>
      <c r="G576" s="3"/>
    </row>
    <row r="577" spans="6:7" x14ac:dyDescent="0.45">
      <c r="F577" s="2"/>
      <c r="G577" s="3"/>
    </row>
    <row r="578" spans="6:7" x14ac:dyDescent="0.45">
      <c r="F578" s="2"/>
      <c r="G578" s="3"/>
    </row>
    <row r="579" spans="6:7" x14ac:dyDescent="0.45">
      <c r="F579" s="2"/>
      <c r="G579" s="3"/>
    </row>
    <row r="580" spans="6:7" x14ac:dyDescent="0.45">
      <c r="F580" s="2"/>
      <c r="G580" s="3"/>
    </row>
    <row r="581" spans="6:7" x14ac:dyDescent="0.45">
      <c r="F581" s="2"/>
      <c r="G581" s="3"/>
    </row>
    <row r="582" spans="6:7" x14ac:dyDescent="0.45">
      <c r="F582" s="2"/>
      <c r="G582" s="3"/>
    </row>
    <row r="583" spans="6:7" x14ac:dyDescent="0.45">
      <c r="F583" s="2"/>
      <c r="G583" s="3"/>
    </row>
    <row r="584" spans="6:7" x14ac:dyDescent="0.45">
      <c r="F584" s="2"/>
      <c r="G584" s="3"/>
    </row>
    <row r="585" spans="6:7" x14ac:dyDescent="0.45">
      <c r="F585" s="2"/>
      <c r="G585" s="3"/>
    </row>
    <row r="586" spans="6:7" x14ac:dyDescent="0.45">
      <c r="F586" s="2"/>
      <c r="G586" s="3"/>
    </row>
    <row r="587" spans="6:7" x14ac:dyDescent="0.45">
      <c r="F587" s="2"/>
      <c r="G587" s="3"/>
    </row>
    <row r="588" spans="6:7" x14ac:dyDescent="0.45">
      <c r="F588" s="2"/>
      <c r="G588" s="3"/>
    </row>
    <row r="589" spans="6:7" x14ac:dyDescent="0.45">
      <c r="F589" s="2"/>
      <c r="G589" s="3"/>
    </row>
    <row r="590" spans="6:7" x14ac:dyDescent="0.45">
      <c r="F590" s="2"/>
      <c r="G590" s="3"/>
    </row>
    <row r="591" spans="6:7" x14ac:dyDescent="0.45">
      <c r="F591" s="2"/>
      <c r="G591" s="3"/>
    </row>
    <row r="592" spans="6:7" x14ac:dyDescent="0.45">
      <c r="F592" s="2"/>
      <c r="G592" s="3"/>
    </row>
    <row r="593" spans="6:7" x14ac:dyDescent="0.45">
      <c r="F593" s="2"/>
      <c r="G593" s="3"/>
    </row>
    <row r="594" spans="6:7" x14ac:dyDescent="0.45">
      <c r="F594" s="2"/>
      <c r="G594" s="3"/>
    </row>
    <row r="595" spans="6:7" x14ac:dyDescent="0.45">
      <c r="F595" s="2"/>
      <c r="G595" s="3"/>
    </row>
    <row r="596" spans="6:7" x14ac:dyDescent="0.45">
      <c r="F596" s="2"/>
      <c r="G596" s="3"/>
    </row>
    <row r="597" spans="6:7" x14ac:dyDescent="0.45">
      <c r="F597" s="2"/>
      <c r="G597" s="3"/>
    </row>
    <row r="598" spans="6:7" x14ac:dyDescent="0.45">
      <c r="F598" s="2"/>
      <c r="G598" s="3"/>
    </row>
    <row r="599" spans="6:7" x14ac:dyDescent="0.45">
      <c r="F599" s="2"/>
      <c r="G599" s="3"/>
    </row>
    <row r="600" spans="6:7" x14ac:dyDescent="0.45">
      <c r="F600" s="2"/>
      <c r="G600" s="3"/>
    </row>
    <row r="601" spans="6:7" x14ac:dyDescent="0.45">
      <c r="F601" s="2"/>
      <c r="G601" s="3"/>
    </row>
    <row r="602" spans="6:7" x14ac:dyDescent="0.45">
      <c r="F602" s="2"/>
      <c r="G602" s="3"/>
    </row>
    <row r="603" spans="6:7" x14ac:dyDescent="0.45">
      <c r="F603" s="2"/>
      <c r="G603" s="3"/>
    </row>
    <row r="604" spans="6:7" x14ac:dyDescent="0.45">
      <c r="F604" s="2"/>
      <c r="G604" s="3"/>
    </row>
    <row r="605" spans="6:7" x14ac:dyDescent="0.45">
      <c r="F605" s="2"/>
      <c r="G605" s="3"/>
    </row>
    <row r="606" spans="6:7" x14ac:dyDescent="0.45">
      <c r="F606" s="2"/>
      <c r="G606" s="3"/>
    </row>
    <row r="607" spans="6:7" x14ac:dyDescent="0.45">
      <c r="F607" s="2"/>
      <c r="G607" s="3"/>
    </row>
    <row r="608" spans="6:7" x14ac:dyDescent="0.45">
      <c r="F608" s="2"/>
      <c r="G608" s="3"/>
    </row>
    <row r="609" spans="6:7" x14ac:dyDescent="0.45">
      <c r="F609" s="2"/>
      <c r="G609" s="3"/>
    </row>
    <row r="610" spans="6:7" x14ac:dyDescent="0.45">
      <c r="F610" s="2"/>
      <c r="G610" s="3"/>
    </row>
    <row r="611" spans="6:7" x14ac:dyDescent="0.45">
      <c r="F611" s="2"/>
      <c r="G611" s="3"/>
    </row>
    <row r="612" spans="6:7" x14ac:dyDescent="0.45">
      <c r="F612" s="2"/>
      <c r="G612" s="3"/>
    </row>
    <row r="613" spans="6:7" x14ac:dyDescent="0.45">
      <c r="F613" s="2"/>
      <c r="G613" s="3"/>
    </row>
    <row r="614" spans="6:7" x14ac:dyDescent="0.45">
      <c r="F614" s="2"/>
      <c r="G614" s="3"/>
    </row>
    <row r="615" spans="6:7" x14ac:dyDescent="0.45">
      <c r="F615" s="2"/>
      <c r="G615" s="3"/>
    </row>
    <row r="616" spans="6:7" x14ac:dyDescent="0.45">
      <c r="F616" s="2"/>
      <c r="G616" s="3"/>
    </row>
    <row r="617" spans="6:7" x14ac:dyDescent="0.45">
      <c r="F617" s="2"/>
      <c r="G617" s="3"/>
    </row>
    <row r="618" spans="6:7" x14ac:dyDescent="0.45">
      <c r="F618" s="2"/>
      <c r="G618" s="3"/>
    </row>
    <row r="619" spans="6:7" x14ac:dyDescent="0.45">
      <c r="F619" s="2"/>
      <c r="G619" s="3"/>
    </row>
    <row r="620" spans="6:7" x14ac:dyDescent="0.45">
      <c r="F620" s="2"/>
      <c r="G620" s="3"/>
    </row>
    <row r="621" spans="6:7" x14ac:dyDescent="0.45">
      <c r="F621" s="2"/>
      <c r="G621" s="3"/>
    </row>
    <row r="622" spans="6:7" x14ac:dyDescent="0.45">
      <c r="F622" s="2"/>
      <c r="G622" s="3"/>
    </row>
    <row r="623" spans="6:7" x14ac:dyDescent="0.45">
      <c r="F623" s="2"/>
      <c r="G623" s="3"/>
    </row>
    <row r="624" spans="6:7" x14ac:dyDescent="0.45">
      <c r="F624" s="2"/>
      <c r="G624" s="3"/>
    </row>
    <row r="625" spans="6:7" x14ac:dyDescent="0.45">
      <c r="F625" s="2"/>
      <c r="G625" s="3"/>
    </row>
    <row r="626" spans="6:7" x14ac:dyDescent="0.45">
      <c r="F626" s="2"/>
      <c r="G626" s="3"/>
    </row>
    <row r="627" spans="6:7" x14ac:dyDescent="0.45">
      <c r="F627" s="2"/>
      <c r="G627" s="3"/>
    </row>
    <row r="628" spans="6:7" x14ac:dyDescent="0.45">
      <c r="F628" s="2"/>
      <c r="G628" s="3"/>
    </row>
    <row r="629" spans="6:7" x14ac:dyDescent="0.45">
      <c r="F629" s="2"/>
      <c r="G629" s="3"/>
    </row>
    <row r="630" spans="6:7" x14ac:dyDescent="0.45">
      <c r="F630" s="2"/>
      <c r="G630" s="3"/>
    </row>
    <row r="631" spans="6:7" x14ac:dyDescent="0.45">
      <c r="F631" s="2"/>
      <c r="G631" s="3"/>
    </row>
    <row r="632" spans="6:7" x14ac:dyDescent="0.45">
      <c r="F632" s="2"/>
      <c r="G632" s="3"/>
    </row>
    <row r="633" spans="6:7" x14ac:dyDescent="0.45">
      <c r="F633" s="2"/>
      <c r="G633" s="3"/>
    </row>
    <row r="634" spans="6:7" x14ac:dyDescent="0.45">
      <c r="F634" s="2"/>
      <c r="G634" s="3"/>
    </row>
    <row r="635" spans="6:7" x14ac:dyDescent="0.45">
      <c r="F635" s="2"/>
      <c r="G635" s="3"/>
    </row>
    <row r="636" spans="6:7" x14ac:dyDescent="0.45">
      <c r="F636" s="2"/>
      <c r="G636" s="3"/>
    </row>
    <row r="637" spans="6:7" x14ac:dyDescent="0.45">
      <c r="F637" s="2"/>
      <c r="G637" s="3"/>
    </row>
    <row r="638" spans="6:7" x14ac:dyDescent="0.45">
      <c r="F638" s="2"/>
      <c r="G638" s="3"/>
    </row>
    <row r="639" spans="6:7" x14ac:dyDescent="0.45">
      <c r="F639" s="2"/>
      <c r="G639" s="3"/>
    </row>
    <row r="640" spans="6:7" x14ac:dyDescent="0.45">
      <c r="F640" s="2"/>
      <c r="G640" s="3"/>
    </row>
    <row r="641" spans="6:7" x14ac:dyDescent="0.45">
      <c r="F641" s="2"/>
      <c r="G641" s="3"/>
    </row>
    <row r="642" spans="6:7" x14ac:dyDescent="0.45">
      <c r="F642" s="2"/>
      <c r="G642" s="3"/>
    </row>
    <row r="643" spans="6:7" x14ac:dyDescent="0.45">
      <c r="F643" s="2"/>
      <c r="G643" s="3"/>
    </row>
    <row r="644" spans="6:7" x14ac:dyDescent="0.45">
      <c r="F644" s="2"/>
      <c r="G644" s="3"/>
    </row>
    <row r="645" spans="6:7" x14ac:dyDescent="0.45">
      <c r="F645" s="2"/>
      <c r="G645" s="3"/>
    </row>
    <row r="646" spans="6:7" x14ac:dyDescent="0.45">
      <c r="F646" s="2"/>
      <c r="G646" s="3"/>
    </row>
    <row r="647" spans="6:7" x14ac:dyDescent="0.45">
      <c r="F647" s="2"/>
      <c r="G647" s="3"/>
    </row>
    <row r="648" spans="6:7" x14ac:dyDescent="0.45">
      <c r="F648" s="2"/>
      <c r="G648" s="3"/>
    </row>
    <row r="649" spans="6:7" x14ac:dyDescent="0.45">
      <c r="F649" s="2"/>
      <c r="G649" s="3"/>
    </row>
    <row r="650" spans="6:7" x14ac:dyDescent="0.45">
      <c r="F650" s="2"/>
      <c r="G650" s="3"/>
    </row>
    <row r="651" spans="6:7" x14ac:dyDescent="0.45">
      <c r="F651" s="2"/>
      <c r="G651" s="3"/>
    </row>
    <row r="652" spans="6:7" x14ac:dyDescent="0.45">
      <c r="F652" s="2"/>
      <c r="G652" s="3"/>
    </row>
    <row r="653" spans="6:7" x14ac:dyDescent="0.45">
      <c r="F653" s="2"/>
      <c r="G653" s="3"/>
    </row>
    <row r="654" spans="6:7" x14ac:dyDescent="0.45">
      <c r="F654" s="2"/>
      <c r="G654" s="3"/>
    </row>
    <row r="655" spans="6:7" x14ac:dyDescent="0.45">
      <c r="F655" s="2"/>
      <c r="G655" s="3"/>
    </row>
    <row r="656" spans="6:7" x14ac:dyDescent="0.45">
      <c r="F656" s="2"/>
      <c r="G656" s="3"/>
    </row>
    <row r="657" spans="6:7" x14ac:dyDescent="0.45">
      <c r="F657" s="2"/>
      <c r="G657" s="3"/>
    </row>
  </sheetData>
  <pageMargins left="0.7" right="0.7" top="0.75" bottom="0.75" header="0.3" footer="0.3"/>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267B3-BEE6-4BA4-B8C1-63E00BD10ECC}">
  <dimension ref="A1:D14"/>
  <sheetViews>
    <sheetView showGridLines="0" workbookViewId="0">
      <selection activeCell="F11" sqref="F11"/>
    </sheetView>
  </sheetViews>
  <sheetFormatPr defaultRowHeight="14.25" x14ac:dyDescent="0.45"/>
  <cols>
    <col min="1" max="1" width="11.796875" bestFit="1" customWidth="1"/>
    <col min="2" max="2" width="18.86328125" customWidth="1"/>
  </cols>
  <sheetData>
    <row r="1" spans="1:4" s="24" customFormat="1" ht="34.25" customHeight="1" x14ac:dyDescent="0.9">
      <c r="A1" s="42" t="s">
        <v>63</v>
      </c>
      <c r="B1" s="43"/>
      <c r="C1" s="43"/>
    </row>
    <row r="2" spans="1:4" s="46" customFormat="1" ht="13.15" customHeight="1" x14ac:dyDescent="0.75">
      <c r="A2" s="44"/>
      <c r="B2" s="45"/>
      <c r="C2" s="45"/>
    </row>
    <row r="3" spans="1:4" ht="13.15" customHeight="1" x14ac:dyDescent="0.45"/>
    <row r="4" spans="1:4" x14ac:dyDescent="0.45">
      <c r="B4" s="51"/>
      <c r="C4" s="50" t="s">
        <v>1</v>
      </c>
      <c r="D4" s="50" t="s">
        <v>49</v>
      </c>
    </row>
    <row r="5" spans="1:4" x14ac:dyDescent="0.45">
      <c r="B5" s="49" t="s">
        <v>55</v>
      </c>
      <c r="C5" s="27">
        <f>AVERAGE(Data[Amount])</f>
        <v>4136.2299999999996</v>
      </c>
      <c r="D5" s="27">
        <f>AVERAGE(Data[Units])</f>
        <v>152.19999999999999</v>
      </c>
    </row>
    <row r="6" spans="1:4" x14ac:dyDescent="0.45">
      <c r="B6" s="49" t="s">
        <v>56</v>
      </c>
      <c r="C6" s="27">
        <f>MEDIAN(Data[Amount])</f>
        <v>3437</v>
      </c>
      <c r="D6" s="27">
        <f>MEDIAN(Data[Units])</f>
        <v>124.5</v>
      </c>
    </row>
    <row r="7" spans="1:4" x14ac:dyDescent="0.45">
      <c r="B7" s="49" t="s">
        <v>57</v>
      </c>
      <c r="C7" s="27">
        <f>MIN(Data[Amount])</f>
        <v>0</v>
      </c>
      <c r="D7" s="27">
        <f>MIN(Data[Units])</f>
        <v>0</v>
      </c>
    </row>
    <row r="8" spans="1:4" x14ac:dyDescent="0.45">
      <c r="B8" s="49" t="s">
        <v>58</v>
      </c>
      <c r="C8" s="27">
        <f>MAX(Data[Amount])</f>
        <v>16184</v>
      </c>
      <c r="D8" s="27">
        <f>MAX(Data[Units])</f>
        <v>525</v>
      </c>
    </row>
    <row r="9" spans="1:4" x14ac:dyDescent="0.45">
      <c r="B9" s="49" t="s">
        <v>59</v>
      </c>
      <c r="C9" s="27">
        <f>C8-C7</f>
        <v>16184</v>
      </c>
      <c r="D9" s="27">
        <f>D8-D7</f>
        <v>525</v>
      </c>
    </row>
    <row r="10" spans="1:4" x14ac:dyDescent="0.45">
      <c r="B10" s="49"/>
      <c r="C10" s="27"/>
      <c r="D10" s="27"/>
    </row>
    <row r="11" spans="1:4" x14ac:dyDescent="0.45">
      <c r="B11" s="49" t="s">
        <v>60</v>
      </c>
      <c r="C11" s="27">
        <f>_xlfn.PERCENTILE.EXC(Data[Amount],0.25)</f>
        <v>1652</v>
      </c>
      <c r="D11" s="27">
        <f>_xlfn.PERCENTILE.EXC(Data[Units],0.25)</f>
        <v>54</v>
      </c>
    </row>
    <row r="12" spans="1:4" x14ac:dyDescent="0.45">
      <c r="B12" s="49" t="s">
        <v>61</v>
      </c>
      <c r="C12" s="27">
        <f>_xlfn.PERCENTILE.EXC(Data[Amount],0.75)</f>
        <v>6245.75</v>
      </c>
      <c r="D12" s="27">
        <f>_xlfn.PERCENTILE.EXC(Data[Units],0.75)</f>
        <v>223.5</v>
      </c>
    </row>
    <row r="13" spans="1:4" x14ac:dyDescent="0.45">
      <c r="B13" s="49"/>
      <c r="C13" s="27"/>
      <c r="D13" s="27"/>
    </row>
    <row r="14" spans="1:4" x14ac:dyDescent="0.45">
      <c r="B14" s="49" t="s">
        <v>62</v>
      </c>
      <c r="C14" s="27">
        <f>COUNTA(_xlfn.UNIQUE(Data[Product]))</f>
        <v>22</v>
      </c>
      <c r="D14" s="27"/>
    </row>
  </sheetData>
  <mergeCells count="1">
    <mergeCell ref="A1:C1"/>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39930-ADCE-4349-BEF1-64F62A59B3ED}">
  <dimension ref="A1:F296"/>
  <sheetViews>
    <sheetView zoomScale="110" zoomScaleNormal="110" workbookViewId="0">
      <selection activeCell="G4" sqref="G4"/>
    </sheetView>
  </sheetViews>
  <sheetFormatPr defaultRowHeight="14.25" x14ac:dyDescent="0.45"/>
  <cols>
    <col min="2" max="2" width="14.1328125" bestFit="1" customWidth="1"/>
    <col min="3" max="3" width="11" bestFit="1" customWidth="1"/>
    <col min="4" max="4" width="19" bestFit="1" customWidth="1"/>
    <col min="5" max="5" width="7.796875" bestFit="1" customWidth="1"/>
    <col min="6" max="6" width="12.33203125" customWidth="1"/>
  </cols>
  <sheetData>
    <row r="1" spans="1:6" s="24" customFormat="1" ht="34.25" customHeight="1" x14ac:dyDescent="0.9">
      <c r="A1" s="47" t="s">
        <v>64</v>
      </c>
      <c r="B1" s="48"/>
      <c r="C1" s="48"/>
    </row>
    <row r="2" spans="1:6" s="46" customFormat="1" ht="13.15" customHeight="1" x14ac:dyDescent="0.75">
      <c r="A2" s="44"/>
      <c r="B2" s="45"/>
      <c r="C2" s="45"/>
    </row>
    <row r="3" spans="1:6" ht="13.15" customHeight="1" x14ac:dyDescent="0.45"/>
    <row r="4" spans="1:6" x14ac:dyDescent="0.45">
      <c r="B4" s="15" t="s">
        <v>11</v>
      </c>
      <c r="C4" s="16" t="s">
        <v>12</v>
      </c>
      <c r="D4" s="16" t="s">
        <v>0</v>
      </c>
      <c r="E4" s="17" t="s">
        <v>1</v>
      </c>
      <c r="F4" s="18" t="s">
        <v>49</v>
      </c>
    </row>
    <row r="5" spans="1:6" x14ac:dyDescent="0.45">
      <c r="B5" s="10" t="s">
        <v>10</v>
      </c>
      <c r="C5" s="11" t="s">
        <v>38</v>
      </c>
      <c r="D5" s="11" t="s">
        <v>14</v>
      </c>
      <c r="E5" s="19">
        <v>5586</v>
      </c>
      <c r="F5" s="20">
        <v>525</v>
      </c>
    </row>
    <row r="6" spans="1:6" x14ac:dyDescent="0.45">
      <c r="B6" s="12" t="s">
        <v>2</v>
      </c>
      <c r="C6" s="13" t="s">
        <v>36</v>
      </c>
      <c r="D6" s="13" t="s">
        <v>27</v>
      </c>
      <c r="E6" s="21">
        <v>798</v>
      </c>
      <c r="F6" s="22">
        <v>519</v>
      </c>
    </row>
    <row r="7" spans="1:6" x14ac:dyDescent="0.45">
      <c r="B7" s="12" t="s">
        <v>8</v>
      </c>
      <c r="C7" s="13" t="s">
        <v>38</v>
      </c>
      <c r="D7" s="13" t="s">
        <v>13</v>
      </c>
      <c r="E7" s="21">
        <v>819</v>
      </c>
      <c r="F7" s="22">
        <v>510</v>
      </c>
    </row>
    <row r="8" spans="1:6" x14ac:dyDescent="0.45">
      <c r="B8" s="12" t="s">
        <v>3</v>
      </c>
      <c r="C8" s="13" t="s">
        <v>34</v>
      </c>
      <c r="D8" s="13" t="s">
        <v>32</v>
      </c>
      <c r="E8" s="21">
        <v>7777</v>
      </c>
      <c r="F8" s="22">
        <v>504</v>
      </c>
    </row>
    <row r="9" spans="1:6" x14ac:dyDescent="0.45">
      <c r="B9" s="12" t="s">
        <v>9</v>
      </c>
      <c r="C9" s="13" t="s">
        <v>34</v>
      </c>
      <c r="D9" s="13" t="s">
        <v>20</v>
      </c>
      <c r="E9" s="21">
        <v>8463</v>
      </c>
      <c r="F9" s="22">
        <v>492</v>
      </c>
    </row>
    <row r="10" spans="1:6" x14ac:dyDescent="0.45">
      <c r="B10" s="10" t="s">
        <v>2</v>
      </c>
      <c r="C10" s="11" t="s">
        <v>39</v>
      </c>
      <c r="D10" s="11" t="s">
        <v>25</v>
      </c>
      <c r="E10" s="19">
        <v>1785</v>
      </c>
      <c r="F10" s="20">
        <v>462</v>
      </c>
    </row>
    <row r="11" spans="1:6" x14ac:dyDescent="0.45">
      <c r="B11" s="12" t="s">
        <v>8</v>
      </c>
      <c r="C11" s="13" t="s">
        <v>35</v>
      </c>
      <c r="D11" s="13" t="s">
        <v>32</v>
      </c>
      <c r="E11" s="21">
        <v>6706</v>
      </c>
      <c r="F11" s="22">
        <v>459</v>
      </c>
    </row>
    <row r="12" spans="1:6" x14ac:dyDescent="0.45">
      <c r="B12" s="12" t="s">
        <v>6</v>
      </c>
      <c r="C12" s="13" t="s">
        <v>37</v>
      </c>
      <c r="D12" s="13" t="s">
        <v>28</v>
      </c>
      <c r="E12" s="21">
        <v>3556</v>
      </c>
      <c r="F12" s="22">
        <v>459</v>
      </c>
    </row>
    <row r="13" spans="1:6" x14ac:dyDescent="0.45">
      <c r="B13" s="12" t="s">
        <v>6</v>
      </c>
      <c r="C13" s="13" t="s">
        <v>34</v>
      </c>
      <c r="D13" s="13" t="s">
        <v>26</v>
      </c>
      <c r="E13" s="21">
        <v>8008</v>
      </c>
      <c r="F13" s="22">
        <v>456</v>
      </c>
    </row>
    <row r="14" spans="1:6" x14ac:dyDescent="0.45">
      <c r="B14" s="12" t="s">
        <v>40</v>
      </c>
      <c r="C14" s="13" t="s">
        <v>35</v>
      </c>
      <c r="D14" s="13" t="s">
        <v>30</v>
      </c>
      <c r="E14" s="21">
        <v>2275</v>
      </c>
      <c r="F14" s="22">
        <v>447</v>
      </c>
    </row>
    <row r="15" spans="1:6" x14ac:dyDescent="0.45">
      <c r="B15" s="12" t="s">
        <v>40</v>
      </c>
      <c r="C15" s="13" t="s">
        <v>35</v>
      </c>
      <c r="D15" s="13" t="s">
        <v>33</v>
      </c>
      <c r="E15" s="21">
        <v>8869</v>
      </c>
      <c r="F15" s="22">
        <v>432</v>
      </c>
    </row>
    <row r="16" spans="1:6" x14ac:dyDescent="0.45">
      <c r="B16" s="10" t="s">
        <v>6</v>
      </c>
      <c r="C16" s="11" t="s">
        <v>39</v>
      </c>
      <c r="D16" s="11" t="s">
        <v>25</v>
      </c>
      <c r="E16" s="19">
        <v>2100</v>
      </c>
      <c r="F16" s="20">
        <v>414</v>
      </c>
    </row>
    <row r="17" spans="2:6" x14ac:dyDescent="0.45">
      <c r="B17" s="12" t="s">
        <v>6</v>
      </c>
      <c r="C17" s="13" t="s">
        <v>37</v>
      </c>
      <c r="D17" s="13" t="s">
        <v>16</v>
      </c>
      <c r="E17" s="21">
        <v>1904</v>
      </c>
      <c r="F17" s="22">
        <v>405</v>
      </c>
    </row>
    <row r="18" spans="2:6" x14ac:dyDescent="0.45">
      <c r="B18" s="10" t="s">
        <v>6</v>
      </c>
      <c r="C18" s="11" t="s">
        <v>35</v>
      </c>
      <c r="D18" s="11" t="s">
        <v>4</v>
      </c>
      <c r="E18" s="19">
        <v>1302</v>
      </c>
      <c r="F18" s="20">
        <v>402</v>
      </c>
    </row>
    <row r="19" spans="2:6" x14ac:dyDescent="0.45">
      <c r="B19" s="10" t="s">
        <v>6</v>
      </c>
      <c r="C19" s="11" t="s">
        <v>39</v>
      </c>
      <c r="D19" s="11" t="s">
        <v>29</v>
      </c>
      <c r="E19" s="19">
        <v>3052</v>
      </c>
      <c r="F19" s="20">
        <v>378</v>
      </c>
    </row>
    <row r="20" spans="2:6" x14ac:dyDescent="0.45">
      <c r="B20" s="10" t="s">
        <v>40</v>
      </c>
      <c r="C20" s="11" t="s">
        <v>35</v>
      </c>
      <c r="D20" s="11" t="s">
        <v>22</v>
      </c>
      <c r="E20" s="19">
        <v>6853</v>
      </c>
      <c r="F20" s="20">
        <v>372</v>
      </c>
    </row>
    <row r="21" spans="2:6" x14ac:dyDescent="0.45">
      <c r="B21" s="10" t="s">
        <v>7</v>
      </c>
      <c r="C21" s="11" t="s">
        <v>34</v>
      </c>
      <c r="D21" s="11" t="s">
        <v>14</v>
      </c>
      <c r="E21" s="19">
        <v>1932</v>
      </c>
      <c r="F21" s="20">
        <v>369</v>
      </c>
    </row>
    <row r="22" spans="2:6" x14ac:dyDescent="0.45">
      <c r="B22" s="12" t="s">
        <v>6</v>
      </c>
      <c r="C22" s="13" t="s">
        <v>34</v>
      </c>
      <c r="D22" s="13" t="s">
        <v>30</v>
      </c>
      <c r="E22" s="21">
        <v>3402</v>
      </c>
      <c r="F22" s="22">
        <v>366</v>
      </c>
    </row>
    <row r="23" spans="2:6" x14ac:dyDescent="0.45">
      <c r="B23" s="10" t="s">
        <v>8</v>
      </c>
      <c r="C23" s="11" t="s">
        <v>35</v>
      </c>
      <c r="D23" s="11" t="s">
        <v>20</v>
      </c>
      <c r="E23" s="19">
        <v>2702</v>
      </c>
      <c r="F23" s="20">
        <v>363</v>
      </c>
    </row>
    <row r="24" spans="2:6" x14ac:dyDescent="0.45">
      <c r="B24" s="10" t="s">
        <v>5</v>
      </c>
      <c r="C24" s="11" t="s">
        <v>35</v>
      </c>
      <c r="D24" s="11" t="s">
        <v>29</v>
      </c>
      <c r="E24" s="19">
        <v>4480</v>
      </c>
      <c r="F24" s="20">
        <v>357</v>
      </c>
    </row>
    <row r="25" spans="2:6" x14ac:dyDescent="0.45">
      <c r="B25" s="10" t="s">
        <v>2</v>
      </c>
      <c r="C25" s="11" t="s">
        <v>38</v>
      </c>
      <c r="D25" s="11" t="s">
        <v>31</v>
      </c>
      <c r="E25" s="19">
        <v>4326</v>
      </c>
      <c r="F25" s="20">
        <v>348</v>
      </c>
    </row>
    <row r="26" spans="2:6" x14ac:dyDescent="0.45">
      <c r="B26" s="10" t="s">
        <v>5</v>
      </c>
      <c r="C26" s="11" t="s">
        <v>36</v>
      </c>
      <c r="D26" s="11" t="s">
        <v>17</v>
      </c>
      <c r="E26" s="19">
        <v>3339</v>
      </c>
      <c r="F26" s="20">
        <v>348</v>
      </c>
    </row>
    <row r="27" spans="2:6" x14ac:dyDescent="0.45">
      <c r="B27" s="12" t="s">
        <v>10</v>
      </c>
      <c r="C27" s="13" t="s">
        <v>36</v>
      </c>
      <c r="D27" s="13" t="s">
        <v>29</v>
      </c>
      <c r="E27" s="21">
        <v>2471</v>
      </c>
      <c r="F27" s="22">
        <v>342</v>
      </c>
    </row>
    <row r="28" spans="2:6" x14ac:dyDescent="0.45">
      <c r="B28" s="12" t="s">
        <v>5</v>
      </c>
      <c r="C28" s="13" t="s">
        <v>34</v>
      </c>
      <c r="D28" s="13" t="s">
        <v>20</v>
      </c>
      <c r="E28" s="21">
        <v>15610</v>
      </c>
      <c r="F28" s="22">
        <v>339</v>
      </c>
    </row>
    <row r="29" spans="2:6" x14ac:dyDescent="0.45">
      <c r="B29" s="12" t="s">
        <v>3</v>
      </c>
      <c r="C29" s="13" t="s">
        <v>37</v>
      </c>
      <c r="D29" s="13" t="s">
        <v>28</v>
      </c>
      <c r="E29" s="21">
        <v>7308</v>
      </c>
      <c r="F29" s="22">
        <v>327</v>
      </c>
    </row>
    <row r="30" spans="2:6" x14ac:dyDescent="0.45">
      <c r="B30" s="10" t="s">
        <v>3</v>
      </c>
      <c r="C30" s="11" t="s">
        <v>37</v>
      </c>
      <c r="D30" s="11" t="s">
        <v>29</v>
      </c>
      <c r="E30" s="19">
        <v>4592</v>
      </c>
      <c r="F30" s="20">
        <v>324</v>
      </c>
    </row>
    <row r="31" spans="2:6" x14ac:dyDescent="0.45">
      <c r="B31" s="10" t="s">
        <v>7</v>
      </c>
      <c r="C31" s="11" t="s">
        <v>38</v>
      </c>
      <c r="D31" s="11" t="s">
        <v>30</v>
      </c>
      <c r="E31" s="19">
        <v>10129</v>
      </c>
      <c r="F31" s="20">
        <v>312</v>
      </c>
    </row>
    <row r="32" spans="2:6" x14ac:dyDescent="0.45">
      <c r="B32" s="12" t="s">
        <v>3</v>
      </c>
      <c r="C32" s="13" t="s">
        <v>34</v>
      </c>
      <c r="D32" s="13" t="s">
        <v>28</v>
      </c>
      <c r="E32" s="21">
        <v>3689</v>
      </c>
      <c r="F32" s="22">
        <v>312</v>
      </c>
    </row>
    <row r="33" spans="2:6" x14ac:dyDescent="0.45">
      <c r="B33" s="10" t="s">
        <v>41</v>
      </c>
      <c r="C33" s="11" t="s">
        <v>36</v>
      </c>
      <c r="D33" s="11" t="s">
        <v>28</v>
      </c>
      <c r="E33" s="19">
        <v>854</v>
      </c>
      <c r="F33" s="20">
        <v>309</v>
      </c>
    </row>
    <row r="34" spans="2:6" x14ac:dyDescent="0.45">
      <c r="B34" s="10" t="s">
        <v>9</v>
      </c>
      <c r="C34" s="11" t="s">
        <v>39</v>
      </c>
      <c r="D34" s="11" t="s">
        <v>24</v>
      </c>
      <c r="E34" s="19">
        <v>3920</v>
      </c>
      <c r="F34" s="20">
        <v>306</v>
      </c>
    </row>
    <row r="35" spans="2:6" x14ac:dyDescent="0.45">
      <c r="B35" s="12" t="s">
        <v>40</v>
      </c>
      <c r="C35" s="13" t="s">
        <v>36</v>
      </c>
      <c r="D35" s="13" t="s">
        <v>27</v>
      </c>
      <c r="E35" s="21">
        <v>3164</v>
      </c>
      <c r="F35" s="22">
        <v>306</v>
      </c>
    </row>
    <row r="36" spans="2:6" x14ac:dyDescent="0.45">
      <c r="B36" s="10" t="s">
        <v>3</v>
      </c>
      <c r="C36" s="11" t="s">
        <v>35</v>
      </c>
      <c r="D36" s="11" t="s">
        <v>33</v>
      </c>
      <c r="E36" s="19">
        <v>819</v>
      </c>
      <c r="F36" s="20">
        <v>306</v>
      </c>
    </row>
    <row r="37" spans="2:6" x14ac:dyDescent="0.45">
      <c r="B37" s="10" t="s">
        <v>10</v>
      </c>
      <c r="C37" s="11" t="s">
        <v>36</v>
      </c>
      <c r="D37" s="11" t="s">
        <v>32</v>
      </c>
      <c r="E37" s="19">
        <v>6657</v>
      </c>
      <c r="F37" s="20">
        <v>303</v>
      </c>
    </row>
    <row r="38" spans="2:6" x14ac:dyDescent="0.45">
      <c r="B38" s="12" t="s">
        <v>2</v>
      </c>
      <c r="C38" s="13" t="s">
        <v>35</v>
      </c>
      <c r="D38" s="13" t="s">
        <v>17</v>
      </c>
      <c r="E38" s="21">
        <v>1589</v>
      </c>
      <c r="F38" s="22">
        <v>303</v>
      </c>
    </row>
    <row r="39" spans="2:6" x14ac:dyDescent="0.45">
      <c r="B39" s="12" t="s">
        <v>8</v>
      </c>
      <c r="C39" s="13" t="s">
        <v>35</v>
      </c>
      <c r="D39" s="13" t="s">
        <v>27</v>
      </c>
      <c r="E39" s="21">
        <v>4753</v>
      </c>
      <c r="F39" s="22">
        <v>300</v>
      </c>
    </row>
    <row r="40" spans="2:6" x14ac:dyDescent="0.45">
      <c r="B40" s="10" t="s">
        <v>7</v>
      </c>
      <c r="C40" s="11" t="s">
        <v>36</v>
      </c>
      <c r="D40" s="11" t="s">
        <v>19</v>
      </c>
      <c r="E40" s="19">
        <v>2870</v>
      </c>
      <c r="F40" s="20">
        <v>300</v>
      </c>
    </row>
    <row r="41" spans="2:6" x14ac:dyDescent="0.45">
      <c r="B41" s="10" t="s">
        <v>40</v>
      </c>
      <c r="C41" s="11" t="s">
        <v>38</v>
      </c>
      <c r="D41" s="11" t="s">
        <v>13</v>
      </c>
      <c r="E41" s="19">
        <v>5670</v>
      </c>
      <c r="F41" s="20">
        <v>297</v>
      </c>
    </row>
    <row r="42" spans="2:6" x14ac:dyDescent="0.45">
      <c r="B42" s="12" t="s">
        <v>41</v>
      </c>
      <c r="C42" s="13" t="s">
        <v>36</v>
      </c>
      <c r="D42" s="13" t="s">
        <v>18</v>
      </c>
      <c r="E42" s="21">
        <v>9632</v>
      </c>
      <c r="F42" s="22">
        <v>288</v>
      </c>
    </row>
    <row r="43" spans="2:6" x14ac:dyDescent="0.45">
      <c r="B43" s="10" t="s">
        <v>7</v>
      </c>
      <c r="C43" s="11" t="s">
        <v>35</v>
      </c>
      <c r="D43" s="11" t="s">
        <v>28</v>
      </c>
      <c r="E43" s="19">
        <v>5194</v>
      </c>
      <c r="F43" s="20">
        <v>288</v>
      </c>
    </row>
    <row r="44" spans="2:6" x14ac:dyDescent="0.45">
      <c r="B44" s="10" t="s">
        <v>8</v>
      </c>
      <c r="C44" s="11" t="s">
        <v>34</v>
      </c>
      <c r="D44" s="11" t="s">
        <v>31</v>
      </c>
      <c r="E44" s="19">
        <v>3507</v>
      </c>
      <c r="F44" s="20">
        <v>288</v>
      </c>
    </row>
    <row r="45" spans="2:6" x14ac:dyDescent="0.45">
      <c r="B45" s="12" t="s">
        <v>10</v>
      </c>
      <c r="C45" s="13" t="s">
        <v>37</v>
      </c>
      <c r="D45" s="13" t="s">
        <v>21</v>
      </c>
      <c r="E45" s="21">
        <v>245</v>
      </c>
      <c r="F45" s="22">
        <v>288</v>
      </c>
    </row>
    <row r="46" spans="2:6" x14ac:dyDescent="0.45">
      <c r="B46" s="12" t="s">
        <v>6</v>
      </c>
      <c r="C46" s="13" t="s">
        <v>38</v>
      </c>
      <c r="D46" s="13" t="s">
        <v>27</v>
      </c>
      <c r="E46" s="21">
        <v>1134</v>
      </c>
      <c r="F46" s="22">
        <v>282</v>
      </c>
    </row>
    <row r="47" spans="2:6" x14ac:dyDescent="0.45">
      <c r="B47" s="12" t="s">
        <v>10</v>
      </c>
      <c r="C47" s="13" t="s">
        <v>39</v>
      </c>
      <c r="D47" s="13" t="s">
        <v>21</v>
      </c>
      <c r="E47" s="21">
        <v>4858</v>
      </c>
      <c r="F47" s="22">
        <v>279</v>
      </c>
    </row>
    <row r="48" spans="2:6" x14ac:dyDescent="0.45">
      <c r="B48" s="12" t="s">
        <v>10</v>
      </c>
      <c r="C48" s="13" t="s">
        <v>35</v>
      </c>
      <c r="D48" s="13" t="s">
        <v>18</v>
      </c>
      <c r="E48" s="21">
        <v>3808</v>
      </c>
      <c r="F48" s="22">
        <v>279</v>
      </c>
    </row>
    <row r="49" spans="2:6" x14ac:dyDescent="0.45">
      <c r="B49" s="12" t="s">
        <v>3</v>
      </c>
      <c r="C49" s="13" t="s">
        <v>34</v>
      </c>
      <c r="D49" s="13" t="s">
        <v>14</v>
      </c>
      <c r="E49" s="21">
        <v>7259</v>
      </c>
      <c r="F49" s="22">
        <v>276</v>
      </c>
    </row>
    <row r="50" spans="2:6" x14ac:dyDescent="0.45">
      <c r="B50" s="12" t="s">
        <v>3</v>
      </c>
      <c r="C50" s="13" t="s">
        <v>35</v>
      </c>
      <c r="D50" s="13" t="s">
        <v>15</v>
      </c>
      <c r="E50" s="21">
        <v>6657</v>
      </c>
      <c r="F50" s="22">
        <v>276</v>
      </c>
    </row>
    <row r="51" spans="2:6" x14ac:dyDescent="0.45">
      <c r="B51" s="10" t="s">
        <v>9</v>
      </c>
      <c r="C51" s="11" t="s">
        <v>37</v>
      </c>
      <c r="D51" s="11" t="s">
        <v>29</v>
      </c>
      <c r="E51" s="19">
        <v>1085</v>
      </c>
      <c r="F51" s="20">
        <v>273</v>
      </c>
    </row>
    <row r="52" spans="2:6" x14ac:dyDescent="0.45">
      <c r="B52" s="10" t="s">
        <v>7</v>
      </c>
      <c r="C52" s="11" t="s">
        <v>38</v>
      </c>
      <c r="D52" s="11" t="s">
        <v>18</v>
      </c>
      <c r="E52" s="19">
        <v>1778</v>
      </c>
      <c r="F52" s="20">
        <v>270</v>
      </c>
    </row>
    <row r="53" spans="2:6" x14ac:dyDescent="0.45">
      <c r="B53" s="10" t="s">
        <v>6</v>
      </c>
      <c r="C53" s="11" t="s">
        <v>35</v>
      </c>
      <c r="D53" s="11" t="s">
        <v>20</v>
      </c>
      <c r="E53" s="19">
        <v>1071</v>
      </c>
      <c r="F53" s="20">
        <v>270</v>
      </c>
    </row>
    <row r="54" spans="2:6" x14ac:dyDescent="0.45">
      <c r="B54" s="10" t="s">
        <v>10</v>
      </c>
      <c r="C54" s="11" t="s">
        <v>36</v>
      </c>
      <c r="D54" s="11" t="s">
        <v>23</v>
      </c>
      <c r="E54" s="19">
        <v>2317</v>
      </c>
      <c r="F54" s="20">
        <v>261</v>
      </c>
    </row>
    <row r="55" spans="2:6" x14ac:dyDescent="0.45">
      <c r="B55" s="12" t="s">
        <v>7</v>
      </c>
      <c r="C55" s="13" t="s">
        <v>38</v>
      </c>
      <c r="D55" s="13" t="s">
        <v>28</v>
      </c>
      <c r="E55" s="21">
        <v>5677</v>
      </c>
      <c r="F55" s="22">
        <v>258</v>
      </c>
    </row>
    <row r="56" spans="2:6" x14ac:dyDescent="0.45">
      <c r="B56" s="12" t="s">
        <v>3</v>
      </c>
      <c r="C56" s="13" t="s">
        <v>35</v>
      </c>
      <c r="D56" s="13" t="s">
        <v>14</v>
      </c>
      <c r="E56" s="21">
        <v>2415</v>
      </c>
      <c r="F56" s="22">
        <v>255</v>
      </c>
    </row>
    <row r="57" spans="2:6" x14ac:dyDescent="0.45">
      <c r="B57" s="12" t="s">
        <v>7</v>
      </c>
      <c r="C57" s="13" t="s">
        <v>35</v>
      </c>
      <c r="D57" s="13" t="s">
        <v>30</v>
      </c>
      <c r="E57" s="21">
        <v>6755</v>
      </c>
      <c r="F57" s="22">
        <v>252</v>
      </c>
    </row>
    <row r="58" spans="2:6" x14ac:dyDescent="0.45">
      <c r="B58" s="12" t="s">
        <v>7</v>
      </c>
      <c r="C58" s="13" t="s">
        <v>36</v>
      </c>
      <c r="D58" s="13" t="s">
        <v>29</v>
      </c>
      <c r="E58" s="21">
        <v>5551</v>
      </c>
      <c r="F58" s="22">
        <v>252</v>
      </c>
    </row>
    <row r="59" spans="2:6" x14ac:dyDescent="0.45">
      <c r="B59" s="10" t="s">
        <v>5</v>
      </c>
      <c r="C59" s="11" t="s">
        <v>39</v>
      </c>
      <c r="D59" s="11" t="s">
        <v>18</v>
      </c>
      <c r="E59" s="19">
        <v>385</v>
      </c>
      <c r="F59" s="20">
        <v>249</v>
      </c>
    </row>
    <row r="60" spans="2:6" x14ac:dyDescent="0.45">
      <c r="B60" s="10" t="s">
        <v>5</v>
      </c>
      <c r="C60" s="11" t="s">
        <v>35</v>
      </c>
      <c r="D60" s="11" t="s">
        <v>31</v>
      </c>
      <c r="E60" s="19">
        <v>4753</v>
      </c>
      <c r="F60" s="20">
        <v>246</v>
      </c>
    </row>
    <row r="61" spans="2:6" x14ac:dyDescent="0.45">
      <c r="B61" s="12" t="s">
        <v>7</v>
      </c>
      <c r="C61" s="13" t="s">
        <v>39</v>
      </c>
      <c r="D61" s="13" t="s">
        <v>17</v>
      </c>
      <c r="E61" s="21">
        <v>4438</v>
      </c>
      <c r="F61" s="22">
        <v>246</v>
      </c>
    </row>
    <row r="62" spans="2:6" x14ac:dyDescent="0.45">
      <c r="B62" s="12" t="s">
        <v>2</v>
      </c>
      <c r="C62" s="13" t="s">
        <v>36</v>
      </c>
      <c r="D62" s="13" t="s">
        <v>31</v>
      </c>
      <c r="E62" s="21">
        <v>3094</v>
      </c>
      <c r="F62" s="22">
        <v>246</v>
      </c>
    </row>
    <row r="63" spans="2:6" x14ac:dyDescent="0.45">
      <c r="B63" s="12" t="s">
        <v>9</v>
      </c>
      <c r="C63" s="13" t="s">
        <v>37</v>
      </c>
      <c r="D63" s="13" t="s">
        <v>26</v>
      </c>
      <c r="E63" s="21">
        <v>2856</v>
      </c>
      <c r="F63" s="22">
        <v>246</v>
      </c>
    </row>
    <row r="64" spans="2:6" x14ac:dyDescent="0.45">
      <c r="B64" s="12" t="s">
        <v>9</v>
      </c>
      <c r="C64" s="13" t="s">
        <v>35</v>
      </c>
      <c r="D64" s="13" t="s">
        <v>15</v>
      </c>
      <c r="E64" s="21">
        <v>7833</v>
      </c>
      <c r="F64" s="22">
        <v>243</v>
      </c>
    </row>
    <row r="65" spans="2:6" x14ac:dyDescent="0.45">
      <c r="B65" s="10" t="s">
        <v>7</v>
      </c>
      <c r="C65" s="11" t="s">
        <v>35</v>
      </c>
      <c r="D65" s="11" t="s">
        <v>19</v>
      </c>
      <c r="E65" s="19">
        <v>4585</v>
      </c>
      <c r="F65" s="20">
        <v>240</v>
      </c>
    </row>
    <row r="66" spans="2:6" x14ac:dyDescent="0.45">
      <c r="B66" s="10" t="s">
        <v>41</v>
      </c>
      <c r="C66" s="11" t="s">
        <v>37</v>
      </c>
      <c r="D66" s="11" t="s">
        <v>30</v>
      </c>
      <c r="E66" s="19">
        <v>1526</v>
      </c>
      <c r="F66" s="20">
        <v>240</v>
      </c>
    </row>
    <row r="67" spans="2:6" x14ac:dyDescent="0.45">
      <c r="B67" s="12" t="s">
        <v>5</v>
      </c>
      <c r="C67" s="13" t="s">
        <v>34</v>
      </c>
      <c r="D67" s="13" t="s">
        <v>22</v>
      </c>
      <c r="E67" s="21">
        <v>6279</v>
      </c>
      <c r="F67" s="22">
        <v>237</v>
      </c>
    </row>
    <row r="68" spans="2:6" x14ac:dyDescent="0.45">
      <c r="B68" s="10" t="s">
        <v>40</v>
      </c>
      <c r="C68" s="11" t="s">
        <v>35</v>
      </c>
      <c r="D68" s="11" t="s">
        <v>32</v>
      </c>
      <c r="E68" s="19">
        <v>12348</v>
      </c>
      <c r="F68" s="20">
        <v>234</v>
      </c>
    </row>
    <row r="69" spans="2:6" x14ac:dyDescent="0.45">
      <c r="B69" s="10" t="s">
        <v>3</v>
      </c>
      <c r="C69" s="11" t="s">
        <v>35</v>
      </c>
      <c r="D69" s="11" t="s">
        <v>25</v>
      </c>
      <c r="E69" s="19">
        <v>2464</v>
      </c>
      <c r="F69" s="20">
        <v>234</v>
      </c>
    </row>
    <row r="70" spans="2:6" x14ac:dyDescent="0.45">
      <c r="B70" s="12" t="s">
        <v>8</v>
      </c>
      <c r="C70" s="13" t="s">
        <v>38</v>
      </c>
      <c r="D70" s="13" t="s">
        <v>23</v>
      </c>
      <c r="E70" s="21">
        <v>1701</v>
      </c>
      <c r="F70" s="22">
        <v>234</v>
      </c>
    </row>
    <row r="71" spans="2:6" x14ac:dyDescent="0.45">
      <c r="B71" s="12" t="s">
        <v>41</v>
      </c>
      <c r="C71" s="13" t="s">
        <v>36</v>
      </c>
      <c r="D71" s="13" t="s">
        <v>13</v>
      </c>
      <c r="E71" s="21">
        <v>10311</v>
      </c>
      <c r="F71" s="22">
        <v>231</v>
      </c>
    </row>
    <row r="72" spans="2:6" x14ac:dyDescent="0.45">
      <c r="B72" s="10" t="s">
        <v>10</v>
      </c>
      <c r="C72" s="11" t="s">
        <v>35</v>
      </c>
      <c r="D72" s="11" t="s">
        <v>21</v>
      </c>
      <c r="E72" s="19">
        <v>567</v>
      </c>
      <c r="F72" s="20">
        <v>228</v>
      </c>
    </row>
    <row r="73" spans="2:6" x14ac:dyDescent="0.45">
      <c r="B73" s="10" t="s">
        <v>7</v>
      </c>
      <c r="C73" s="11" t="s">
        <v>37</v>
      </c>
      <c r="D73" s="11" t="s">
        <v>14</v>
      </c>
      <c r="E73" s="19">
        <v>6608</v>
      </c>
      <c r="F73" s="20">
        <v>225</v>
      </c>
    </row>
    <row r="74" spans="2:6" x14ac:dyDescent="0.45">
      <c r="B74" s="12" t="s">
        <v>40</v>
      </c>
      <c r="C74" s="13" t="s">
        <v>39</v>
      </c>
      <c r="D74" s="13" t="s">
        <v>28</v>
      </c>
      <c r="E74" s="21">
        <v>3101</v>
      </c>
      <c r="F74" s="22">
        <v>225</v>
      </c>
    </row>
    <row r="75" spans="2:6" x14ac:dyDescent="0.45">
      <c r="B75" s="12" t="s">
        <v>41</v>
      </c>
      <c r="C75" s="13" t="s">
        <v>34</v>
      </c>
      <c r="D75" s="13" t="s">
        <v>16</v>
      </c>
      <c r="E75" s="21">
        <v>1274</v>
      </c>
      <c r="F75" s="22">
        <v>225</v>
      </c>
    </row>
    <row r="76" spans="2:6" x14ac:dyDescent="0.45">
      <c r="B76" s="12" t="s">
        <v>8</v>
      </c>
      <c r="C76" s="13" t="s">
        <v>34</v>
      </c>
      <c r="D76" s="13" t="s">
        <v>16</v>
      </c>
      <c r="E76" s="21">
        <v>2009</v>
      </c>
      <c r="F76" s="22">
        <v>219</v>
      </c>
    </row>
    <row r="77" spans="2:6" x14ac:dyDescent="0.45">
      <c r="B77" s="12" t="s">
        <v>41</v>
      </c>
      <c r="C77" s="13" t="s">
        <v>35</v>
      </c>
      <c r="D77" s="13" t="s">
        <v>28</v>
      </c>
      <c r="E77" s="21">
        <v>7455</v>
      </c>
      <c r="F77" s="22">
        <v>216</v>
      </c>
    </row>
    <row r="78" spans="2:6" x14ac:dyDescent="0.45">
      <c r="B78" s="10" t="s">
        <v>2</v>
      </c>
      <c r="C78" s="11" t="s">
        <v>39</v>
      </c>
      <c r="D78" s="11" t="s">
        <v>21</v>
      </c>
      <c r="E78" s="19">
        <v>7651</v>
      </c>
      <c r="F78" s="20">
        <v>213</v>
      </c>
    </row>
    <row r="79" spans="2:6" x14ac:dyDescent="0.45">
      <c r="B79" s="12" t="s">
        <v>8</v>
      </c>
      <c r="C79" s="13" t="s">
        <v>38</v>
      </c>
      <c r="D79" s="13" t="s">
        <v>32</v>
      </c>
      <c r="E79" s="21">
        <v>3752</v>
      </c>
      <c r="F79" s="22">
        <v>213</v>
      </c>
    </row>
    <row r="80" spans="2:6" x14ac:dyDescent="0.45">
      <c r="B80" s="10" t="s">
        <v>8</v>
      </c>
      <c r="C80" s="11" t="s">
        <v>39</v>
      </c>
      <c r="D80" s="11" t="s">
        <v>31</v>
      </c>
      <c r="E80" s="19">
        <v>8890</v>
      </c>
      <c r="F80" s="20">
        <v>210</v>
      </c>
    </row>
    <row r="81" spans="2:6" x14ac:dyDescent="0.45">
      <c r="B81" s="12" t="s">
        <v>8</v>
      </c>
      <c r="C81" s="13" t="s">
        <v>35</v>
      </c>
      <c r="D81" s="13" t="s">
        <v>22</v>
      </c>
      <c r="E81" s="21">
        <v>5012</v>
      </c>
      <c r="F81" s="22">
        <v>210</v>
      </c>
    </row>
    <row r="82" spans="2:6" x14ac:dyDescent="0.45">
      <c r="B82" s="12" t="s">
        <v>7</v>
      </c>
      <c r="C82" s="13" t="s">
        <v>37</v>
      </c>
      <c r="D82" s="13" t="s">
        <v>22</v>
      </c>
      <c r="E82" s="21">
        <v>9835</v>
      </c>
      <c r="F82" s="22">
        <v>207</v>
      </c>
    </row>
    <row r="83" spans="2:6" x14ac:dyDescent="0.45">
      <c r="B83" s="10" t="s">
        <v>6</v>
      </c>
      <c r="C83" s="11" t="s">
        <v>34</v>
      </c>
      <c r="D83" s="11" t="s">
        <v>27</v>
      </c>
      <c r="E83" s="19">
        <v>4242</v>
      </c>
      <c r="F83" s="20">
        <v>207</v>
      </c>
    </row>
    <row r="84" spans="2:6" x14ac:dyDescent="0.45">
      <c r="B84" s="12" t="s">
        <v>9</v>
      </c>
      <c r="C84" s="13" t="s">
        <v>37</v>
      </c>
      <c r="D84" s="13" t="s">
        <v>4</v>
      </c>
      <c r="E84" s="21">
        <v>259</v>
      </c>
      <c r="F84" s="22">
        <v>207</v>
      </c>
    </row>
    <row r="85" spans="2:6" x14ac:dyDescent="0.45">
      <c r="B85" s="12" t="s">
        <v>9</v>
      </c>
      <c r="C85" s="13" t="s">
        <v>36</v>
      </c>
      <c r="D85" s="13" t="s">
        <v>27</v>
      </c>
      <c r="E85" s="21">
        <v>11522</v>
      </c>
      <c r="F85" s="22">
        <v>204</v>
      </c>
    </row>
    <row r="86" spans="2:6" x14ac:dyDescent="0.45">
      <c r="B86" s="10" t="s">
        <v>10</v>
      </c>
      <c r="C86" s="11" t="s">
        <v>34</v>
      </c>
      <c r="D86" s="11" t="s">
        <v>19</v>
      </c>
      <c r="E86" s="19">
        <v>5355</v>
      </c>
      <c r="F86" s="20">
        <v>204</v>
      </c>
    </row>
    <row r="87" spans="2:6" x14ac:dyDescent="0.45">
      <c r="B87" s="10" t="s">
        <v>9</v>
      </c>
      <c r="C87" s="11" t="s">
        <v>39</v>
      </c>
      <c r="D87" s="11" t="s">
        <v>18</v>
      </c>
      <c r="E87" s="19">
        <v>2639</v>
      </c>
      <c r="F87" s="20">
        <v>204</v>
      </c>
    </row>
    <row r="88" spans="2:6" x14ac:dyDescent="0.45">
      <c r="B88" s="12" t="s">
        <v>8</v>
      </c>
      <c r="C88" s="13" t="s">
        <v>37</v>
      </c>
      <c r="D88" s="13" t="s">
        <v>19</v>
      </c>
      <c r="E88" s="21">
        <v>1771</v>
      </c>
      <c r="F88" s="22">
        <v>204</v>
      </c>
    </row>
    <row r="89" spans="2:6" x14ac:dyDescent="0.45">
      <c r="B89" s="12" t="s">
        <v>41</v>
      </c>
      <c r="C89" s="13" t="s">
        <v>36</v>
      </c>
      <c r="D89" s="13" t="s">
        <v>26</v>
      </c>
      <c r="E89" s="21">
        <v>98</v>
      </c>
      <c r="F89" s="22">
        <v>204</v>
      </c>
    </row>
    <row r="90" spans="2:6" x14ac:dyDescent="0.45">
      <c r="B90" s="12" t="s">
        <v>5</v>
      </c>
      <c r="C90" s="13" t="s">
        <v>35</v>
      </c>
      <c r="D90" s="13" t="s">
        <v>15</v>
      </c>
      <c r="E90" s="21">
        <v>13391</v>
      </c>
      <c r="F90" s="22">
        <v>201</v>
      </c>
    </row>
    <row r="91" spans="2:6" x14ac:dyDescent="0.45">
      <c r="B91" s="10" t="s">
        <v>2</v>
      </c>
      <c r="C91" s="11" t="s">
        <v>37</v>
      </c>
      <c r="D91" s="11" t="s">
        <v>17</v>
      </c>
      <c r="E91" s="19">
        <v>9926</v>
      </c>
      <c r="F91" s="20">
        <v>201</v>
      </c>
    </row>
    <row r="92" spans="2:6" x14ac:dyDescent="0.45">
      <c r="B92" s="10" t="s">
        <v>5</v>
      </c>
      <c r="C92" s="11" t="s">
        <v>34</v>
      </c>
      <c r="D92" s="11" t="s">
        <v>15</v>
      </c>
      <c r="E92" s="19">
        <v>7280</v>
      </c>
      <c r="F92" s="20">
        <v>201</v>
      </c>
    </row>
    <row r="93" spans="2:6" x14ac:dyDescent="0.45">
      <c r="B93" s="10" t="s">
        <v>40</v>
      </c>
      <c r="C93" s="11" t="s">
        <v>36</v>
      </c>
      <c r="D93" s="11" t="s">
        <v>13</v>
      </c>
      <c r="E93" s="19">
        <v>4424</v>
      </c>
      <c r="F93" s="20">
        <v>201</v>
      </c>
    </row>
    <row r="94" spans="2:6" x14ac:dyDescent="0.45">
      <c r="B94" s="12" t="s">
        <v>7</v>
      </c>
      <c r="C94" s="13" t="s">
        <v>39</v>
      </c>
      <c r="D94" s="13" t="s">
        <v>27</v>
      </c>
      <c r="E94" s="21">
        <v>966</v>
      </c>
      <c r="F94" s="22">
        <v>198</v>
      </c>
    </row>
    <row r="95" spans="2:6" x14ac:dyDescent="0.45">
      <c r="B95" s="12" t="s">
        <v>10</v>
      </c>
      <c r="C95" s="13" t="s">
        <v>35</v>
      </c>
      <c r="D95" s="13" t="s">
        <v>20</v>
      </c>
      <c r="E95" s="21">
        <v>1974</v>
      </c>
      <c r="F95" s="22">
        <v>195</v>
      </c>
    </row>
    <row r="96" spans="2:6" x14ac:dyDescent="0.45">
      <c r="B96" s="12" t="s">
        <v>8</v>
      </c>
      <c r="C96" s="13" t="s">
        <v>37</v>
      </c>
      <c r="D96" s="13" t="s">
        <v>22</v>
      </c>
      <c r="E96" s="21">
        <v>1890</v>
      </c>
      <c r="F96" s="22">
        <v>195</v>
      </c>
    </row>
    <row r="97" spans="2:6" x14ac:dyDescent="0.45">
      <c r="B97" s="12" t="s">
        <v>5</v>
      </c>
      <c r="C97" s="13" t="s">
        <v>34</v>
      </c>
      <c r="D97" s="13" t="s">
        <v>19</v>
      </c>
      <c r="E97" s="21">
        <v>861</v>
      </c>
      <c r="F97" s="22">
        <v>195</v>
      </c>
    </row>
    <row r="98" spans="2:6" x14ac:dyDescent="0.45">
      <c r="B98" s="12" t="s">
        <v>41</v>
      </c>
      <c r="C98" s="13" t="s">
        <v>36</v>
      </c>
      <c r="D98" s="13" t="s">
        <v>19</v>
      </c>
      <c r="E98" s="21">
        <v>1925</v>
      </c>
      <c r="F98" s="22">
        <v>192</v>
      </c>
    </row>
    <row r="99" spans="2:6" x14ac:dyDescent="0.45">
      <c r="B99" s="10" t="s">
        <v>7</v>
      </c>
      <c r="C99" s="11" t="s">
        <v>34</v>
      </c>
      <c r="D99" s="11" t="s">
        <v>24</v>
      </c>
      <c r="E99" s="19">
        <v>8862</v>
      </c>
      <c r="F99" s="20">
        <v>189</v>
      </c>
    </row>
    <row r="100" spans="2:6" x14ac:dyDescent="0.45">
      <c r="B100" s="12" t="s">
        <v>6</v>
      </c>
      <c r="C100" s="13" t="s">
        <v>37</v>
      </c>
      <c r="D100" s="13" t="s">
        <v>23</v>
      </c>
      <c r="E100" s="21">
        <v>4949</v>
      </c>
      <c r="F100" s="22">
        <v>189</v>
      </c>
    </row>
    <row r="101" spans="2:6" x14ac:dyDescent="0.45">
      <c r="B101" s="10" t="s">
        <v>9</v>
      </c>
      <c r="C101" s="11" t="s">
        <v>36</v>
      </c>
      <c r="D101" s="11" t="s">
        <v>32</v>
      </c>
      <c r="E101" s="19">
        <v>2954</v>
      </c>
      <c r="F101" s="20">
        <v>189</v>
      </c>
    </row>
    <row r="102" spans="2:6" x14ac:dyDescent="0.45">
      <c r="B102" s="12" t="s">
        <v>9</v>
      </c>
      <c r="C102" s="13" t="s">
        <v>34</v>
      </c>
      <c r="D102" s="13" t="s">
        <v>16</v>
      </c>
      <c r="E102" s="21">
        <v>938</v>
      </c>
      <c r="F102" s="22">
        <v>189</v>
      </c>
    </row>
    <row r="103" spans="2:6" x14ac:dyDescent="0.45">
      <c r="B103" s="10" t="s">
        <v>41</v>
      </c>
      <c r="C103" s="11" t="s">
        <v>35</v>
      </c>
      <c r="D103" s="11" t="s">
        <v>15</v>
      </c>
      <c r="E103" s="19">
        <v>2114</v>
      </c>
      <c r="F103" s="20">
        <v>186</v>
      </c>
    </row>
    <row r="104" spans="2:6" x14ac:dyDescent="0.45">
      <c r="B104" s="10" t="s">
        <v>8</v>
      </c>
      <c r="C104" s="11" t="s">
        <v>39</v>
      </c>
      <c r="D104" s="11" t="s">
        <v>30</v>
      </c>
      <c r="E104" s="19">
        <v>7021</v>
      </c>
      <c r="F104" s="20">
        <v>183</v>
      </c>
    </row>
    <row r="105" spans="2:6" x14ac:dyDescent="0.45">
      <c r="B105" s="12" t="s">
        <v>2</v>
      </c>
      <c r="C105" s="13" t="s">
        <v>38</v>
      </c>
      <c r="D105" s="13" t="s">
        <v>28</v>
      </c>
      <c r="E105" s="21">
        <v>6580</v>
      </c>
      <c r="F105" s="22">
        <v>183</v>
      </c>
    </row>
    <row r="106" spans="2:6" x14ac:dyDescent="0.45">
      <c r="B106" s="10" t="s">
        <v>6</v>
      </c>
      <c r="C106" s="11" t="s">
        <v>35</v>
      </c>
      <c r="D106" s="11" t="s">
        <v>27</v>
      </c>
      <c r="E106" s="19">
        <v>3864</v>
      </c>
      <c r="F106" s="20">
        <v>177</v>
      </c>
    </row>
    <row r="107" spans="2:6" x14ac:dyDescent="0.45">
      <c r="B107" s="10" t="s">
        <v>7</v>
      </c>
      <c r="C107" s="11" t="s">
        <v>36</v>
      </c>
      <c r="D107" s="11" t="s">
        <v>18</v>
      </c>
      <c r="E107" s="19">
        <v>2646</v>
      </c>
      <c r="F107" s="20">
        <v>177</v>
      </c>
    </row>
    <row r="108" spans="2:6" x14ac:dyDescent="0.45">
      <c r="B108" s="10" t="s">
        <v>41</v>
      </c>
      <c r="C108" s="11" t="s">
        <v>37</v>
      </c>
      <c r="D108" s="11" t="s">
        <v>26</v>
      </c>
      <c r="E108" s="19">
        <v>2324</v>
      </c>
      <c r="F108" s="20">
        <v>177</v>
      </c>
    </row>
    <row r="109" spans="2:6" x14ac:dyDescent="0.45">
      <c r="B109" s="12" t="s">
        <v>41</v>
      </c>
      <c r="C109" s="13" t="s">
        <v>34</v>
      </c>
      <c r="D109" s="13" t="s">
        <v>33</v>
      </c>
      <c r="E109" s="21">
        <v>7847</v>
      </c>
      <c r="F109" s="22">
        <v>174</v>
      </c>
    </row>
    <row r="110" spans="2:6" x14ac:dyDescent="0.45">
      <c r="B110" s="10" t="s">
        <v>41</v>
      </c>
      <c r="C110" s="11" t="s">
        <v>36</v>
      </c>
      <c r="D110" s="11" t="s">
        <v>30</v>
      </c>
      <c r="E110" s="19">
        <v>6118</v>
      </c>
      <c r="F110" s="20">
        <v>174</v>
      </c>
    </row>
    <row r="111" spans="2:6" x14ac:dyDescent="0.45">
      <c r="B111" s="12" t="s">
        <v>40</v>
      </c>
      <c r="C111" s="13" t="s">
        <v>35</v>
      </c>
      <c r="D111" s="13" t="s">
        <v>16</v>
      </c>
      <c r="E111" s="21">
        <v>4725</v>
      </c>
      <c r="F111" s="22">
        <v>174</v>
      </c>
    </row>
    <row r="112" spans="2:6" x14ac:dyDescent="0.45">
      <c r="B112" s="10" t="s">
        <v>9</v>
      </c>
      <c r="C112" s="11" t="s">
        <v>34</v>
      </c>
      <c r="D112" s="11" t="s">
        <v>17</v>
      </c>
      <c r="E112" s="19">
        <v>707</v>
      </c>
      <c r="F112" s="20">
        <v>174</v>
      </c>
    </row>
    <row r="113" spans="2:6" x14ac:dyDescent="0.45">
      <c r="B113" s="12" t="s">
        <v>3</v>
      </c>
      <c r="C113" s="13" t="s">
        <v>39</v>
      </c>
      <c r="D113" s="13" t="s">
        <v>26</v>
      </c>
      <c r="E113" s="21">
        <v>4956</v>
      </c>
      <c r="F113" s="22">
        <v>171</v>
      </c>
    </row>
    <row r="114" spans="2:6" x14ac:dyDescent="0.45">
      <c r="B114" s="10" t="s">
        <v>5</v>
      </c>
      <c r="C114" s="11" t="s">
        <v>39</v>
      </c>
      <c r="D114" s="11" t="s">
        <v>24</v>
      </c>
      <c r="E114" s="19">
        <v>4018</v>
      </c>
      <c r="F114" s="20">
        <v>171</v>
      </c>
    </row>
    <row r="115" spans="2:6" x14ac:dyDescent="0.45">
      <c r="B115" s="10" t="s">
        <v>5</v>
      </c>
      <c r="C115" s="11" t="s">
        <v>38</v>
      </c>
      <c r="D115" s="11" t="s">
        <v>19</v>
      </c>
      <c r="E115" s="19">
        <v>5474</v>
      </c>
      <c r="F115" s="20">
        <v>168</v>
      </c>
    </row>
    <row r="116" spans="2:6" x14ac:dyDescent="0.45">
      <c r="B116" s="12" t="s">
        <v>8</v>
      </c>
      <c r="C116" s="13" t="s">
        <v>35</v>
      </c>
      <c r="D116" s="13" t="s">
        <v>29</v>
      </c>
      <c r="E116" s="21">
        <v>2023</v>
      </c>
      <c r="F116" s="22">
        <v>168</v>
      </c>
    </row>
    <row r="117" spans="2:6" x14ac:dyDescent="0.45">
      <c r="B117" s="10" t="s">
        <v>3</v>
      </c>
      <c r="C117" s="11" t="s">
        <v>39</v>
      </c>
      <c r="D117" s="11" t="s">
        <v>16</v>
      </c>
      <c r="E117" s="19">
        <v>21</v>
      </c>
      <c r="F117" s="20">
        <v>168</v>
      </c>
    </row>
    <row r="118" spans="2:6" x14ac:dyDescent="0.45">
      <c r="B118" s="12" t="s">
        <v>3</v>
      </c>
      <c r="C118" s="13" t="s">
        <v>36</v>
      </c>
      <c r="D118" s="13" t="s">
        <v>23</v>
      </c>
      <c r="E118" s="21">
        <v>3773</v>
      </c>
      <c r="F118" s="22">
        <v>165</v>
      </c>
    </row>
    <row r="119" spans="2:6" x14ac:dyDescent="0.45">
      <c r="B119" s="12" t="s">
        <v>2</v>
      </c>
      <c r="C119" s="13" t="s">
        <v>39</v>
      </c>
      <c r="D119" s="13" t="s">
        <v>20</v>
      </c>
      <c r="E119" s="21">
        <v>9443</v>
      </c>
      <c r="F119" s="22">
        <v>162</v>
      </c>
    </row>
    <row r="120" spans="2:6" x14ac:dyDescent="0.45">
      <c r="B120" s="10" t="s">
        <v>40</v>
      </c>
      <c r="C120" s="11" t="s">
        <v>34</v>
      </c>
      <c r="D120" s="11" t="s">
        <v>19</v>
      </c>
      <c r="E120" s="19">
        <v>4018</v>
      </c>
      <c r="F120" s="20">
        <v>162</v>
      </c>
    </row>
    <row r="121" spans="2:6" x14ac:dyDescent="0.45">
      <c r="B121" s="12" t="s">
        <v>3</v>
      </c>
      <c r="C121" s="13" t="s">
        <v>36</v>
      </c>
      <c r="D121" s="13" t="s">
        <v>28</v>
      </c>
      <c r="E121" s="21">
        <v>973</v>
      </c>
      <c r="F121" s="22">
        <v>162</v>
      </c>
    </row>
    <row r="122" spans="2:6" x14ac:dyDescent="0.45">
      <c r="B122" s="12" t="s">
        <v>40</v>
      </c>
      <c r="C122" s="13" t="s">
        <v>34</v>
      </c>
      <c r="D122" s="13" t="s">
        <v>33</v>
      </c>
      <c r="E122" s="21">
        <v>3794</v>
      </c>
      <c r="F122" s="22">
        <v>159</v>
      </c>
    </row>
    <row r="123" spans="2:6" x14ac:dyDescent="0.45">
      <c r="B123" s="10" t="s">
        <v>9</v>
      </c>
      <c r="C123" s="11" t="s">
        <v>35</v>
      </c>
      <c r="D123" s="11" t="s">
        <v>26</v>
      </c>
      <c r="E123" s="19">
        <v>98</v>
      </c>
      <c r="F123" s="20">
        <v>159</v>
      </c>
    </row>
    <row r="124" spans="2:6" x14ac:dyDescent="0.45">
      <c r="B124" s="12" t="s">
        <v>40</v>
      </c>
      <c r="C124" s="13" t="s">
        <v>34</v>
      </c>
      <c r="D124" s="13" t="s">
        <v>17</v>
      </c>
      <c r="E124" s="21">
        <v>5019</v>
      </c>
      <c r="F124" s="22">
        <v>156</v>
      </c>
    </row>
    <row r="125" spans="2:6" x14ac:dyDescent="0.45">
      <c r="B125" s="12" t="s">
        <v>6</v>
      </c>
      <c r="C125" s="13" t="s">
        <v>36</v>
      </c>
      <c r="D125" s="13" t="s">
        <v>17</v>
      </c>
      <c r="E125" s="21">
        <v>4970</v>
      </c>
      <c r="F125" s="22">
        <v>156</v>
      </c>
    </row>
    <row r="126" spans="2:6" x14ac:dyDescent="0.45">
      <c r="B126" s="12" t="s">
        <v>9</v>
      </c>
      <c r="C126" s="13" t="s">
        <v>37</v>
      </c>
      <c r="D126" s="13" t="s">
        <v>25</v>
      </c>
      <c r="E126" s="21">
        <v>4305</v>
      </c>
      <c r="F126" s="22">
        <v>156</v>
      </c>
    </row>
    <row r="127" spans="2:6" x14ac:dyDescent="0.45">
      <c r="B127" s="12" t="s">
        <v>2</v>
      </c>
      <c r="C127" s="13" t="s">
        <v>38</v>
      </c>
      <c r="D127" s="13" t="s">
        <v>23</v>
      </c>
      <c r="E127" s="21">
        <v>4417</v>
      </c>
      <c r="F127" s="22">
        <v>153</v>
      </c>
    </row>
    <row r="128" spans="2:6" x14ac:dyDescent="0.45">
      <c r="B128" s="10" t="s">
        <v>9</v>
      </c>
      <c r="C128" s="11" t="s">
        <v>34</v>
      </c>
      <c r="D128" s="11" t="s">
        <v>28</v>
      </c>
      <c r="E128" s="19">
        <v>14329</v>
      </c>
      <c r="F128" s="20">
        <v>150</v>
      </c>
    </row>
    <row r="129" spans="2:6" x14ac:dyDescent="0.45">
      <c r="B129" s="12" t="s">
        <v>8</v>
      </c>
      <c r="C129" s="13" t="s">
        <v>36</v>
      </c>
      <c r="D129" s="13" t="s">
        <v>23</v>
      </c>
      <c r="E129" s="21">
        <v>5019</v>
      </c>
      <c r="F129" s="22">
        <v>150</v>
      </c>
    </row>
    <row r="130" spans="2:6" x14ac:dyDescent="0.45">
      <c r="B130" s="10" t="s">
        <v>6</v>
      </c>
      <c r="C130" s="11" t="s">
        <v>34</v>
      </c>
      <c r="D130" s="11" t="s">
        <v>17</v>
      </c>
      <c r="E130" s="19">
        <v>3759</v>
      </c>
      <c r="F130" s="20">
        <v>150</v>
      </c>
    </row>
    <row r="131" spans="2:6" x14ac:dyDescent="0.45">
      <c r="B131" s="10" t="s">
        <v>8</v>
      </c>
      <c r="C131" s="11" t="s">
        <v>37</v>
      </c>
      <c r="D131" s="11" t="s">
        <v>30</v>
      </c>
      <c r="E131" s="19">
        <v>42</v>
      </c>
      <c r="F131" s="20">
        <v>150</v>
      </c>
    </row>
    <row r="132" spans="2:6" x14ac:dyDescent="0.45">
      <c r="B132" s="10" t="s">
        <v>9</v>
      </c>
      <c r="C132" s="11" t="s">
        <v>35</v>
      </c>
      <c r="D132" s="11" t="s">
        <v>4</v>
      </c>
      <c r="E132" s="19">
        <v>959</v>
      </c>
      <c r="F132" s="20">
        <v>147</v>
      </c>
    </row>
    <row r="133" spans="2:6" x14ac:dyDescent="0.45">
      <c r="B133" s="10" t="s">
        <v>2</v>
      </c>
      <c r="C133" s="11" t="s">
        <v>39</v>
      </c>
      <c r="D133" s="11" t="s">
        <v>28</v>
      </c>
      <c r="E133" s="19">
        <v>6027</v>
      </c>
      <c r="F133" s="20">
        <v>144</v>
      </c>
    </row>
    <row r="134" spans="2:6" x14ac:dyDescent="0.45">
      <c r="B134" s="12" t="s">
        <v>3</v>
      </c>
      <c r="C134" s="13" t="s">
        <v>37</v>
      </c>
      <c r="D134" s="13" t="s">
        <v>17</v>
      </c>
      <c r="E134" s="21">
        <v>3983</v>
      </c>
      <c r="F134" s="22">
        <v>144</v>
      </c>
    </row>
    <row r="135" spans="2:6" x14ac:dyDescent="0.45">
      <c r="B135" s="12" t="s">
        <v>9</v>
      </c>
      <c r="C135" s="13" t="s">
        <v>35</v>
      </c>
      <c r="D135" s="13" t="s">
        <v>27</v>
      </c>
      <c r="E135" s="21">
        <v>2429</v>
      </c>
      <c r="F135" s="22">
        <v>144</v>
      </c>
    </row>
    <row r="136" spans="2:6" x14ac:dyDescent="0.45">
      <c r="B136" s="10" t="s">
        <v>41</v>
      </c>
      <c r="C136" s="11" t="s">
        <v>34</v>
      </c>
      <c r="D136" s="11" t="s">
        <v>22</v>
      </c>
      <c r="E136" s="19">
        <v>336</v>
      </c>
      <c r="F136" s="20">
        <v>144</v>
      </c>
    </row>
    <row r="137" spans="2:6" x14ac:dyDescent="0.45">
      <c r="B137" s="10" t="s">
        <v>10</v>
      </c>
      <c r="C137" s="11" t="s">
        <v>38</v>
      </c>
      <c r="D137" s="11" t="s">
        <v>22</v>
      </c>
      <c r="E137" s="19">
        <v>2205</v>
      </c>
      <c r="F137" s="20">
        <v>141</v>
      </c>
    </row>
    <row r="138" spans="2:6" x14ac:dyDescent="0.45">
      <c r="B138" s="10" t="s">
        <v>2</v>
      </c>
      <c r="C138" s="11" t="s">
        <v>39</v>
      </c>
      <c r="D138" s="11" t="s">
        <v>22</v>
      </c>
      <c r="E138" s="19">
        <v>1568</v>
      </c>
      <c r="F138" s="20">
        <v>141</v>
      </c>
    </row>
    <row r="139" spans="2:6" x14ac:dyDescent="0.45">
      <c r="B139" s="10" t="s">
        <v>2</v>
      </c>
      <c r="C139" s="11" t="s">
        <v>37</v>
      </c>
      <c r="D139" s="11" t="s">
        <v>18</v>
      </c>
      <c r="E139" s="19">
        <v>11571</v>
      </c>
      <c r="F139" s="20">
        <v>138</v>
      </c>
    </row>
    <row r="140" spans="2:6" x14ac:dyDescent="0.45">
      <c r="B140" s="12" t="s">
        <v>7</v>
      </c>
      <c r="C140" s="13" t="s">
        <v>34</v>
      </c>
      <c r="D140" s="13" t="s">
        <v>20</v>
      </c>
      <c r="E140" s="21">
        <v>2205</v>
      </c>
      <c r="F140" s="22">
        <v>138</v>
      </c>
    </row>
    <row r="141" spans="2:6" x14ac:dyDescent="0.45">
      <c r="B141" s="12" t="s">
        <v>40</v>
      </c>
      <c r="C141" s="13" t="s">
        <v>34</v>
      </c>
      <c r="D141" s="13" t="s">
        <v>27</v>
      </c>
      <c r="E141" s="21">
        <v>2289</v>
      </c>
      <c r="F141" s="22">
        <v>135</v>
      </c>
    </row>
    <row r="142" spans="2:6" x14ac:dyDescent="0.45">
      <c r="B142" s="10" t="s">
        <v>6</v>
      </c>
      <c r="C142" s="11" t="s">
        <v>36</v>
      </c>
      <c r="D142" s="11" t="s">
        <v>29</v>
      </c>
      <c r="E142" s="19">
        <v>1400</v>
      </c>
      <c r="F142" s="20">
        <v>135</v>
      </c>
    </row>
    <row r="143" spans="2:6" x14ac:dyDescent="0.45">
      <c r="B143" s="10" t="s">
        <v>6</v>
      </c>
      <c r="C143" s="11" t="s">
        <v>38</v>
      </c>
      <c r="D143" s="11" t="s">
        <v>33</v>
      </c>
      <c r="E143" s="19">
        <v>959</v>
      </c>
      <c r="F143" s="20">
        <v>135</v>
      </c>
    </row>
    <row r="144" spans="2:6" x14ac:dyDescent="0.45">
      <c r="B144" s="12" t="s">
        <v>40</v>
      </c>
      <c r="C144" s="13" t="s">
        <v>39</v>
      </c>
      <c r="D144" s="13" t="s">
        <v>29</v>
      </c>
      <c r="E144" s="21">
        <v>0</v>
      </c>
      <c r="F144" s="22">
        <v>135</v>
      </c>
    </row>
    <row r="145" spans="2:6" x14ac:dyDescent="0.45">
      <c r="B145" s="10" t="s">
        <v>41</v>
      </c>
      <c r="C145" s="11" t="s">
        <v>35</v>
      </c>
      <c r="D145" s="11" t="s">
        <v>27</v>
      </c>
      <c r="E145" s="19">
        <v>847</v>
      </c>
      <c r="F145" s="20">
        <v>129</v>
      </c>
    </row>
    <row r="146" spans="2:6" x14ac:dyDescent="0.45">
      <c r="B146" s="10" t="s">
        <v>10</v>
      </c>
      <c r="C146" s="11" t="s">
        <v>38</v>
      </c>
      <c r="D146" s="11" t="s">
        <v>4</v>
      </c>
      <c r="E146" s="19">
        <v>6860</v>
      </c>
      <c r="F146" s="20">
        <v>126</v>
      </c>
    </row>
    <row r="147" spans="2:6" x14ac:dyDescent="0.45">
      <c r="B147" s="12" t="s">
        <v>41</v>
      </c>
      <c r="C147" s="13" t="s">
        <v>34</v>
      </c>
      <c r="D147" s="13" t="s">
        <v>23</v>
      </c>
      <c r="E147" s="21">
        <v>4935</v>
      </c>
      <c r="F147" s="22">
        <v>126</v>
      </c>
    </row>
    <row r="148" spans="2:6" x14ac:dyDescent="0.45">
      <c r="B148" s="12" t="s">
        <v>40</v>
      </c>
      <c r="C148" s="13" t="s">
        <v>35</v>
      </c>
      <c r="D148" s="13" t="s">
        <v>29</v>
      </c>
      <c r="E148" s="21">
        <v>1617</v>
      </c>
      <c r="F148" s="22">
        <v>126</v>
      </c>
    </row>
    <row r="149" spans="2:6" x14ac:dyDescent="0.45">
      <c r="B149" s="10" t="s">
        <v>8</v>
      </c>
      <c r="C149" s="11" t="s">
        <v>35</v>
      </c>
      <c r="D149" s="11" t="s">
        <v>33</v>
      </c>
      <c r="E149" s="19">
        <v>357</v>
      </c>
      <c r="F149" s="20">
        <v>126</v>
      </c>
    </row>
    <row r="150" spans="2:6" x14ac:dyDescent="0.45">
      <c r="B150" s="12" t="s">
        <v>6</v>
      </c>
      <c r="C150" s="13" t="s">
        <v>34</v>
      </c>
      <c r="D150" s="13" t="s">
        <v>32</v>
      </c>
      <c r="E150" s="21">
        <v>6734</v>
      </c>
      <c r="F150" s="22">
        <v>123</v>
      </c>
    </row>
    <row r="151" spans="2:6" x14ac:dyDescent="0.45">
      <c r="B151" s="10" t="s">
        <v>6</v>
      </c>
      <c r="C151" s="11" t="s">
        <v>35</v>
      </c>
      <c r="D151" s="11" t="s">
        <v>30</v>
      </c>
      <c r="E151" s="19">
        <v>4781</v>
      </c>
      <c r="F151" s="20">
        <v>123</v>
      </c>
    </row>
    <row r="152" spans="2:6" x14ac:dyDescent="0.45">
      <c r="B152" s="12" t="s">
        <v>41</v>
      </c>
      <c r="C152" s="13" t="s">
        <v>37</v>
      </c>
      <c r="D152" s="13" t="s">
        <v>20</v>
      </c>
      <c r="E152" s="21">
        <v>3388</v>
      </c>
      <c r="F152" s="22">
        <v>123</v>
      </c>
    </row>
    <row r="153" spans="2:6" x14ac:dyDescent="0.45">
      <c r="B153" s="10" t="s">
        <v>6</v>
      </c>
      <c r="C153" s="11" t="s">
        <v>38</v>
      </c>
      <c r="D153" s="11" t="s">
        <v>13</v>
      </c>
      <c r="E153" s="19">
        <v>2317</v>
      </c>
      <c r="F153" s="20">
        <v>123</v>
      </c>
    </row>
    <row r="154" spans="2:6" x14ac:dyDescent="0.45">
      <c r="B154" s="10" t="s">
        <v>10</v>
      </c>
      <c r="C154" s="11" t="s">
        <v>38</v>
      </c>
      <c r="D154" s="11" t="s">
        <v>13</v>
      </c>
      <c r="E154" s="19">
        <v>63</v>
      </c>
      <c r="F154" s="20">
        <v>123</v>
      </c>
    </row>
    <row r="155" spans="2:6" x14ac:dyDescent="0.45">
      <c r="B155" s="12" t="s">
        <v>6</v>
      </c>
      <c r="C155" s="13" t="s">
        <v>36</v>
      </c>
      <c r="D155" s="13" t="s">
        <v>4</v>
      </c>
      <c r="E155" s="21">
        <v>10073</v>
      </c>
      <c r="F155" s="22">
        <v>120</v>
      </c>
    </row>
    <row r="156" spans="2:6" x14ac:dyDescent="0.45">
      <c r="B156" s="12" t="s">
        <v>2</v>
      </c>
      <c r="C156" s="13" t="s">
        <v>34</v>
      </c>
      <c r="D156" s="13" t="s">
        <v>19</v>
      </c>
      <c r="E156" s="21">
        <v>7511</v>
      </c>
      <c r="F156" s="22">
        <v>120</v>
      </c>
    </row>
    <row r="157" spans="2:6" x14ac:dyDescent="0.45">
      <c r="B157" s="10" t="s">
        <v>9</v>
      </c>
      <c r="C157" s="11" t="s">
        <v>38</v>
      </c>
      <c r="D157" s="11" t="s">
        <v>16</v>
      </c>
      <c r="E157" s="19">
        <v>2646</v>
      </c>
      <c r="F157" s="20">
        <v>120</v>
      </c>
    </row>
    <row r="158" spans="2:6" x14ac:dyDescent="0.45">
      <c r="B158" s="12" t="s">
        <v>3</v>
      </c>
      <c r="C158" s="13" t="s">
        <v>34</v>
      </c>
      <c r="D158" s="13" t="s">
        <v>23</v>
      </c>
      <c r="E158" s="21">
        <v>2212</v>
      </c>
      <c r="F158" s="22">
        <v>117</v>
      </c>
    </row>
    <row r="159" spans="2:6" x14ac:dyDescent="0.45">
      <c r="B159" s="10" t="s">
        <v>7</v>
      </c>
      <c r="C159" s="11" t="s">
        <v>36</v>
      </c>
      <c r="D159" s="11" t="s">
        <v>31</v>
      </c>
      <c r="E159" s="19">
        <v>2149</v>
      </c>
      <c r="F159" s="20">
        <v>117</v>
      </c>
    </row>
    <row r="160" spans="2:6" x14ac:dyDescent="0.45">
      <c r="B160" s="10" t="s">
        <v>2</v>
      </c>
      <c r="C160" s="11" t="s">
        <v>39</v>
      </c>
      <c r="D160" s="11" t="s">
        <v>16</v>
      </c>
      <c r="E160" s="19">
        <v>2016</v>
      </c>
      <c r="F160" s="20">
        <v>117</v>
      </c>
    </row>
    <row r="161" spans="2:6" x14ac:dyDescent="0.45">
      <c r="B161" s="12" t="s">
        <v>7</v>
      </c>
      <c r="C161" s="13" t="s">
        <v>35</v>
      </c>
      <c r="D161" s="13" t="s">
        <v>24</v>
      </c>
      <c r="E161" s="21">
        <v>2793</v>
      </c>
      <c r="F161" s="22">
        <v>114</v>
      </c>
    </row>
    <row r="162" spans="2:6" x14ac:dyDescent="0.45">
      <c r="B162" s="10" t="s">
        <v>40</v>
      </c>
      <c r="C162" s="11" t="s">
        <v>37</v>
      </c>
      <c r="D162" s="11" t="s">
        <v>30</v>
      </c>
      <c r="E162" s="19">
        <v>1624</v>
      </c>
      <c r="F162" s="20">
        <v>114</v>
      </c>
    </row>
    <row r="163" spans="2:6" x14ac:dyDescent="0.45">
      <c r="B163" s="10" t="s">
        <v>7</v>
      </c>
      <c r="C163" s="11" t="s">
        <v>37</v>
      </c>
      <c r="D163" s="11" t="s">
        <v>17</v>
      </c>
      <c r="E163" s="19">
        <v>4487</v>
      </c>
      <c r="F163" s="20">
        <v>111</v>
      </c>
    </row>
    <row r="164" spans="2:6" x14ac:dyDescent="0.45">
      <c r="B164" s="10" t="s">
        <v>5</v>
      </c>
      <c r="C164" s="11" t="s">
        <v>36</v>
      </c>
      <c r="D164" s="11" t="s">
        <v>30</v>
      </c>
      <c r="E164" s="19">
        <v>1526</v>
      </c>
      <c r="F164" s="20">
        <v>105</v>
      </c>
    </row>
    <row r="165" spans="2:6" x14ac:dyDescent="0.45">
      <c r="B165" s="10" t="s">
        <v>41</v>
      </c>
      <c r="C165" s="11" t="s">
        <v>37</v>
      </c>
      <c r="D165" s="11" t="s">
        <v>24</v>
      </c>
      <c r="E165" s="19">
        <v>6398</v>
      </c>
      <c r="F165" s="20">
        <v>102</v>
      </c>
    </row>
    <row r="166" spans="2:6" x14ac:dyDescent="0.45">
      <c r="B166" s="12" t="s">
        <v>40</v>
      </c>
      <c r="C166" s="13" t="s">
        <v>38</v>
      </c>
      <c r="D166" s="13" t="s">
        <v>4</v>
      </c>
      <c r="E166" s="21">
        <v>6125</v>
      </c>
      <c r="F166" s="22">
        <v>102</v>
      </c>
    </row>
    <row r="167" spans="2:6" x14ac:dyDescent="0.45">
      <c r="B167" s="10" t="s">
        <v>5</v>
      </c>
      <c r="C167" s="11" t="s">
        <v>34</v>
      </c>
      <c r="D167" s="11" t="s">
        <v>29</v>
      </c>
      <c r="E167" s="19">
        <v>2891</v>
      </c>
      <c r="F167" s="20">
        <v>102</v>
      </c>
    </row>
    <row r="168" spans="2:6" x14ac:dyDescent="0.45">
      <c r="B168" s="12" t="s">
        <v>3</v>
      </c>
      <c r="C168" s="13" t="s">
        <v>39</v>
      </c>
      <c r="D168" s="13" t="s">
        <v>28</v>
      </c>
      <c r="E168" s="21">
        <v>1652</v>
      </c>
      <c r="F168" s="22">
        <v>102</v>
      </c>
    </row>
    <row r="169" spans="2:6" x14ac:dyDescent="0.45">
      <c r="B169" s="10" t="s">
        <v>6</v>
      </c>
      <c r="C169" s="11" t="s">
        <v>37</v>
      </c>
      <c r="D169" s="11" t="s">
        <v>18</v>
      </c>
      <c r="E169" s="19">
        <v>1505</v>
      </c>
      <c r="F169" s="20">
        <v>102</v>
      </c>
    </row>
    <row r="170" spans="2:6" x14ac:dyDescent="0.45">
      <c r="B170" s="12" t="s">
        <v>9</v>
      </c>
      <c r="C170" s="13" t="s">
        <v>38</v>
      </c>
      <c r="D170" s="13" t="s">
        <v>26</v>
      </c>
      <c r="E170" s="21">
        <v>2436</v>
      </c>
      <c r="F170" s="22">
        <v>99</v>
      </c>
    </row>
    <row r="171" spans="2:6" x14ac:dyDescent="0.45">
      <c r="B171" s="10" t="s">
        <v>41</v>
      </c>
      <c r="C171" s="11" t="s">
        <v>35</v>
      </c>
      <c r="D171" s="11" t="s">
        <v>19</v>
      </c>
      <c r="E171" s="19">
        <v>609</v>
      </c>
      <c r="F171" s="20">
        <v>99</v>
      </c>
    </row>
    <row r="172" spans="2:6" x14ac:dyDescent="0.45">
      <c r="B172" s="10" t="s">
        <v>9</v>
      </c>
      <c r="C172" s="11" t="s">
        <v>37</v>
      </c>
      <c r="D172" s="11" t="s">
        <v>20</v>
      </c>
      <c r="E172" s="19">
        <v>7273</v>
      </c>
      <c r="F172" s="20">
        <v>96</v>
      </c>
    </row>
    <row r="173" spans="2:6" x14ac:dyDescent="0.45">
      <c r="B173" s="12" t="s">
        <v>10</v>
      </c>
      <c r="C173" s="13" t="s">
        <v>35</v>
      </c>
      <c r="D173" s="13" t="s">
        <v>14</v>
      </c>
      <c r="E173" s="21">
        <v>3472</v>
      </c>
      <c r="F173" s="22">
        <v>96</v>
      </c>
    </row>
    <row r="174" spans="2:6" x14ac:dyDescent="0.45">
      <c r="B174" s="12" t="s">
        <v>7</v>
      </c>
      <c r="C174" s="13" t="s">
        <v>34</v>
      </c>
      <c r="D174" s="13" t="s">
        <v>25</v>
      </c>
      <c r="E174" s="21">
        <v>1568</v>
      </c>
      <c r="F174" s="22">
        <v>96</v>
      </c>
    </row>
    <row r="175" spans="2:6" x14ac:dyDescent="0.45">
      <c r="B175" s="10" t="s">
        <v>40</v>
      </c>
      <c r="C175" s="11" t="s">
        <v>37</v>
      </c>
      <c r="D175" s="11" t="s">
        <v>27</v>
      </c>
      <c r="E175" s="19">
        <v>6132</v>
      </c>
      <c r="F175" s="20">
        <v>93</v>
      </c>
    </row>
    <row r="176" spans="2:6" x14ac:dyDescent="0.45">
      <c r="B176" s="10" t="s">
        <v>3</v>
      </c>
      <c r="C176" s="11" t="s">
        <v>34</v>
      </c>
      <c r="D176" s="11" t="s">
        <v>17</v>
      </c>
      <c r="E176" s="19">
        <v>2919</v>
      </c>
      <c r="F176" s="20">
        <v>93</v>
      </c>
    </row>
    <row r="177" spans="2:6" x14ac:dyDescent="0.45">
      <c r="B177" s="10" t="s">
        <v>9</v>
      </c>
      <c r="C177" s="11" t="s">
        <v>37</v>
      </c>
      <c r="D177" s="11" t="s">
        <v>23</v>
      </c>
      <c r="E177" s="19">
        <v>2737</v>
      </c>
      <c r="F177" s="20">
        <v>93</v>
      </c>
    </row>
    <row r="178" spans="2:6" x14ac:dyDescent="0.45">
      <c r="B178" s="12" t="s">
        <v>5</v>
      </c>
      <c r="C178" s="13" t="s">
        <v>34</v>
      </c>
      <c r="D178" s="13" t="s">
        <v>33</v>
      </c>
      <c r="E178" s="21">
        <v>1652</v>
      </c>
      <c r="F178" s="22">
        <v>93</v>
      </c>
    </row>
    <row r="179" spans="2:6" x14ac:dyDescent="0.45">
      <c r="B179" s="10" t="s">
        <v>10</v>
      </c>
      <c r="C179" s="11" t="s">
        <v>34</v>
      </c>
      <c r="D179" s="11" t="s">
        <v>25</v>
      </c>
      <c r="E179" s="19">
        <v>1428</v>
      </c>
      <c r="F179" s="20">
        <v>93</v>
      </c>
    </row>
    <row r="180" spans="2:6" x14ac:dyDescent="0.45">
      <c r="B180" s="10" t="s">
        <v>40</v>
      </c>
      <c r="C180" s="11" t="s">
        <v>36</v>
      </c>
      <c r="D180" s="11" t="s">
        <v>33</v>
      </c>
      <c r="E180" s="19">
        <v>9772</v>
      </c>
      <c r="F180" s="20">
        <v>90</v>
      </c>
    </row>
    <row r="181" spans="2:6" x14ac:dyDescent="0.45">
      <c r="B181" s="10" t="s">
        <v>9</v>
      </c>
      <c r="C181" s="11" t="s">
        <v>34</v>
      </c>
      <c r="D181" s="11" t="s">
        <v>23</v>
      </c>
      <c r="E181" s="19">
        <v>8155</v>
      </c>
      <c r="F181" s="20">
        <v>90</v>
      </c>
    </row>
    <row r="182" spans="2:6" x14ac:dyDescent="0.45">
      <c r="B182" s="12" t="s">
        <v>40</v>
      </c>
      <c r="C182" s="13" t="s">
        <v>38</v>
      </c>
      <c r="D182" s="13" t="s">
        <v>25</v>
      </c>
      <c r="E182" s="21">
        <v>2541</v>
      </c>
      <c r="F182" s="22">
        <v>90</v>
      </c>
    </row>
    <row r="183" spans="2:6" x14ac:dyDescent="0.45">
      <c r="B183" s="10" t="s">
        <v>9</v>
      </c>
      <c r="C183" s="11" t="s">
        <v>38</v>
      </c>
      <c r="D183" s="11" t="s">
        <v>33</v>
      </c>
      <c r="E183" s="19">
        <v>9506</v>
      </c>
      <c r="F183" s="20">
        <v>87</v>
      </c>
    </row>
    <row r="184" spans="2:6" x14ac:dyDescent="0.45">
      <c r="B184" s="10" t="s">
        <v>6</v>
      </c>
      <c r="C184" s="11" t="s">
        <v>37</v>
      </c>
      <c r="D184" s="11" t="s">
        <v>31</v>
      </c>
      <c r="E184" s="19">
        <v>7693</v>
      </c>
      <c r="F184" s="20">
        <v>87</v>
      </c>
    </row>
    <row r="185" spans="2:6" x14ac:dyDescent="0.45">
      <c r="B185" s="12" t="s">
        <v>10</v>
      </c>
      <c r="C185" s="13" t="s">
        <v>34</v>
      </c>
      <c r="D185" s="13" t="s">
        <v>17</v>
      </c>
      <c r="E185" s="21">
        <v>700</v>
      </c>
      <c r="F185" s="22">
        <v>87</v>
      </c>
    </row>
    <row r="186" spans="2:6" x14ac:dyDescent="0.45">
      <c r="B186" s="10" t="s">
        <v>40</v>
      </c>
      <c r="C186" s="11" t="s">
        <v>38</v>
      </c>
      <c r="D186" s="11" t="s">
        <v>26</v>
      </c>
      <c r="E186" s="19">
        <v>609</v>
      </c>
      <c r="F186" s="20">
        <v>87</v>
      </c>
    </row>
    <row r="187" spans="2:6" x14ac:dyDescent="0.45">
      <c r="B187" s="12" t="s">
        <v>8</v>
      </c>
      <c r="C187" s="13" t="s">
        <v>37</v>
      </c>
      <c r="D187" s="13" t="s">
        <v>21</v>
      </c>
      <c r="E187" s="21">
        <v>434</v>
      </c>
      <c r="F187" s="22">
        <v>87</v>
      </c>
    </row>
    <row r="188" spans="2:6" x14ac:dyDescent="0.45">
      <c r="B188" s="12" t="s">
        <v>7</v>
      </c>
      <c r="C188" s="13" t="s">
        <v>36</v>
      </c>
      <c r="D188" s="13" t="s">
        <v>32</v>
      </c>
      <c r="E188" s="21">
        <v>280</v>
      </c>
      <c r="F188" s="22">
        <v>87</v>
      </c>
    </row>
    <row r="189" spans="2:6" x14ac:dyDescent="0.45">
      <c r="B189" s="10" t="s">
        <v>41</v>
      </c>
      <c r="C189" s="11" t="s">
        <v>36</v>
      </c>
      <c r="D189" s="11" t="s">
        <v>32</v>
      </c>
      <c r="E189" s="19">
        <v>10304</v>
      </c>
      <c r="F189" s="20">
        <v>84</v>
      </c>
    </row>
    <row r="190" spans="2:6" x14ac:dyDescent="0.45">
      <c r="B190" s="10" t="s">
        <v>5</v>
      </c>
      <c r="C190" s="11" t="s">
        <v>35</v>
      </c>
      <c r="D190" s="11" t="s">
        <v>22</v>
      </c>
      <c r="E190" s="19">
        <v>490</v>
      </c>
      <c r="F190" s="20">
        <v>84</v>
      </c>
    </row>
    <row r="191" spans="2:6" x14ac:dyDescent="0.45">
      <c r="B191" s="10" t="s">
        <v>8</v>
      </c>
      <c r="C191" s="11" t="s">
        <v>38</v>
      </c>
      <c r="D191" s="11" t="s">
        <v>22</v>
      </c>
      <c r="E191" s="19">
        <v>168</v>
      </c>
      <c r="F191" s="20">
        <v>84</v>
      </c>
    </row>
    <row r="192" spans="2:6" x14ac:dyDescent="0.45">
      <c r="B192" s="12" t="s">
        <v>2</v>
      </c>
      <c r="C192" s="13" t="s">
        <v>39</v>
      </c>
      <c r="D192" s="13" t="s">
        <v>27</v>
      </c>
      <c r="E192" s="21">
        <v>7812</v>
      </c>
      <c r="F192" s="22">
        <v>81</v>
      </c>
    </row>
    <row r="193" spans="2:6" x14ac:dyDescent="0.45">
      <c r="B193" s="12" t="s">
        <v>5</v>
      </c>
      <c r="C193" s="13" t="s">
        <v>39</v>
      </c>
      <c r="D193" s="13" t="s">
        <v>22</v>
      </c>
      <c r="E193" s="21">
        <v>6909</v>
      </c>
      <c r="F193" s="22">
        <v>81</v>
      </c>
    </row>
    <row r="194" spans="2:6" x14ac:dyDescent="0.45">
      <c r="B194" s="12" t="s">
        <v>8</v>
      </c>
      <c r="C194" s="13" t="s">
        <v>35</v>
      </c>
      <c r="D194" s="13" t="s">
        <v>30</v>
      </c>
      <c r="E194" s="21">
        <v>3598</v>
      </c>
      <c r="F194" s="22">
        <v>81</v>
      </c>
    </row>
    <row r="195" spans="2:6" x14ac:dyDescent="0.45">
      <c r="B195" s="10" t="s">
        <v>6</v>
      </c>
      <c r="C195" s="11" t="s">
        <v>37</v>
      </c>
      <c r="D195" s="11" t="s">
        <v>30</v>
      </c>
      <c r="E195" s="19">
        <v>560</v>
      </c>
      <c r="F195" s="20">
        <v>81</v>
      </c>
    </row>
    <row r="196" spans="2:6" x14ac:dyDescent="0.45">
      <c r="B196" s="10" t="s">
        <v>8</v>
      </c>
      <c r="C196" s="11" t="s">
        <v>38</v>
      </c>
      <c r="D196" s="11" t="s">
        <v>21</v>
      </c>
      <c r="E196" s="19">
        <v>6433</v>
      </c>
      <c r="F196" s="20">
        <v>78</v>
      </c>
    </row>
    <row r="197" spans="2:6" x14ac:dyDescent="0.45">
      <c r="B197" s="12" t="s">
        <v>3</v>
      </c>
      <c r="C197" s="13" t="s">
        <v>35</v>
      </c>
      <c r="D197" s="13" t="s">
        <v>23</v>
      </c>
      <c r="E197" s="21">
        <v>2023</v>
      </c>
      <c r="F197" s="22">
        <v>78</v>
      </c>
    </row>
    <row r="198" spans="2:6" x14ac:dyDescent="0.45">
      <c r="B198" s="10" t="s">
        <v>2</v>
      </c>
      <c r="C198" s="11" t="s">
        <v>36</v>
      </c>
      <c r="D198" s="11" t="s">
        <v>29</v>
      </c>
      <c r="E198" s="19">
        <v>8211</v>
      </c>
      <c r="F198" s="20">
        <v>75</v>
      </c>
    </row>
    <row r="199" spans="2:6" x14ac:dyDescent="0.45">
      <c r="B199" s="10" t="s">
        <v>6</v>
      </c>
      <c r="C199" s="11" t="s">
        <v>34</v>
      </c>
      <c r="D199" s="11" t="s">
        <v>29</v>
      </c>
      <c r="E199" s="19">
        <v>3339</v>
      </c>
      <c r="F199" s="20">
        <v>75</v>
      </c>
    </row>
    <row r="200" spans="2:6" x14ac:dyDescent="0.45">
      <c r="B200" s="10" t="s">
        <v>7</v>
      </c>
      <c r="C200" s="11" t="s">
        <v>34</v>
      </c>
      <c r="D200" s="11" t="s">
        <v>32</v>
      </c>
      <c r="E200" s="19">
        <v>3262</v>
      </c>
      <c r="F200" s="20">
        <v>75</v>
      </c>
    </row>
    <row r="201" spans="2:6" x14ac:dyDescent="0.45">
      <c r="B201" s="10" t="s">
        <v>40</v>
      </c>
      <c r="C201" s="11" t="s">
        <v>34</v>
      </c>
      <c r="D201" s="11" t="s">
        <v>23</v>
      </c>
      <c r="E201" s="19">
        <v>2779</v>
      </c>
      <c r="F201" s="20">
        <v>75</v>
      </c>
    </row>
    <row r="202" spans="2:6" x14ac:dyDescent="0.45">
      <c r="B202" s="12" t="s">
        <v>6</v>
      </c>
      <c r="C202" s="13" t="s">
        <v>34</v>
      </c>
      <c r="D202" s="13" t="s">
        <v>16</v>
      </c>
      <c r="E202" s="21">
        <v>2219</v>
      </c>
      <c r="F202" s="22">
        <v>75</v>
      </c>
    </row>
    <row r="203" spans="2:6" x14ac:dyDescent="0.45">
      <c r="B203" s="10" t="s">
        <v>7</v>
      </c>
      <c r="C203" s="11" t="s">
        <v>38</v>
      </c>
      <c r="D203" s="11" t="s">
        <v>14</v>
      </c>
      <c r="E203" s="19">
        <v>1281</v>
      </c>
      <c r="F203" s="20">
        <v>75</v>
      </c>
    </row>
    <row r="204" spans="2:6" x14ac:dyDescent="0.45">
      <c r="B204" s="12" t="s">
        <v>10</v>
      </c>
      <c r="C204" s="13" t="s">
        <v>36</v>
      </c>
      <c r="D204" s="13" t="s">
        <v>13</v>
      </c>
      <c r="E204" s="21">
        <v>945</v>
      </c>
      <c r="F204" s="22">
        <v>75</v>
      </c>
    </row>
    <row r="205" spans="2:6" x14ac:dyDescent="0.45">
      <c r="B205" s="10" t="s">
        <v>5</v>
      </c>
      <c r="C205" s="11" t="s">
        <v>37</v>
      </c>
      <c r="D205" s="11" t="s">
        <v>22</v>
      </c>
      <c r="E205" s="19">
        <v>518</v>
      </c>
      <c r="F205" s="20">
        <v>75</v>
      </c>
    </row>
    <row r="206" spans="2:6" x14ac:dyDescent="0.45">
      <c r="B206" s="12" t="s">
        <v>6</v>
      </c>
      <c r="C206" s="13" t="s">
        <v>38</v>
      </c>
      <c r="D206" s="13" t="s">
        <v>25</v>
      </c>
      <c r="E206" s="21">
        <v>469</v>
      </c>
      <c r="F206" s="22">
        <v>75</v>
      </c>
    </row>
    <row r="207" spans="2:6" x14ac:dyDescent="0.45">
      <c r="B207" s="12" t="s">
        <v>40</v>
      </c>
      <c r="C207" s="13" t="s">
        <v>37</v>
      </c>
      <c r="D207" s="13" t="s">
        <v>29</v>
      </c>
      <c r="E207" s="21">
        <v>9002</v>
      </c>
      <c r="F207" s="22">
        <v>72</v>
      </c>
    </row>
    <row r="208" spans="2:6" x14ac:dyDescent="0.45">
      <c r="B208" s="10" t="s">
        <v>41</v>
      </c>
      <c r="C208" s="11" t="s">
        <v>39</v>
      </c>
      <c r="D208" s="11" t="s">
        <v>14</v>
      </c>
      <c r="E208" s="19">
        <v>3976</v>
      </c>
      <c r="F208" s="20">
        <v>72</v>
      </c>
    </row>
    <row r="209" spans="2:6" x14ac:dyDescent="0.45">
      <c r="B209" s="12" t="s">
        <v>9</v>
      </c>
      <c r="C209" s="13" t="s">
        <v>39</v>
      </c>
      <c r="D209" s="13" t="s">
        <v>25</v>
      </c>
      <c r="E209" s="21">
        <v>3192</v>
      </c>
      <c r="F209" s="22">
        <v>72</v>
      </c>
    </row>
    <row r="210" spans="2:6" x14ac:dyDescent="0.45">
      <c r="B210" s="10" t="s">
        <v>10</v>
      </c>
      <c r="C210" s="11" t="s">
        <v>36</v>
      </c>
      <c r="D210" s="11" t="s">
        <v>27</v>
      </c>
      <c r="E210" s="19">
        <v>1407</v>
      </c>
      <c r="F210" s="20">
        <v>72</v>
      </c>
    </row>
    <row r="211" spans="2:6" x14ac:dyDescent="0.45">
      <c r="B211" s="10" t="s">
        <v>41</v>
      </c>
      <c r="C211" s="11" t="s">
        <v>35</v>
      </c>
      <c r="D211" s="11" t="s">
        <v>13</v>
      </c>
      <c r="E211" s="19">
        <v>4760</v>
      </c>
      <c r="F211" s="20">
        <v>69</v>
      </c>
    </row>
    <row r="212" spans="2:6" x14ac:dyDescent="0.45">
      <c r="B212" s="12" t="s">
        <v>3</v>
      </c>
      <c r="C212" s="13" t="s">
        <v>35</v>
      </c>
      <c r="D212" s="13" t="s">
        <v>29</v>
      </c>
      <c r="E212" s="21">
        <v>2114</v>
      </c>
      <c r="F212" s="22">
        <v>66</v>
      </c>
    </row>
    <row r="213" spans="2:6" x14ac:dyDescent="0.45">
      <c r="B213" s="12" t="s">
        <v>5</v>
      </c>
      <c r="C213" s="13" t="s">
        <v>36</v>
      </c>
      <c r="D213" s="13" t="s">
        <v>13</v>
      </c>
      <c r="E213" s="21">
        <v>6146</v>
      </c>
      <c r="F213" s="22">
        <v>63</v>
      </c>
    </row>
    <row r="214" spans="2:6" x14ac:dyDescent="0.45">
      <c r="B214" s="10" t="s">
        <v>7</v>
      </c>
      <c r="C214" s="11" t="s">
        <v>35</v>
      </c>
      <c r="D214" s="11" t="s">
        <v>14</v>
      </c>
      <c r="E214" s="19">
        <v>4606</v>
      </c>
      <c r="F214" s="20">
        <v>63</v>
      </c>
    </row>
    <row r="215" spans="2:6" x14ac:dyDescent="0.45">
      <c r="B215" s="12" t="s">
        <v>8</v>
      </c>
      <c r="C215" s="13" t="s">
        <v>38</v>
      </c>
      <c r="D215" s="13" t="s">
        <v>27</v>
      </c>
      <c r="E215" s="21">
        <v>2268</v>
      </c>
      <c r="F215" s="22">
        <v>63</v>
      </c>
    </row>
    <row r="216" spans="2:6" x14ac:dyDescent="0.45">
      <c r="B216" s="12" t="s">
        <v>6</v>
      </c>
      <c r="C216" s="13" t="s">
        <v>39</v>
      </c>
      <c r="D216" s="13" t="s">
        <v>30</v>
      </c>
      <c r="E216" s="21">
        <v>1638</v>
      </c>
      <c r="F216" s="22">
        <v>63</v>
      </c>
    </row>
    <row r="217" spans="2:6" x14ac:dyDescent="0.45">
      <c r="B217" s="12" t="s">
        <v>6</v>
      </c>
      <c r="C217" s="13" t="s">
        <v>36</v>
      </c>
      <c r="D217" s="13" t="s">
        <v>21</v>
      </c>
      <c r="E217" s="21">
        <v>497</v>
      </c>
      <c r="F217" s="22">
        <v>63</v>
      </c>
    </row>
    <row r="218" spans="2:6" x14ac:dyDescent="0.45">
      <c r="B218" s="10" t="s">
        <v>9</v>
      </c>
      <c r="C218" s="11" t="s">
        <v>38</v>
      </c>
      <c r="D218" s="11" t="s">
        <v>24</v>
      </c>
      <c r="E218" s="19">
        <v>4137</v>
      </c>
      <c r="F218" s="20">
        <v>60</v>
      </c>
    </row>
    <row r="219" spans="2:6" x14ac:dyDescent="0.45">
      <c r="B219" s="10" t="s">
        <v>9</v>
      </c>
      <c r="C219" s="11" t="s">
        <v>36</v>
      </c>
      <c r="D219" s="11" t="s">
        <v>30</v>
      </c>
      <c r="E219" s="19">
        <v>9051</v>
      </c>
      <c r="F219" s="20">
        <v>57</v>
      </c>
    </row>
    <row r="220" spans="2:6" x14ac:dyDescent="0.45">
      <c r="B220" s="10" t="s">
        <v>5</v>
      </c>
      <c r="C220" s="11" t="s">
        <v>38</v>
      </c>
      <c r="D220" s="11" t="s">
        <v>13</v>
      </c>
      <c r="E220" s="19">
        <v>7189</v>
      </c>
      <c r="F220" s="20">
        <v>54</v>
      </c>
    </row>
    <row r="221" spans="2:6" x14ac:dyDescent="0.45">
      <c r="B221" s="10" t="s">
        <v>3</v>
      </c>
      <c r="C221" s="11" t="s">
        <v>34</v>
      </c>
      <c r="D221" s="11" t="s">
        <v>26</v>
      </c>
      <c r="E221" s="19">
        <v>3108</v>
      </c>
      <c r="F221" s="20">
        <v>54</v>
      </c>
    </row>
    <row r="222" spans="2:6" x14ac:dyDescent="0.45">
      <c r="B222" s="10" t="s">
        <v>6</v>
      </c>
      <c r="C222" s="11" t="s">
        <v>38</v>
      </c>
      <c r="D222" s="11" t="s">
        <v>31</v>
      </c>
      <c r="E222" s="19">
        <v>2681</v>
      </c>
      <c r="F222" s="20">
        <v>54</v>
      </c>
    </row>
    <row r="223" spans="2:6" x14ac:dyDescent="0.45">
      <c r="B223" s="10" t="s">
        <v>2</v>
      </c>
      <c r="C223" s="11" t="s">
        <v>37</v>
      </c>
      <c r="D223" s="11" t="s">
        <v>14</v>
      </c>
      <c r="E223" s="19">
        <v>1057</v>
      </c>
      <c r="F223" s="20">
        <v>54</v>
      </c>
    </row>
    <row r="224" spans="2:6" x14ac:dyDescent="0.45">
      <c r="B224" s="12" t="s">
        <v>2</v>
      </c>
      <c r="C224" s="13" t="s">
        <v>34</v>
      </c>
      <c r="D224" s="13" t="s">
        <v>13</v>
      </c>
      <c r="E224" s="21">
        <v>252</v>
      </c>
      <c r="F224" s="22">
        <v>54</v>
      </c>
    </row>
    <row r="225" spans="2:6" x14ac:dyDescent="0.45">
      <c r="B225" s="10" t="s">
        <v>5</v>
      </c>
      <c r="C225" s="11" t="s">
        <v>39</v>
      </c>
      <c r="D225" s="11" t="s">
        <v>26</v>
      </c>
      <c r="E225" s="19">
        <v>5236</v>
      </c>
      <c r="F225" s="20">
        <v>51</v>
      </c>
    </row>
    <row r="226" spans="2:6" x14ac:dyDescent="0.45">
      <c r="B226" s="12" t="s">
        <v>3</v>
      </c>
      <c r="C226" s="13" t="s">
        <v>39</v>
      </c>
      <c r="D226" s="13" t="s">
        <v>29</v>
      </c>
      <c r="E226" s="21">
        <v>3640</v>
      </c>
      <c r="F226" s="22">
        <v>51</v>
      </c>
    </row>
    <row r="227" spans="2:6" x14ac:dyDescent="0.45">
      <c r="B227" s="10" t="s">
        <v>40</v>
      </c>
      <c r="C227" s="11" t="s">
        <v>38</v>
      </c>
      <c r="D227" s="11" t="s">
        <v>24</v>
      </c>
      <c r="E227" s="19">
        <v>623</v>
      </c>
      <c r="F227" s="20">
        <v>51</v>
      </c>
    </row>
    <row r="228" spans="2:6" x14ac:dyDescent="0.45">
      <c r="B228" s="12" t="s">
        <v>2</v>
      </c>
      <c r="C228" s="13" t="s">
        <v>38</v>
      </c>
      <c r="D228" s="13" t="s">
        <v>13</v>
      </c>
      <c r="E228" s="21">
        <v>56</v>
      </c>
      <c r="F228" s="22">
        <v>51</v>
      </c>
    </row>
    <row r="229" spans="2:6" x14ac:dyDescent="0.45">
      <c r="B229" s="12" t="s">
        <v>40</v>
      </c>
      <c r="C229" s="13" t="s">
        <v>34</v>
      </c>
      <c r="D229" s="13" t="s">
        <v>26</v>
      </c>
      <c r="E229" s="21">
        <v>6748</v>
      </c>
      <c r="F229" s="22">
        <v>48</v>
      </c>
    </row>
    <row r="230" spans="2:6" x14ac:dyDescent="0.45">
      <c r="B230" s="12" t="s">
        <v>7</v>
      </c>
      <c r="C230" s="13" t="s">
        <v>37</v>
      </c>
      <c r="D230" s="13" t="s">
        <v>33</v>
      </c>
      <c r="E230" s="21">
        <v>6391</v>
      </c>
      <c r="F230" s="22">
        <v>48</v>
      </c>
    </row>
    <row r="231" spans="2:6" x14ac:dyDescent="0.45">
      <c r="B231" s="12" t="s">
        <v>7</v>
      </c>
      <c r="C231" s="13" t="s">
        <v>34</v>
      </c>
      <c r="D231" s="13" t="s">
        <v>33</v>
      </c>
      <c r="E231" s="21">
        <v>2226</v>
      </c>
      <c r="F231" s="22">
        <v>48</v>
      </c>
    </row>
    <row r="232" spans="2:6" x14ac:dyDescent="0.45">
      <c r="B232" s="12" t="s">
        <v>40</v>
      </c>
      <c r="C232" s="13" t="s">
        <v>35</v>
      </c>
      <c r="D232" s="13" t="s">
        <v>24</v>
      </c>
      <c r="E232" s="21">
        <v>1638</v>
      </c>
      <c r="F232" s="22">
        <v>48</v>
      </c>
    </row>
    <row r="233" spans="2:6" x14ac:dyDescent="0.45">
      <c r="B233" s="12" t="s">
        <v>6</v>
      </c>
      <c r="C233" s="13" t="s">
        <v>34</v>
      </c>
      <c r="D233" s="13" t="s">
        <v>4</v>
      </c>
      <c r="E233" s="21">
        <v>525</v>
      </c>
      <c r="F233" s="22">
        <v>48</v>
      </c>
    </row>
    <row r="234" spans="2:6" x14ac:dyDescent="0.45">
      <c r="B234" s="12" t="s">
        <v>2</v>
      </c>
      <c r="C234" s="13" t="s">
        <v>36</v>
      </c>
      <c r="D234" s="13" t="s">
        <v>17</v>
      </c>
      <c r="E234" s="21">
        <v>189</v>
      </c>
      <c r="F234" s="22">
        <v>48</v>
      </c>
    </row>
    <row r="235" spans="2:6" x14ac:dyDescent="0.45">
      <c r="B235" s="12" t="s">
        <v>5</v>
      </c>
      <c r="C235" s="13" t="s">
        <v>37</v>
      </c>
      <c r="D235" s="13" t="s">
        <v>31</v>
      </c>
      <c r="E235" s="21">
        <v>182</v>
      </c>
      <c r="F235" s="22">
        <v>48</v>
      </c>
    </row>
    <row r="236" spans="2:6" x14ac:dyDescent="0.45">
      <c r="B236" s="12" t="s">
        <v>5</v>
      </c>
      <c r="C236" s="13" t="s">
        <v>38</v>
      </c>
      <c r="D236" s="13" t="s">
        <v>25</v>
      </c>
      <c r="E236" s="21">
        <v>7483</v>
      </c>
      <c r="F236" s="22">
        <v>45</v>
      </c>
    </row>
    <row r="237" spans="2:6" x14ac:dyDescent="0.45">
      <c r="B237" s="10" t="s">
        <v>8</v>
      </c>
      <c r="C237" s="11" t="s">
        <v>37</v>
      </c>
      <c r="D237" s="11" t="s">
        <v>26</v>
      </c>
      <c r="E237" s="19">
        <v>6279</v>
      </c>
      <c r="F237" s="20">
        <v>45</v>
      </c>
    </row>
    <row r="238" spans="2:6" x14ac:dyDescent="0.45">
      <c r="B238" s="12" t="s">
        <v>9</v>
      </c>
      <c r="C238" s="13" t="s">
        <v>37</v>
      </c>
      <c r="D238" s="13" t="s">
        <v>28</v>
      </c>
      <c r="E238" s="21">
        <v>2919</v>
      </c>
      <c r="F238" s="22">
        <v>45</v>
      </c>
    </row>
    <row r="239" spans="2:6" x14ac:dyDescent="0.45">
      <c r="B239" s="12" t="s">
        <v>40</v>
      </c>
      <c r="C239" s="13" t="s">
        <v>38</v>
      </c>
      <c r="D239" s="13" t="s">
        <v>29</v>
      </c>
      <c r="E239" s="21">
        <v>2541</v>
      </c>
      <c r="F239" s="22">
        <v>45</v>
      </c>
    </row>
    <row r="240" spans="2:6" x14ac:dyDescent="0.45">
      <c r="B240" s="10" t="s">
        <v>7</v>
      </c>
      <c r="C240" s="11" t="s">
        <v>36</v>
      </c>
      <c r="D240" s="11" t="s">
        <v>22</v>
      </c>
      <c r="E240" s="19">
        <v>8435</v>
      </c>
      <c r="F240" s="20">
        <v>42</v>
      </c>
    </row>
    <row r="241" spans="2:6" x14ac:dyDescent="0.45">
      <c r="B241" s="12" t="s">
        <v>3</v>
      </c>
      <c r="C241" s="13" t="s">
        <v>34</v>
      </c>
      <c r="D241" s="13" t="s">
        <v>25</v>
      </c>
      <c r="E241" s="21">
        <v>6300</v>
      </c>
      <c r="F241" s="22">
        <v>42</v>
      </c>
    </row>
    <row r="242" spans="2:6" x14ac:dyDescent="0.45">
      <c r="B242" s="12" t="s">
        <v>40</v>
      </c>
      <c r="C242" s="13" t="s">
        <v>39</v>
      </c>
      <c r="D242" s="13" t="s">
        <v>15</v>
      </c>
      <c r="E242" s="21">
        <v>5775</v>
      </c>
      <c r="F242" s="22">
        <v>42</v>
      </c>
    </row>
    <row r="243" spans="2:6" x14ac:dyDescent="0.45">
      <c r="B243" s="10" t="s">
        <v>2</v>
      </c>
      <c r="C243" s="11" t="s">
        <v>37</v>
      </c>
      <c r="D243" s="11" t="s">
        <v>15</v>
      </c>
      <c r="E243" s="19">
        <v>2863</v>
      </c>
      <c r="F243" s="20">
        <v>42</v>
      </c>
    </row>
    <row r="244" spans="2:6" x14ac:dyDescent="0.45">
      <c r="B244" s="10" t="s">
        <v>5</v>
      </c>
      <c r="C244" s="11" t="s">
        <v>36</v>
      </c>
      <c r="D244" s="11" t="s">
        <v>16</v>
      </c>
      <c r="E244" s="19">
        <v>16184</v>
      </c>
      <c r="F244" s="20">
        <v>39</v>
      </c>
    </row>
    <row r="245" spans="2:6" x14ac:dyDescent="0.45">
      <c r="B245" s="12" t="s">
        <v>7</v>
      </c>
      <c r="C245" s="13" t="s">
        <v>34</v>
      </c>
      <c r="D245" s="13" t="s">
        <v>17</v>
      </c>
      <c r="E245" s="21">
        <v>7777</v>
      </c>
      <c r="F245" s="22">
        <v>39</v>
      </c>
    </row>
    <row r="246" spans="2:6" x14ac:dyDescent="0.45">
      <c r="B246" s="10" t="s">
        <v>3</v>
      </c>
      <c r="C246" s="11" t="s">
        <v>36</v>
      </c>
      <c r="D246" s="11" t="s">
        <v>25</v>
      </c>
      <c r="E246" s="19">
        <v>3339</v>
      </c>
      <c r="F246" s="20">
        <v>39</v>
      </c>
    </row>
    <row r="247" spans="2:6" x14ac:dyDescent="0.45">
      <c r="B247" s="10" t="s">
        <v>40</v>
      </c>
      <c r="C247" s="11" t="s">
        <v>38</v>
      </c>
      <c r="D247" s="11" t="s">
        <v>31</v>
      </c>
      <c r="E247" s="19">
        <v>1988</v>
      </c>
      <c r="F247" s="20">
        <v>39</v>
      </c>
    </row>
    <row r="248" spans="2:6" x14ac:dyDescent="0.45">
      <c r="B248" s="10" t="s">
        <v>41</v>
      </c>
      <c r="C248" s="11" t="s">
        <v>34</v>
      </c>
      <c r="D248" s="11" t="s">
        <v>17</v>
      </c>
      <c r="E248" s="19">
        <v>1463</v>
      </c>
      <c r="F248" s="20">
        <v>39</v>
      </c>
    </row>
    <row r="249" spans="2:6" x14ac:dyDescent="0.45">
      <c r="B249" s="12" t="s">
        <v>3</v>
      </c>
      <c r="C249" s="13" t="s">
        <v>36</v>
      </c>
      <c r="D249" s="13" t="s">
        <v>16</v>
      </c>
      <c r="E249" s="21">
        <v>9198</v>
      </c>
      <c r="F249" s="22">
        <v>36</v>
      </c>
    </row>
    <row r="250" spans="2:6" x14ac:dyDescent="0.45">
      <c r="B250" s="12" t="s">
        <v>6</v>
      </c>
      <c r="C250" s="13" t="s">
        <v>38</v>
      </c>
      <c r="D250" s="13" t="s">
        <v>21</v>
      </c>
      <c r="E250" s="21">
        <v>7322</v>
      </c>
      <c r="F250" s="22">
        <v>36</v>
      </c>
    </row>
    <row r="251" spans="2:6" x14ac:dyDescent="0.45">
      <c r="B251" s="12" t="s">
        <v>2</v>
      </c>
      <c r="C251" s="13" t="s">
        <v>39</v>
      </c>
      <c r="D251" s="13" t="s">
        <v>15</v>
      </c>
      <c r="E251" s="21">
        <v>4802</v>
      </c>
      <c r="F251" s="22">
        <v>36</v>
      </c>
    </row>
    <row r="252" spans="2:6" x14ac:dyDescent="0.45">
      <c r="B252" s="10" t="s">
        <v>2</v>
      </c>
      <c r="C252" s="11" t="s">
        <v>39</v>
      </c>
      <c r="D252" s="11" t="s">
        <v>23</v>
      </c>
      <c r="E252" s="19">
        <v>630</v>
      </c>
      <c r="F252" s="20">
        <v>36</v>
      </c>
    </row>
    <row r="253" spans="2:6" x14ac:dyDescent="0.45">
      <c r="B253" s="10" t="s">
        <v>40</v>
      </c>
      <c r="C253" s="11" t="s">
        <v>36</v>
      </c>
      <c r="D253" s="11" t="s">
        <v>4</v>
      </c>
      <c r="E253" s="19">
        <v>217</v>
      </c>
      <c r="F253" s="20">
        <v>36</v>
      </c>
    </row>
    <row r="254" spans="2:6" x14ac:dyDescent="0.45">
      <c r="B254" s="12" t="s">
        <v>10</v>
      </c>
      <c r="C254" s="13" t="s">
        <v>39</v>
      </c>
      <c r="D254" s="13" t="s">
        <v>33</v>
      </c>
      <c r="E254" s="21">
        <v>12950</v>
      </c>
      <c r="F254" s="22">
        <v>30</v>
      </c>
    </row>
    <row r="255" spans="2:6" x14ac:dyDescent="0.45">
      <c r="B255" s="10" t="s">
        <v>8</v>
      </c>
      <c r="C255" s="11" t="s">
        <v>37</v>
      </c>
      <c r="D255" s="11" t="s">
        <v>15</v>
      </c>
      <c r="E255" s="19">
        <v>9709</v>
      </c>
      <c r="F255" s="20">
        <v>30</v>
      </c>
    </row>
    <row r="256" spans="2:6" x14ac:dyDescent="0.45">
      <c r="B256" s="12" t="s">
        <v>40</v>
      </c>
      <c r="C256" s="13" t="s">
        <v>39</v>
      </c>
      <c r="D256" s="13" t="s">
        <v>27</v>
      </c>
      <c r="E256" s="21">
        <v>6370</v>
      </c>
      <c r="F256" s="22">
        <v>30</v>
      </c>
    </row>
    <row r="257" spans="2:6" x14ac:dyDescent="0.45">
      <c r="B257" s="12" t="s">
        <v>40</v>
      </c>
      <c r="C257" s="13" t="s">
        <v>36</v>
      </c>
      <c r="D257" s="13" t="s">
        <v>25</v>
      </c>
      <c r="E257" s="21">
        <v>5439</v>
      </c>
      <c r="F257" s="22">
        <v>30</v>
      </c>
    </row>
    <row r="258" spans="2:6" x14ac:dyDescent="0.45">
      <c r="B258" s="12" t="s">
        <v>10</v>
      </c>
      <c r="C258" s="13" t="s">
        <v>37</v>
      </c>
      <c r="D258" s="13" t="s">
        <v>23</v>
      </c>
      <c r="E258" s="21">
        <v>4683</v>
      </c>
      <c r="F258" s="22">
        <v>30</v>
      </c>
    </row>
    <row r="259" spans="2:6" x14ac:dyDescent="0.45">
      <c r="B259" s="12" t="s">
        <v>6</v>
      </c>
      <c r="C259" s="13" t="s">
        <v>36</v>
      </c>
      <c r="D259" s="13" t="s">
        <v>13</v>
      </c>
      <c r="E259" s="21">
        <v>4319</v>
      </c>
      <c r="F259" s="22">
        <v>30</v>
      </c>
    </row>
    <row r="260" spans="2:6" x14ac:dyDescent="0.45">
      <c r="B260" s="10" t="s">
        <v>8</v>
      </c>
      <c r="C260" s="11" t="s">
        <v>39</v>
      </c>
      <c r="D260" s="11" t="s">
        <v>18</v>
      </c>
      <c r="E260" s="19">
        <v>9660</v>
      </c>
      <c r="F260" s="20">
        <v>27</v>
      </c>
    </row>
    <row r="261" spans="2:6" x14ac:dyDescent="0.45">
      <c r="B261" s="12" t="s">
        <v>9</v>
      </c>
      <c r="C261" s="13" t="s">
        <v>34</v>
      </c>
      <c r="D261" s="13" t="s">
        <v>21</v>
      </c>
      <c r="E261" s="21">
        <v>6832</v>
      </c>
      <c r="F261" s="22">
        <v>27</v>
      </c>
    </row>
    <row r="262" spans="2:6" x14ac:dyDescent="0.45">
      <c r="B262" s="10" t="s">
        <v>6</v>
      </c>
      <c r="C262" s="11" t="s">
        <v>39</v>
      </c>
      <c r="D262" s="11" t="s">
        <v>17</v>
      </c>
      <c r="E262" s="19">
        <v>6048</v>
      </c>
      <c r="F262" s="20">
        <v>27</v>
      </c>
    </row>
    <row r="263" spans="2:6" x14ac:dyDescent="0.45">
      <c r="B263" s="12" t="s">
        <v>10</v>
      </c>
      <c r="C263" s="13" t="s">
        <v>37</v>
      </c>
      <c r="D263" s="13" t="s">
        <v>28</v>
      </c>
      <c r="E263" s="21">
        <v>3059</v>
      </c>
      <c r="F263" s="22">
        <v>27</v>
      </c>
    </row>
    <row r="264" spans="2:6" x14ac:dyDescent="0.45">
      <c r="B264" s="12" t="s">
        <v>7</v>
      </c>
      <c r="C264" s="13" t="s">
        <v>35</v>
      </c>
      <c r="D264" s="13" t="s">
        <v>16</v>
      </c>
      <c r="E264" s="21">
        <v>2135</v>
      </c>
      <c r="F264" s="22">
        <v>27</v>
      </c>
    </row>
    <row r="265" spans="2:6" x14ac:dyDescent="0.45">
      <c r="B265" s="10" t="s">
        <v>8</v>
      </c>
      <c r="C265" s="11" t="s">
        <v>39</v>
      </c>
      <c r="D265" s="11" t="s">
        <v>26</v>
      </c>
      <c r="E265" s="19">
        <v>1561</v>
      </c>
      <c r="F265" s="20">
        <v>27</v>
      </c>
    </row>
    <row r="266" spans="2:6" x14ac:dyDescent="0.45">
      <c r="B266" s="12" t="s">
        <v>10</v>
      </c>
      <c r="C266" s="13" t="s">
        <v>34</v>
      </c>
      <c r="D266" s="13" t="s">
        <v>22</v>
      </c>
      <c r="E266" s="21">
        <v>4053</v>
      </c>
      <c r="F266" s="22">
        <v>24</v>
      </c>
    </row>
    <row r="267" spans="2:6" x14ac:dyDescent="0.45">
      <c r="B267" s="10" t="s">
        <v>7</v>
      </c>
      <c r="C267" s="11" t="s">
        <v>34</v>
      </c>
      <c r="D267" s="11" t="s">
        <v>15</v>
      </c>
      <c r="E267" s="19">
        <v>3829</v>
      </c>
      <c r="F267" s="20">
        <v>24</v>
      </c>
    </row>
    <row r="268" spans="2:6" x14ac:dyDescent="0.45">
      <c r="B268" s="10" t="s">
        <v>2</v>
      </c>
      <c r="C268" s="11" t="s">
        <v>36</v>
      </c>
      <c r="D268" s="11" t="s">
        <v>16</v>
      </c>
      <c r="E268" s="19">
        <v>11417</v>
      </c>
      <c r="F268" s="20">
        <v>21</v>
      </c>
    </row>
    <row r="269" spans="2:6" x14ac:dyDescent="0.45">
      <c r="B269" s="10" t="s">
        <v>5</v>
      </c>
      <c r="C269" s="11" t="s">
        <v>37</v>
      </c>
      <c r="D269" s="11" t="s">
        <v>25</v>
      </c>
      <c r="E269" s="19">
        <v>8813</v>
      </c>
      <c r="F269" s="20">
        <v>21</v>
      </c>
    </row>
    <row r="270" spans="2:6" x14ac:dyDescent="0.45">
      <c r="B270" s="10" t="s">
        <v>40</v>
      </c>
      <c r="C270" s="11" t="s">
        <v>37</v>
      </c>
      <c r="D270" s="11" t="s">
        <v>19</v>
      </c>
      <c r="E270" s="19">
        <v>7693</v>
      </c>
      <c r="F270" s="20">
        <v>21</v>
      </c>
    </row>
    <row r="271" spans="2:6" x14ac:dyDescent="0.45">
      <c r="B271" s="10" t="s">
        <v>5</v>
      </c>
      <c r="C271" s="11" t="s">
        <v>34</v>
      </c>
      <c r="D271" s="11" t="s">
        <v>27</v>
      </c>
      <c r="E271" s="19">
        <v>6986</v>
      </c>
      <c r="F271" s="20">
        <v>21</v>
      </c>
    </row>
    <row r="272" spans="2:6" x14ac:dyDescent="0.45">
      <c r="B272" s="10" t="s">
        <v>5</v>
      </c>
      <c r="C272" s="11" t="s">
        <v>38</v>
      </c>
      <c r="D272" s="11" t="s">
        <v>32</v>
      </c>
      <c r="E272" s="19">
        <v>5075</v>
      </c>
      <c r="F272" s="20">
        <v>21</v>
      </c>
    </row>
    <row r="273" spans="2:6" x14ac:dyDescent="0.45">
      <c r="B273" s="10" t="s">
        <v>7</v>
      </c>
      <c r="C273" s="11" t="s">
        <v>35</v>
      </c>
      <c r="D273" s="11" t="s">
        <v>27</v>
      </c>
      <c r="E273" s="19">
        <v>2478</v>
      </c>
      <c r="F273" s="20">
        <v>21</v>
      </c>
    </row>
    <row r="274" spans="2:6" x14ac:dyDescent="0.45">
      <c r="B274" s="10" t="s">
        <v>41</v>
      </c>
      <c r="C274" s="11" t="s">
        <v>38</v>
      </c>
      <c r="D274" s="11" t="s">
        <v>25</v>
      </c>
      <c r="E274" s="19">
        <v>154</v>
      </c>
      <c r="F274" s="20">
        <v>21</v>
      </c>
    </row>
    <row r="275" spans="2:6" x14ac:dyDescent="0.45">
      <c r="B275" s="12" t="s">
        <v>3</v>
      </c>
      <c r="C275" s="13" t="s">
        <v>34</v>
      </c>
      <c r="D275" s="13" t="s">
        <v>20</v>
      </c>
      <c r="E275" s="21">
        <v>2583</v>
      </c>
      <c r="F275" s="22">
        <v>18</v>
      </c>
    </row>
    <row r="276" spans="2:6" x14ac:dyDescent="0.45">
      <c r="B276" s="12" t="s">
        <v>3</v>
      </c>
      <c r="C276" s="13" t="s">
        <v>36</v>
      </c>
      <c r="D276" s="13" t="s">
        <v>19</v>
      </c>
      <c r="E276" s="21">
        <v>1281</v>
      </c>
      <c r="F276" s="22">
        <v>18</v>
      </c>
    </row>
    <row r="277" spans="2:6" x14ac:dyDescent="0.45">
      <c r="B277" s="10" t="s">
        <v>2</v>
      </c>
      <c r="C277" s="11" t="s">
        <v>37</v>
      </c>
      <c r="D277" s="11" t="s">
        <v>19</v>
      </c>
      <c r="E277" s="19">
        <v>238</v>
      </c>
      <c r="F277" s="20">
        <v>18</v>
      </c>
    </row>
    <row r="278" spans="2:6" x14ac:dyDescent="0.45">
      <c r="B278" s="10" t="s">
        <v>5</v>
      </c>
      <c r="C278" s="11" t="s">
        <v>36</v>
      </c>
      <c r="D278" s="11" t="s">
        <v>23</v>
      </c>
      <c r="E278" s="19">
        <v>6314</v>
      </c>
      <c r="F278" s="20">
        <v>15</v>
      </c>
    </row>
    <row r="279" spans="2:6" x14ac:dyDescent="0.45">
      <c r="B279" s="12" t="s">
        <v>5</v>
      </c>
      <c r="C279" s="13" t="s">
        <v>35</v>
      </c>
      <c r="D279" s="13" t="s">
        <v>18</v>
      </c>
      <c r="E279" s="21">
        <v>2415</v>
      </c>
      <c r="F279" s="22">
        <v>15</v>
      </c>
    </row>
    <row r="280" spans="2:6" x14ac:dyDescent="0.45">
      <c r="B280" s="10" t="s">
        <v>6</v>
      </c>
      <c r="C280" s="11" t="s">
        <v>34</v>
      </c>
      <c r="D280" s="11" t="s">
        <v>15</v>
      </c>
      <c r="E280" s="19">
        <v>1442</v>
      </c>
      <c r="F280" s="20">
        <v>15</v>
      </c>
    </row>
    <row r="281" spans="2:6" x14ac:dyDescent="0.45">
      <c r="B281" s="12" t="s">
        <v>2</v>
      </c>
      <c r="C281" s="13" t="s">
        <v>35</v>
      </c>
      <c r="D281" s="13" t="s">
        <v>19</v>
      </c>
      <c r="E281" s="21">
        <v>553</v>
      </c>
      <c r="F281" s="22">
        <v>15</v>
      </c>
    </row>
    <row r="282" spans="2:6" x14ac:dyDescent="0.45">
      <c r="B282" s="12" t="s">
        <v>40</v>
      </c>
      <c r="C282" s="13" t="s">
        <v>39</v>
      </c>
      <c r="D282" s="13" t="s">
        <v>22</v>
      </c>
      <c r="E282" s="21">
        <v>5817</v>
      </c>
      <c r="F282" s="22">
        <v>12</v>
      </c>
    </row>
    <row r="283" spans="2:6" x14ac:dyDescent="0.45">
      <c r="B283" s="12" t="s">
        <v>5</v>
      </c>
      <c r="C283" s="13" t="s">
        <v>37</v>
      </c>
      <c r="D283" s="13" t="s">
        <v>14</v>
      </c>
      <c r="E283" s="21">
        <v>4991</v>
      </c>
      <c r="F283" s="22">
        <v>12</v>
      </c>
    </row>
    <row r="284" spans="2:6" x14ac:dyDescent="0.45">
      <c r="B284" s="12" t="s">
        <v>6</v>
      </c>
      <c r="C284" s="13" t="s">
        <v>36</v>
      </c>
      <c r="D284" s="13" t="s">
        <v>32</v>
      </c>
      <c r="E284" s="21">
        <v>6118</v>
      </c>
      <c r="F284" s="22">
        <v>9</v>
      </c>
    </row>
    <row r="285" spans="2:6" x14ac:dyDescent="0.45">
      <c r="B285" s="10" t="s">
        <v>10</v>
      </c>
      <c r="C285" s="11" t="s">
        <v>34</v>
      </c>
      <c r="D285" s="11" t="s">
        <v>26</v>
      </c>
      <c r="E285" s="19">
        <v>4991</v>
      </c>
      <c r="F285" s="20">
        <v>9</v>
      </c>
    </row>
    <row r="286" spans="2:6" x14ac:dyDescent="0.45">
      <c r="B286" s="10" t="s">
        <v>41</v>
      </c>
      <c r="C286" s="11" t="s">
        <v>37</v>
      </c>
      <c r="D286" s="11" t="s">
        <v>21</v>
      </c>
      <c r="E286" s="19">
        <v>2933</v>
      </c>
      <c r="F286" s="20">
        <v>9</v>
      </c>
    </row>
    <row r="287" spans="2:6" x14ac:dyDescent="0.45">
      <c r="B287" s="12" t="s">
        <v>5</v>
      </c>
      <c r="C287" s="13" t="s">
        <v>35</v>
      </c>
      <c r="D287" s="13" t="s">
        <v>4</v>
      </c>
      <c r="E287" s="21">
        <v>2744</v>
      </c>
      <c r="F287" s="22">
        <v>9</v>
      </c>
    </row>
    <row r="288" spans="2:6" x14ac:dyDescent="0.45">
      <c r="B288" s="10" t="s">
        <v>9</v>
      </c>
      <c r="C288" s="11" t="s">
        <v>38</v>
      </c>
      <c r="D288" s="11" t="s">
        <v>17</v>
      </c>
      <c r="E288" s="19">
        <v>2408</v>
      </c>
      <c r="F288" s="20">
        <v>9</v>
      </c>
    </row>
    <row r="289" spans="2:6" x14ac:dyDescent="0.45">
      <c r="B289" s="10" t="s">
        <v>6</v>
      </c>
      <c r="C289" s="11" t="s">
        <v>37</v>
      </c>
      <c r="D289" s="11" t="s">
        <v>26</v>
      </c>
      <c r="E289" s="19">
        <v>6818</v>
      </c>
      <c r="F289" s="20">
        <v>6</v>
      </c>
    </row>
    <row r="290" spans="2:6" x14ac:dyDescent="0.45">
      <c r="B290" s="12" t="s">
        <v>10</v>
      </c>
      <c r="C290" s="13" t="s">
        <v>35</v>
      </c>
      <c r="D290" s="13" t="s">
        <v>15</v>
      </c>
      <c r="E290" s="21">
        <v>2562</v>
      </c>
      <c r="F290" s="22">
        <v>6</v>
      </c>
    </row>
    <row r="291" spans="2:6" x14ac:dyDescent="0.45">
      <c r="B291" s="12" t="s">
        <v>6</v>
      </c>
      <c r="C291" s="13" t="s">
        <v>38</v>
      </c>
      <c r="D291" s="13" t="s">
        <v>16</v>
      </c>
      <c r="E291" s="21">
        <v>938</v>
      </c>
      <c r="F291" s="22">
        <v>6</v>
      </c>
    </row>
    <row r="292" spans="2:6" x14ac:dyDescent="0.45">
      <c r="B292" s="12" t="s">
        <v>5</v>
      </c>
      <c r="C292" s="13" t="s">
        <v>36</v>
      </c>
      <c r="D292" s="13" t="s">
        <v>18</v>
      </c>
      <c r="E292" s="21">
        <v>6111</v>
      </c>
      <c r="F292" s="22">
        <v>3</v>
      </c>
    </row>
    <row r="293" spans="2:6" x14ac:dyDescent="0.45">
      <c r="B293" s="10" t="s">
        <v>41</v>
      </c>
      <c r="C293" s="11" t="s">
        <v>38</v>
      </c>
      <c r="D293" s="11" t="s">
        <v>22</v>
      </c>
      <c r="E293" s="19">
        <v>5915</v>
      </c>
      <c r="F293" s="20">
        <v>3</v>
      </c>
    </row>
    <row r="294" spans="2:6" x14ac:dyDescent="0.45">
      <c r="B294" s="10" t="s">
        <v>2</v>
      </c>
      <c r="C294" s="11" t="s">
        <v>38</v>
      </c>
      <c r="D294" s="11" t="s">
        <v>4</v>
      </c>
      <c r="E294" s="19">
        <v>3549</v>
      </c>
      <c r="F294" s="20">
        <v>3</v>
      </c>
    </row>
    <row r="295" spans="2:6" x14ac:dyDescent="0.45">
      <c r="B295" s="10" t="s">
        <v>6</v>
      </c>
      <c r="C295" s="11" t="s">
        <v>39</v>
      </c>
      <c r="D295" s="11" t="s">
        <v>24</v>
      </c>
      <c r="E295" s="19">
        <v>2989</v>
      </c>
      <c r="F295" s="20">
        <v>3</v>
      </c>
    </row>
    <row r="296" spans="2:6" x14ac:dyDescent="0.45">
      <c r="B296" s="12" t="s">
        <v>7</v>
      </c>
      <c r="C296" s="13" t="s">
        <v>37</v>
      </c>
      <c r="D296" s="13" t="s">
        <v>26</v>
      </c>
      <c r="E296" s="21">
        <v>5306</v>
      </c>
      <c r="F296" s="22">
        <v>0</v>
      </c>
    </row>
  </sheetData>
  <conditionalFormatting sqref="F1:F2 F4:F1048576">
    <cfRule type="duplicateValues" dxfId="7"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35705-22F5-4A1A-BF69-DA9F7D9C433F}">
  <dimension ref="A1:N18"/>
  <sheetViews>
    <sheetView showGridLines="0" workbookViewId="0">
      <selection sqref="A1:XFD2"/>
    </sheetView>
  </sheetViews>
  <sheetFormatPr defaultRowHeight="14.25" x14ac:dyDescent="0.45"/>
  <cols>
    <col min="2" max="2" width="11" bestFit="1" customWidth="1"/>
    <col min="3" max="3" width="12.265625" bestFit="1" customWidth="1"/>
    <col min="4" max="4" width="10.86328125" bestFit="1" customWidth="1"/>
    <col min="8" max="8" width="11" bestFit="1" customWidth="1"/>
    <col min="9" max="9" width="9.3984375" bestFit="1" customWidth="1"/>
    <col min="10" max="10" width="9.3984375" customWidth="1"/>
    <col min="11" max="11" width="11.86328125" bestFit="1" customWidth="1"/>
    <col min="12" max="12" width="9.86328125" bestFit="1" customWidth="1"/>
  </cols>
  <sheetData>
    <row r="1" spans="1:14" s="24" customFormat="1" ht="34.25" customHeight="1" x14ac:dyDescent="0.9">
      <c r="A1" s="47" t="s">
        <v>65</v>
      </c>
      <c r="B1" s="48"/>
      <c r="C1" s="48"/>
    </row>
    <row r="2" spans="1:14" s="46" customFormat="1" ht="13.15" customHeight="1" x14ac:dyDescent="0.75">
      <c r="A2" s="44"/>
      <c r="B2" s="45"/>
      <c r="C2" s="45"/>
    </row>
    <row r="4" spans="1:14" x14ac:dyDescent="0.45">
      <c r="B4" t="s">
        <v>66</v>
      </c>
      <c r="C4" t="s">
        <v>1</v>
      </c>
      <c r="D4" t="s">
        <v>49</v>
      </c>
      <c r="H4" s="25" t="s">
        <v>66</v>
      </c>
      <c r="I4" s="29" t="s">
        <v>1</v>
      </c>
      <c r="J4" s="29"/>
      <c r="K4" s="26" t="s">
        <v>49</v>
      </c>
    </row>
    <row r="5" spans="1:14" x14ac:dyDescent="0.45">
      <c r="B5" t="str" cm="1">
        <f t="array" ref="B5:B10">_xlfn.UNIQUE(Data[Geography])</f>
        <v>New Zealand</v>
      </c>
      <c r="C5" s="2">
        <f>SUMIFS(Data[Amount],Data[Geography],B5)</f>
        <v>218813</v>
      </c>
      <c r="D5" s="23">
        <f>SUMIFS(Data[Units],Data[Geography],B5)</f>
        <v>7431</v>
      </c>
      <c r="H5" s="27" t="s">
        <v>34</v>
      </c>
      <c r="I5" s="28">
        <v>252469</v>
      </c>
      <c r="J5" s="28">
        <f>I5</f>
        <v>252469</v>
      </c>
      <c r="K5" s="30">
        <v>8760</v>
      </c>
      <c r="N5" s="23"/>
    </row>
    <row r="6" spans="1:14" x14ac:dyDescent="0.45">
      <c r="B6" t="str">
        <v>USA</v>
      </c>
      <c r="C6" s="2">
        <f>SUMIFS(Data[Amount],Data[Geography],B6)</f>
        <v>189434</v>
      </c>
      <c r="D6" s="23">
        <f>SUMIFS(Data[Units],Data[Geography],B6)</f>
        <v>10158</v>
      </c>
      <c r="H6" s="27" t="s">
        <v>36</v>
      </c>
      <c r="I6" s="28">
        <v>237944</v>
      </c>
      <c r="J6" s="28">
        <f t="shared" ref="J6:J10" si="0">I6</f>
        <v>237944</v>
      </c>
      <c r="K6" s="30">
        <v>7302</v>
      </c>
      <c r="N6" s="23"/>
    </row>
    <row r="7" spans="1:14" x14ac:dyDescent="0.45">
      <c r="B7" t="str">
        <v>Canada</v>
      </c>
      <c r="C7" s="2">
        <f>SUMIFS(Data[Amount],Data[Geography],B7)</f>
        <v>237944</v>
      </c>
      <c r="D7" s="23">
        <f>SUMIFS(Data[Units],Data[Geography],B7)</f>
        <v>7302</v>
      </c>
      <c r="H7" s="27" t="s">
        <v>37</v>
      </c>
      <c r="I7" s="28">
        <v>218813</v>
      </c>
      <c r="J7" s="28">
        <f t="shared" si="0"/>
        <v>218813</v>
      </c>
      <c r="K7" s="30">
        <v>7431</v>
      </c>
      <c r="N7" s="23"/>
    </row>
    <row r="8" spans="1:14" x14ac:dyDescent="0.45">
      <c r="B8" t="str">
        <v>UK</v>
      </c>
      <c r="C8" s="2">
        <f>SUMIFS(Data[Amount],Data[Geography],B8)</f>
        <v>173530</v>
      </c>
      <c r="D8" s="23">
        <f>SUMIFS(Data[Units],Data[Geography],B8)</f>
        <v>5745</v>
      </c>
      <c r="H8" s="27" t="s">
        <v>35</v>
      </c>
      <c r="I8" s="28">
        <v>189434</v>
      </c>
      <c r="J8" s="28">
        <f t="shared" si="0"/>
        <v>189434</v>
      </c>
      <c r="K8" s="30">
        <v>10158</v>
      </c>
      <c r="N8" s="23"/>
    </row>
    <row r="9" spans="1:14" x14ac:dyDescent="0.45">
      <c r="B9" t="str">
        <v>Australia</v>
      </c>
      <c r="C9" s="2">
        <f>SUMIFS(Data[Amount],Data[Geography],B9)</f>
        <v>168679</v>
      </c>
      <c r="D9" s="23">
        <f>SUMIFS(Data[Units],Data[Geography],B9)</f>
        <v>6264</v>
      </c>
      <c r="H9" s="27" t="s">
        <v>39</v>
      </c>
      <c r="I9" s="28">
        <v>173530</v>
      </c>
      <c r="J9" s="28">
        <f t="shared" si="0"/>
        <v>173530</v>
      </c>
      <c r="K9" s="30">
        <v>5745</v>
      </c>
      <c r="N9" s="23"/>
    </row>
    <row r="10" spans="1:14" x14ac:dyDescent="0.45">
      <c r="B10" t="str">
        <v>India</v>
      </c>
      <c r="C10" s="2">
        <f>SUMIFS(Data[Amount],Data[Geography],B10)</f>
        <v>252469</v>
      </c>
      <c r="D10" s="23">
        <f>SUMIFS(Data[Units],Data[Geography],B10)</f>
        <v>8760</v>
      </c>
      <c r="H10" s="27" t="s">
        <v>38</v>
      </c>
      <c r="I10" s="28">
        <v>168679</v>
      </c>
      <c r="J10" s="28">
        <f t="shared" si="0"/>
        <v>168679</v>
      </c>
      <c r="K10" s="30">
        <v>6264</v>
      </c>
      <c r="N10" s="23"/>
    </row>
    <row r="13" spans="1:14" x14ac:dyDescent="0.45">
      <c r="E13" s="2"/>
    </row>
    <row r="14" spans="1:14" x14ac:dyDescent="0.45">
      <c r="E14" s="2"/>
    </row>
    <row r="15" spans="1:14" x14ac:dyDescent="0.45">
      <c r="E15" s="2"/>
    </row>
    <row r="16" spans="1:14" x14ac:dyDescent="0.45">
      <c r="E16" s="2"/>
    </row>
    <row r="17" spans="5:5" x14ac:dyDescent="0.45">
      <c r="E17" s="2"/>
    </row>
    <row r="18" spans="5:5" x14ac:dyDescent="0.45">
      <c r="E18" s="2"/>
    </row>
  </sheetData>
  <mergeCells count="1">
    <mergeCell ref="I4:J4"/>
  </mergeCells>
  <conditionalFormatting sqref="J5:J10">
    <cfRule type="dataBar" priority="2">
      <dataBar showValue="0">
        <cfvo type="min"/>
        <cfvo type="max"/>
        <color theme="4" tint="0.59999389629810485"/>
      </dataBar>
      <extLst>
        <ext xmlns:x14="http://schemas.microsoft.com/office/spreadsheetml/2009/9/main" uri="{B025F937-C7B1-47D3-B67F-A62EFF666E3E}">
          <x14:id>{318FD26A-1762-47F5-9EC6-0067EFC9AA8F}</x14:id>
        </ext>
      </extLst>
    </cfRule>
    <cfRule type="dataBar" priority="3">
      <dataBar>
        <cfvo type="min"/>
        <cfvo type="max"/>
        <color rgb="FF638EC6"/>
      </dataBar>
      <extLst>
        <ext xmlns:x14="http://schemas.microsoft.com/office/spreadsheetml/2009/9/main" uri="{B025F937-C7B1-47D3-B67F-A62EFF666E3E}">
          <x14:id>{5EA5E930-5DBB-48FD-A61E-F25E7E544A73}</x14:id>
        </ext>
      </extLst>
    </cfRule>
  </conditionalFormatting>
  <conditionalFormatting sqref="F1:F2">
    <cfRule type="duplicateValues" dxfId="6" priority="1"/>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18FD26A-1762-47F5-9EC6-0067EFC9AA8F}">
            <x14:dataBar minLength="0" maxLength="100" gradient="0">
              <x14:cfvo type="autoMin"/>
              <x14:cfvo type="autoMax"/>
              <x14:negativeFillColor rgb="FFFF0000"/>
              <x14:axisColor rgb="FF000000"/>
            </x14:dataBar>
          </x14:cfRule>
          <x14:cfRule type="dataBar" id="{5EA5E930-5DBB-48FD-A61E-F25E7E544A73}">
            <x14:dataBar minLength="0" maxLength="100" border="1" negativeBarBorderColorSameAsPositive="0">
              <x14:cfvo type="autoMin"/>
              <x14:cfvo type="autoMax"/>
              <x14:borderColor rgb="FF638EC6"/>
              <x14:negativeFillColor rgb="FFFF0000"/>
              <x14:negativeBorderColor rgb="FFFF0000"/>
              <x14:axisColor rgb="FF000000"/>
            </x14:dataBar>
          </x14:cfRule>
          <xm:sqref>J5:J10</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E2812-6875-4C2F-AB8D-18D90432E540}">
  <dimension ref="A1:E10"/>
  <sheetViews>
    <sheetView showGridLines="0" workbookViewId="0">
      <selection sqref="A1:XFD2"/>
    </sheetView>
  </sheetViews>
  <sheetFormatPr defaultRowHeight="14.25" x14ac:dyDescent="0.45"/>
  <cols>
    <col min="2" max="2" width="12.33203125" bestFit="1" customWidth="1"/>
    <col min="3" max="3" width="13.796875" bestFit="1" customWidth="1"/>
    <col min="4" max="4" width="1.6640625" bestFit="1" customWidth="1"/>
    <col min="5" max="5" width="11.3984375" bestFit="1" customWidth="1"/>
    <col min="6" max="8" width="5.73046875" bestFit="1" customWidth="1"/>
    <col min="9" max="9" width="4.73046875" bestFit="1" customWidth="1"/>
    <col min="10" max="10" width="5.73046875" bestFit="1" customWidth="1"/>
    <col min="11" max="11" width="4.73046875" bestFit="1" customWidth="1"/>
    <col min="12" max="18" width="5.73046875" bestFit="1" customWidth="1"/>
    <col min="19" max="19" width="4.73046875" bestFit="1" customWidth="1"/>
    <col min="20" max="20" width="5.73046875" bestFit="1" customWidth="1"/>
    <col min="21" max="22" width="4.73046875" bestFit="1" customWidth="1"/>
    <col min="23" max="23" width="5.73046875" bestFit="1" customWidth="1"/>
    <col min="24" max="25" width="4.73046875" bestFit="1" customWidth="1"/>
    <col min="26" max="27" width="5.73046875" bestFit="1" customWidth="1"/>
    <col min="28" max="28" width="4.73046875" bestFit="1" customWidth="1"/>
    <col min="29" max="34" width="5.73046875" bestFit="1" customWidth="1"/>
    <col min="35" max="35" width="4.73046875" bestFit="1" customWidth="1"/>
    <col min="36" max="36" width="5.73046875" bestFit="1" customWidth="1"/>
    <col min="37" max="40" width="4.73046875" bestFit="1" customWidth="1"/>
    <col min="41" max="43" width="5.73046875" bestFit="1" customWidth="1"/>
    <col min="44" max="44" width="3.73046875" bestFit="1" customWidth="1"/>
    <col min="45" max="45" width="4.73046875" bestFit="1" customWidth="1"/>
    <col min="46" max="46" width="5.73046875" bestFit="1" customWidth="1"/>
    <col min="47" max="47" width="4.73046875" bestFit="1" customWidth="1"/>
    <col min="48" max="48" width="5.73046875" bestFit="1" customWidth="1"/>
    <col min="49" max="49" width="3.73046875" bestFit="1" customWidth="1"/>
    <col min="50" max="50" width="5.73046875" bestFit="1" customWidth="1"/>
    <col min="51" max="51" width="4.73046875" bestFit="1" customWidth="1"/>
    <col min="52" max="52" width="5.73046875" bestFit="1" customWidth="1"/>
    <col min="53" max="53" width="4.73046875" bestFit="1" customWidth="1"/>
    <col min="54" max="54" width="5.73046875" bestFit="1" customWidth="1"/>
    <col min="55" max="57" width="4.73046875" bestFit="1" customWidth="1"/>
    <col min="58" max="58" width="5.73046875" bestFit="1" customWidth="1"/>
    <col min="59" max="59" width="4.73046875" bestFit="1" customWidth="1"/>
    <col min="60" max="60" width="5.73046875" bestFit="1" customWidth="1"/>
    <col min="61" max="61" width="4.73046875" bestFit="1" customWidth="1"/>
    <col min="62" max="62" width="5.73046875" bestFit="1" customWidth="1"/>
    <col min="63" max="64" width="4.73046875" bestFit="1" customWidth="1"/>
    <col min="65" max="65" width="3.73046875" bestFit="1" customWidth="1"/>
    <col min="66" max="70" width="5.73046875" bestFit="1" customWidth="1"/>
    <col min="71" max="72" width="4.73046875" bestFit="1" customWidth="1"/>
    <col min="73" max="73" width="5.73046875" bestFit="1" customWidth="1"/>
    <col min="74" max="74" width="3.73046875" bestFit="1" customWidth="1"/>
    <col min="75" max="76" width="5.73046875" bestFit="1" customWidth="1"/>
    <col min="77" max="79" width="4.73046875" bestFit="1" customWidth="1"/>
    <col min="80" max="80" width="5.73046875" bestFit="1" customWidth="1"/>
    <col min="81" max="81" width="3.73046875" bestFit="1" customWidth="1"/>
    <col min="82" max="82" width="5.73046875" bestFit="1" customWidth="1"/>
    <col min="83" max="87" width="4.73046875" bestFit="1" customWidth="1"/>
    <col min="88" max="88" width="5.73046875" bestFit="1" customWidth="1"/>
    <col min="89" max="90" width="4.73046875" bestFit="1" customWidth="1"/>
    <col min="91" max="91" width="5.73046875" bestFit="1" customWidth="1"/>
    <col min="92" max="93" width="4.73046875" bestFit="1" customWidth="1"/>
    <col min="94" max="94" width="5.73046875" bestFit="1" customWidth="1"/>
    <col min="95" max="95" width="4.73046875" bestFit="1" customWidth="1"/>
    <col min="96" max="96" width="3.73046875" bestFit="1" customWidth="1"/>
    <col min="97" max="97" width="5.73046875" bestFit="1" customWidth="1"/>
    <col min="98" max="100" width="4.73046875" bestFit="1" customWidth="1"/>
    <col min="101" max="101" width="5.73046875" bestFit="1" customWidth="1"/>
    <col min="102" max="115" width="4.73046875" bestFit="1" customWidth="1"/>
    <col min="116" max="116" width="5.73046875" bestFit="1" customWidth="1"/>
    <col min="117" max="119" width="4.73046875" bestFit="1" customWidth="1"/>
    <col min="120" max="121" width="3.73046875" bestFit="1" customWidth="1"/>
    <col min="122" max="122" width="4.73046875" bestFit="1" customWidth="1"/>
    <col min="123" max="123" width="10.19921875" bestFit="1" customWidth="1"/>
    <col min="124" max="124" width="8.59765625" bestFit="1" customWidth="1"/>
    <col min="125" max="125" width="3.73046875" bestFit="1" customWidth="1"/>
    <col min="126" max="126" width="11.19921875" bestFit="1" customWidth="1"/>
    <col min="127" max="127" width="8.59765625" bestFit="1" customWidth="1"/>
    <col min="128" max="128" width="11.19921875" bestFit="1" customWidth="1"/>
    <col min="129" max="129" width="8.59765625" bestFit="1" customWidth="1"/>
    <col min="130" max="130" width="3.73046875" bestFit="1" customWidth="1"/>
    <col min="131" max="131" width="11.19921875" bestFit="1" customWidth="1"/>
    <col min="132" max="132" width="8.59765625" bestFit="1" customWidth="1"/>
    <col min="133" max="133" width="11.19921875" bestFit="1" customWidth="1"/>
    <col min="134" max="134" width="8.59765625" bestFit="1" customWidth="1"/>
    <col min="135" max="135" width="11.19921875" bestFit="1" customWidth="1"/>
    <col min="136" max="136" width="8.59765625" bestFit="1" customWidth="1"/>
    <col min="137" max="137" width="11.19921875" bestFit="1" customWidth="1"/>
    <col min="138" max="138" width="8.59765625" bestFit="1" customWidth="1"/>
    <col min="139" max="139" width="2.73046875" bestFit="1" customWidth="1"/>
    <col min="140" max="140" width="11.19921875" bestFit="1" customWidth="1"/>
    <col min="141" max="141" width="8.59765625" bestFit="1" customWidth="1"/>
    <col min="142" max="142" width="3.73046875" bestFit="1" customWidth="1"/>
    <col min="143" max="143" width="11.19921875" bestFit="1" customWidth="1"/>
    <col min="144" max="144" width="8.59765625" bestFit="1" customWidth="1"/>
    <col min="145" max="145" width="11.19921875" bestFit="1" customWidth="1"/>
    <col min="146" max="146" width="8.59765625" bestFit="1" customWidth="1"/>
    <col min="147" max="147" width="11.19921875" bestFit="1" customWidth="1"/>
    <col min="148" max="148" width="8.59765625" bestFit="1" customWidth="1"/>
    <col min="149" max="149" width="11.19921875" bestFit="1" customWidth="1"/>
    <col min="150" max="150" width="8.59765625" bestFit="1" customWidth="1"/>
    <col min="151" max="151" width="11.19921875" bestFit="1" customWidth="1"/>
    <col min="152" max="152" width="8.59765625" bestFit="1" customWidth="1"/>
    <col min="153" max="153" width="11.19921875" bestFit="1" customWidth="1"/>
    <col min="154" max="154" width="8.59765625" bestFit="1" customWidth="1"/>
    <col min="155" max="155" width="11.19921875" bestFit="1" customWidth="1"/>
    <col min="156" max="156" width="8.59765625" bestFit="1" customWidth="1"/>
    <col min="157" max="157" width="11.19921875" bestFit="1" customWidth="1"/>
    <col min="158" max="158" width="8.59765625" bestFit="1" customWidth="1"/>
    <col min="159" max="159" width="11.19921875" bestFit="1" customWidth="1"/>
    <col min="160" max="160" width="8.59765625" bestFit="1" customWidth="1"/>
    <col min="161" max="161" width="11.19921875" bestFit="1" customWidth="1"/>
    <col min="162" max="162" width="8.59765625" bestFit="1" customWidth="1"/>
    <col min="163" max="163" width="11.19921875" bestFit="1" customWidth="1"/>
    <col min="164" max="164" width="8.59765625" bestFit="1" customWidth="1"/>
    <col min="165" max="165" width="11.19921875" bestFit="1" customWidth="1"/>
    <col min="166" max="166" width="8.59765625" bestFit="1" customWidth="1"/>
    <col min="167" max="167" width="11.19921875" bestFit="1" customWidth="1"/>
    <col min="168" max="168" width="8.59765625" bestFit="1" customWidth="1"/>
    <col min="169" max="169" width="3.73046875" bestFit="1" customWidth="1"/>
    <col min="170" max="170" width="11.19921875" bestFit="1" customWidth="1"/>
    <col min="171" max="171" width="8.59765625" bestFit="1" customWidth="1"/>
    <col min="172" max="172" width="11.19921875" bestFit="1" customWidth="1"/>
    <col min="173" max="173" width="8.59765625" bestFit="1" customWidth="1"/>
    <col min="174" max="174" width="3.73046875" bestFit="1" customWidth="1"/>
    <col min="175" max="175" width="11.19921875" bestFit="1" customWidth="1"/>
    <col min="176" max="176" width="8.59765625" bestFit="1" customWidth="1"/>
    <col min="177" max="177" width="11.19921875" bestFit="1" customWidth="1"/>
    <col min="178" max="178" width="8.59765625" bestFit="1" customWidth="1"/>
    <col min="179" max="179" width="11.19921875" bestFit="1" customWidth="1"/>
    <col min="180" max="180" width="8.59765625" bestFit="1" customWidth="1"/>
    <col min="181" max="181" width="11.19921875" bestFit="1" customWidth="1"/>
    <col min="182" max="182" width="8.59765625" bestFit="1" customWidth="1"/>
    <col min="183" max="183" width="3.73046875" bestFit="1" customWidth="1"/>
    <col min="184" max="184" width="11.19921875" bestFit="1" customWidth="1"/>
    <col min="185" max="185" width="8.59765625" bestFit="1" customWidth="1"/>
    <col min="186" max="186" width="11.19921875" bestFit="1" customWidth="1"/>
    <col min="187" max="187" width="8.59765625" bestFit="1" customWidth="1"/>
    <col min="188" max="188" width="11.19921875" bestFit="1" customWidth="1"/>
    <col min="189" max="189" width="8.59765625" bestFit="1" customWidth="1"/>
    <col min="190" max="190" width="11.19921875" bestFit="1" customWidth="1"/>
    <col min="191" max="191" width="8.59765625" bestFit="1" customWidth="1"/>
    <col min="192" max="192" width="11.19921875" bestFit="1" customWidth="1"/>
    <col min="193" max="193" width="8.59765625" bestFit="1" customWidth="1"/>
    <col min="194" max="194" width="11.19921875" bestFit="1" customWidth="1"/>
    <col min="195" max="195" width="8.59765625" bestFit="1" customWidth="1"/>
    <col min="196" max="196" width="11.19921875" bestFit="1" customWidth="1"/>
    <col min="197" max="197" width="8.59765625" bestFit="1" customWidth="1"/>
    <col min="198" max="198" width="3.73046875" bestFit="1" customWidth="1"/>
    <col min="199" max="199" width="11.19921875" bestFit="1" customWidth="1"/>
    <col min="200" max="200" width="8.59765625" bestFit="1" customWidth="1"/>
    <col min="201" max="201" width="11.19921875" bestFit="1" customWidth="1"/>
    <col min="202" max="202" width="8.59765625" bestFit="1" customWidth="1"/>
    <col min="203" max="203" width="11.19921875" bestFit="1" customWidth="1"/>
    <col min="204" max="204" width="8.59765625" bestFit="1" customWidth="1"/>
    <col min="205" max="205" width="3.73046875" bestFit="1" customWidth="1"/>
    <col min="206" max="206" width="11.19921875" bestFit="1" customWidth="1"/>
    <col min="207" max="207" width="8.59765625" bestFit="1" customWidth="1"/>
    <col min="208" max="208" width="11.19921875" bestFit="1" customWidth="1"/>
    <col min="209" max="209" width="8.59765625" bestFit="1" customWidth="1"/>
    <col min="210" max="210" width="11.19921875" bestFit="1" customWidth="1"/>
    <col min="211" max="211" width="8.59765625" bestFit="1" customWidth="1"/>
    <col min="212" max="212" width="11.19921875" bestFit="1" customWidth="1"/>
    <col min="213" max="213" width="8.59765625" bestFit="1" customWidth="1"/>
    <col min="214" max="214" width="11.19921875" bestFit="1" customWidth="1"/>
    <col min="215" max="215" width="8.59765625" bestFit="1" customWidth="1"/>
    <col min="216" max="216" width="11.19921875" bestFit="1" customWidth="1"/>
    <col min="217" max="217" width="8.59765625" bestFit="1" customWidth="1"/>
    <col min="218" max="218" width="2.73046875" bestFit="1" customWidth="1"/>
    <col min="219" max="219" width="11.19921875" bestFit="1" customWidth="1"/>
    <col min="220" max="220" width="8.59765625" bestFit="1" customWidth="1"/>
    <col min="221" max="221" width="11.19921875" bestFit="1" customWidth="1"/>
    <col min="222" max="222" width="8.59765625" bestFit="1" customWidth="1"/>
    <col min="223" max="223" width="11.19921875" bestFit="1" customWidth="1"/>
    <col min="224" max="224" width="8.59765625" bestFit="1" customWidth="1"/>
    <col min="225" max="225" width="11.19921875" bestFit="1" customWidth="1"/>
    <col min="226" max="226" width="8.59765625" bestFit="1" customWidth="1"/>
    <col min="227" max="227" width="3.73046875" bestFit="1" customWidth="1"/>
    <col min="228" max="228" width="11.19921875" bestFit="1" customWidth="1"/>
    <col min="229" max="229" width="8.59765625" bestFit="1" customWidth="1"/>
    <col min="230" max="230" width="11.19921875" bestFit="1" customWidth="1"/>
    <col min="231" max="231" width="8.59765625" bestFit="1" customWidth="1"/>
    <col min="232" max="232" width="11.19921875" bestFit="1" customWidth="1"/>
    <col min="233" max="233" width="8.59765625" bestFit="1" customWidth="1"/>
    <col min="234" max="234" width="11.19921875" bestFit="1" customWidth="1"/>
    <col min="235" max="235" width="8.59765625" bestFit="1" customWidth="1"/>
    <col min="236" max="236" width="11.19921875" bestFit="1" customWidth="1"/>
    <col min="237" max="237" width="8.59765625" bestFit="1" customWidth="1"/>
    <col min="238" max="238" width="11.19921875" bestFit="1" customWidth="1"/>
    <col min="239" max="239" width="8.59765625" bestFit="1" customWidth="1"/>
    <col min="240" max="240" width="11.19921875" bestFit="1" customWidth="1"/>
    <col min="241" max="241" width="8.59765625" bestFit="1" customWidth="1"/>
    <col min="242" max="242" width="11.19921875" bestFit="1" customWidth="1"/>
    <col min="243" max="243" width="8.59765625" bestFit="1" customWidth="1"/>
    <col min="244" max="244" width="11.19921875" bestFit="1" customWidth="1"/>
    <col min="245" max="245" width="8.59765625" bestFit="1" customWidth="1"/>
    <col min="246" max="246" width="11.19921875" bestFit="1" customWidth="1"/>
    <col min="247" max="247" width="8.59765625" bestFit="1" customWidth="1"/>
    <col min="248" max="248" width="11.19921875" bestFit="1" customWidth="1"/>
    <col min="249" max="249" width="8.59765625" bestFit="1" customWidth="1"/>
    <col min="250" max="250" width="2.73046875" bestFit="1" customWidth="1"/>
    <col min="251" max="251" width="11.19921875" bestFit="1" customWidth="1"/>
    <col min="252" max="252" width="8.59765625" bestFit="1" customWidth="1"/>
    <col min="253" max="253" width="11.19921875" bestFit="1" customWidth="1"/>
    <col min="254" max="254" width="8.59765625" bestFit="1" customWidth="1"/>
    <col min="255" max="255" width="11.19921875" bestFit="1" customWidth="1"/>
    <col min="256" max="256" width="8.59765625" bestFit="1" customWidth="1"/>
    <col min="257" max="257" width="11.19921875" bestFit="1" customWidth="1"/>
    <col min="258" max="258" width="8.59765625" bestFit="1" customWidth="1"/>
    <col min="259" max="259" width="11.19921875" bestFit="1" customWidth="1"/>
    <col min="260" max="260" width="8.59765625" bestFit="1" customWidth="1"/>
    <col min="261" max="261" width="11.19921875" bestFit="1" customWidth="1"/>
    <col min="262" max="262" width="8.59765625" bestFit="1" customWidth="1"/>
    <col min="263" max="263" width="11.19921875" bestFit="1" customWidth="1"/>
    <col min="264" max="264" width="8.59765625" bestFit="1" customWidth="1"/>
    <col min="265" max="265" width="11.19921875" bestFit="1" customWidth="1"/>
    <col min="266" max="266" width="8.59765625" bestFit="1" customWidth="1"/>
    <col min="267" max="267" width="11.19921875" bestFit="1" customWidth="1"/>
    <col min="268" max="268" width="8.59765625" bestFit="1" customWidth="1"/>
    <col min="269" max="269" width="11.19921875" bestFit="1" customWidth="1"/>
    <col min="270" max="270" width="8.59765625" bestFit="1" customWidth="1"/>
    <col min="271" max="271" width="11.19921875" bestFit="1" customWidth="1"/>
    <col min="272" max="272" width="8.59765625" bestFit="1" customWidth="1"/>
    <col min="273" max="273" width="11.19921875" bestFit="1" customWidth="1"/>
    <col min="274" max="274" width="8.59765625" bestFit="1" customWidth="1"/>
    <col min="275" max="275" width="2.73046875" bestFit="1" customWidth="1"/>
    <col min="276" max="276" width="3.73046875" bestFit="1" customWidth="1"/>
    <col min="277" max="277" width="11.19921875" bestFit="1" customWidth="1"/>
    <col min="278" max="278" width="8.59765625" bestFit="1" customWidth="1"/>
    <col min="279" max="279" width="11.19921875" bestFit="1" customWidth="1"/>
    <col min="280" max="280" width="8.59765625" bestFit="1" customWidth="1"/>
    <col min="281" max="281" width="11.19921875" bestFit="1" customWidth="1"/>
    <col min="282" max="282" width="8.59765625" bestFit="1" customWidth="1"/>
    <col min="283" max="283" width="11.19921875" bestFit="1" customWidth="1"/>
    <col min="284" max="284" width="8.59765625" bestFit="1" customWidth="1"/>
    <col min="285" max="285" width="11.19921875" bestFit="1" customWidth="1"/>
    <col min="286" max="286" width="8.59765625" bestFit="1" customWidth="1"/>
    <col min="287" max="287" width="11.19921875" bestFit="1" customWidth="1"/>
    <col min="288" max="288" width="8.59765625" bestFit="1" customWidth="1"/>
    <col min="289" max="289" width="11.19921875" bestFit="1" customWidth="1"/>
    <col min="290" max="290" width="8.59765625" bestFit="1" customWidth="1"/>
    <col min="291" max="291" width="11.19921875" bestFit="1" customWidth="1"/>
    <col min="292" max="292" width="8.59765625" bestFit="1" customWidth="1"/>
    <col min="293" max="293" width="11.19921875" bestFit="1" customWidth="1"/>
    <col min="294" max="294" width="8.59765625" bestFit="1" customWidth="1"/>
    <col min="295" max="295" width="11.19921875" bestFit="1" customWidth="1"/>
    <col min="296" max="296" width="8.59765625" bestFit="1" customWidth="1"/>
    <col min="297" max="297" width="11.19921875" bestFit="1" customWidth="1"/>
    <col min="298" max="298" width="8.59765625" bestFit="1" customWidth="1"/>
    <col min="299" max="299" width="11.19921875" bestFit="1" customWidth="1"/>
    <col min="300" max="300" width="8.59765625" bestFit="1" customWidth="1"/>
    <col min="301" max="301" width="11.19921875" bestFit="1" customWidth="1"/>
    <col min="302" max="302" width="8.59765625" bestFit="1" customWidth="1"/>
    <col min="303" max="303" width="11.19921875" bestFit="1" customWidth="1"/>
    <col min="304" max="304" width="8.59765625" bestFit="1" customWidth="1"/>
    <col min="305" max="305" width="11.19921875" bestFit="1" customWidth="1"/>
    <col min="306" max="306" width="8.59765625" bestFit="1" customWidth="1"/>
    <col min="307" max="307" width="11.19921875" bestFit="1" customWidth="1"/>
    <col min="308" max="308" width="8.59765625" bestFit="1" customWidth="1"/>
    <col min="309" max="309" width="11.19921875" bestFit="1" customWidth="1"/>
    <col min="310" max="310" width="8.59765625" bestFit="1" customWidth="1"/>
    <col min="311" max="311" width="11.19921875" bestFit="1" customWidth="1"/>
    <col min="312" max="312" width="8.59765625" bestFit="1" customWidth="1"/>
    <col min="313" max="313" width="11.19921875" bestFit="1" customWidth="1"/>
    <col min="314" max="314" width="8.59765625" bestFit="1" customWidth="1"/>
    <col min="315" max="315" width="11.19921875" bestFit="1" customWidth="1"/>
    <col min="316" max="316" width="8.59765625" bestFit="1" customWidth="1"/>
    <col min="317" max="317" width="11.19921875" bestFit="1" customWidth="1"/>
    <col min="318" max="318" width="8.59765625" bestFit="1" customWidth="1"/>
    <col min="319" max="320" width="3.73046875" bestFit="1" customWidth="1"/>
    <col min="321" max="321" width="11.19921875" bestFit="1" customWidth="1"/>
    <col min="322" max="322" width="8.59765625" bestFit="1" customWidth="1"/>
    <col min="323" max="323" width="11.19921875" bestFit="1" customWidth="1"/>
    <col min="324" max="324" width="8.59765625" bestFit="1" customWidth="1"/>
    <col min="325" max="325" width="11.19921875" bestFit="1" customWidth="1"/>
    <col min="326" max="326" width="8.59765625" bestFit="1" customWidth="1"/>
    <col min="327" max="327" width="11.19921875" bestFit="1" customWidth="1"/>
    <col min="328" max="328" width="8.59765625" bestFit="1" customWidth="1"/>
    <col min="329" max="329" width="11.19921875" bestFit="1" customWidth="1"/>
    <col min="330" max="330" width="8.59765625" bestFit="1" customWidth="1"/>
    <col min="331" max="331" width="11.19921875" bestFit="1" customWidth="1"/>
    <col min="332" max="332" width="8.59765625" bestFit="1" customWidth="1"/>
    <col min="333" max="333" width="11.19921875" bestFit="1" customWidth="1"/>
    <col min="334" max="334" width="8.59765625" bestFit="1" customWidth="1"/>
    <col min="335" max="335" width="11.19921875" bestFit="1" customWidth="1"/>
    <col min="336" max="336" width="8.59765625" bestFit="1" customWidth="1"/>
    <col min="337" max="337" width="11.19921875" bestFit="1" customWidth="1"/>
    <col min="338" max="338" width="8.59765625" bestFit="1" customWidth="1"/>
    <col min="339" max="339" width="11.19921875" bestFit="1" customWidth="1"/>
    <col min="340" max="340" width="8.59765625" bestFit="1" customWidth="1"/>
    <col min="341" max="341" width="11.19921875" bestFit="1" customWidth="1"/>
    <col min="342" max="342" width="8.59765625" bestFit="1" customWidth="1"/>
    <col min="343" max="343" width="3.73046875" bestFit="1" customWidth="1"/>
    <col min="344" max="344" width="11.19921875" bestFit="1" customWidth="1"/>
    <col min="345" max="345" width="8.59765625" bestFit="1" customWidth="1"/>
    <col min="346" max="346" width="11.19921875" bestFit="1" customWidth="1"/>
    <col min="347" max="347" width="8.59765625" bestFit="1" customWidth="1"/>
    <col min="348" max="348" width="11.19921875" bestFit="1" customWidth="1"/>
    <col min="349" max="349" width="8.59765625" bestFit="1" customWidth="1"/>
    <col min="350" max="350" width="11.19921875" bestFit="1" customWidth="1"/>
    <col min="351" max="351" width="8.59765625" bestFit="1" customWidth="1"/>
    <col min="352" max="352" width="11.19921875" bestFit="1" customWidth="1"/>
    <col min="353" max="353" width="8.59765625" bestFit="1" customWidth="1"/>
    <col min="354" max="354" width="11.19921875" bestFit="1" customWidth="1"/>
    <col min="355" max="355" width="8.59765625" bestFit="1" customWidth="1"/>
    <col min="356" max="356" width="3.73046875" bestFit="1" customWidth="1"/>
    <col min="357" max="357" width="11.19921875" bestFit="1" customWidth="1"/>
    <col min="358" max="358" width="8.59765625" bestFit="1" customWidth="1"/>
    <col min="359" max="359" width="11.19921875" bestFit="1" customWidth="1"/>
    <col min="360" max="360" width="8.59765625" bestFit="1" customWidth="1"/>
    <col min="361" max="361" width="11.19921875" bestFit="1" customWidth="1"/>
    <col min="362" max="362" width="8.59765625" bestFit="1" customWidth="1"/>
    <col min="363" max="363" width="11.19921875" bestFit="1" customWidth="1"/>
    <col min="364" max="364" width="8.59765625" bestFit="1" customWidth="1"/>
    <col min="365" max="365" width="11.19921875" bestFit="1" customWidth="1"/>
    <col min="366" max="366" width="8.59765625" bestFit="1" customWidth="1"/>
    <col min="367" max="367" width="11.19921875" bestFit="1" customWidth="1"/>
    <col min="368" max="368" width="8.59765625" bestFit="1" customWidth="1"/>
    <col min="369" max="369" width="11.19921875" bestFit="1" customWidth="1"/>
    <col min="370" max="370" width="8.59765625" bestFit="1" customWidth="1"/>
    <col min="371" max="371" width="11.19921875" bestFit="1" customWidth="1"/>
    <col min="372" max="372" width="8.59765625" bestFit="1" customWidth="1"/>
    <col min="373" max="373" width="11.19921875" bestFit="1" customWidth="1"/>
    <col min="374" max="374" width="8.59765625" bestFit="1" customWidth="1"/>
    <col min="375" max="375" width="2.73046875" bestFit="1" customWidth="1"/>
    <col min="376" max="376" width="11.19921875" bestFit="1" customWidth="1"/>
    <col min="377" max="377" width="8.59765625" bestFit="1" customWidth="1"/>
    <col min="378" max="378" width="11.19921875" bestFit="1" customWidth="1"/>
    <col min="379" max="379" width="8.59765625" bestFit="1" customWidth="1"/>
    <col min="380" max="380" width="3.73046875" bestFit="1" customWidth="1"/>
    <col min="381" max="381" width="11.19921875" bestFit="1" customWidth="1"/>
    <col min="382" max="382" width="8.59765625" bestFit="1" customWidth="1"/>
    <col min="383" max="383" width="11.19921875" bestFit="1" customWidth="1"/>
    <col min="384" max="384" width="8.59765625" bestFit="1" customWidth="1"/>
    <col min="385" max="385" width="11.19921875" bestFit="1" customWidth="1"/>
    <col min="386" max="386" width="8.59765625" bestFit="1" customWidth="1"/>
    <col min="387" max="387" width="11.19921875" bestFit="1" customWidth="1"/>
    <col min="388" max="388" width="8.59765625" bestFit="1" customWidth="1"/>
    <col min="389" max="389" width="11.19921875" bestFit="1" customWidth="1"/>
    <col min="390" max="390" width="8.59765625" bestFit="1" customWidth="1"/>
    <col min="391" max="391" width="11.19921875" bestFit="1" customWidth="1"/>
    <col min="392" max="392" width="8.59765625" bestFit="1" customWidth="1"/>
    <col min="393" max="393" width="11.19921875" bestFit="1" customWidth="1"/>
    <col min="394" max="394" width="8.59765625" bestFit="1" customWidth="1"/>
    <col min="395" max="395" width="11.19921875" bestFit="1" customWidth="1"/>
    <col min="396" max="396" width="8.59765625" bestFit="1" customWidth="1"/>
    <col min="397" max="397" width="11.19921875" bestFit="1" customWidth="1"/>
    <col min="398" max="398" width="8.59765625" bestFit="1" customWidth="1"/>
    <col min="399" max="399" width="11.19921875" bestFit="1" customWidth="1"/>
    <col min="400" max="400" width="8.59765625" bestFit="1" customWidth="1"/>
    <col min="401" max="401" width="11.19921875" bestFit="1" customWidth="1"/>
    <col min="402" max="402" width="8.59765625" bestFit="1" customWidth="1"/>
    <col min="403" max="403" width="11.19921875" bestFit="1" customWidth="1"/>
    <col min="404" max="404" width="8.59765625" bestFit="1" customWidth="1"/>
    <col min="405" max="405" width="11.19921875" bestFit="1" customWidth="1"/>
    <col min="406" max="406" width="8.59765625" bestFit="1" customWidth="1"/>
    <col min="407" max="407" width="11.19921875" bestFit="1" customWidth="1"/>
    <col min="408" max="408" width="8.59765625" bestFit="1" customWidth="1"/>
    <col min="409" max="409" width="11.19921875" bestFit="1" customWidth="1"/>
    <col min="410" max="410" width="8.59765625" bestFit="1" customWidth="1"/>
    <col min="411" max="411" width="11.19921875" bestFit="1" customWidth="1"/>
    <col min="412" max="412" width="8.59765625" bestFit="1" customWidth="1"/>
    <col min="413" max="413" width="11.19921875" bestFit="1" customWidth="1"/>
    <col min="414" max="414" width="8.59765625" bestFit="1" customWidth="1"/>
    <col min="415" max="415" width="11.19921875" bestFit="1" customWidth="1"/>
    <col min="416" max="416" width="8.59765625" bestFit="1" customWidth="1"/>
    <col min="417" max="417" width="3.73046875" bestFit="1" customWidth="1"/>
    <col min="418" max="418" width="11.19921875" bestFit="1" customWidth="1"/>
    <col min="419" max="419" width="8.59765625" bestFit="1" customWidth="1"/>
    <col min="420" max="420" width="11.19921875" bestFit="1" customWidth="1"/>
    <col min="421" max="421" width="8.59765625" bestFit="1" customWidth="1"/>
    <col min="422" max="422" width="11.19921875" bestFit="1" customWidth="1"/>
    <col min="423" max="423" width="8.59765625" bestFit="1" customWidth="1"/>
    <col min="424" max="424" width="11.19921875" bestFit="1" customWidth="1"/>
    <col min="425" max="425" width="8.59765625" bestFit="1" customWidth="1"/>
    <col min="426" max="426" width="3.73046875" bestFit="1" customWidth="1"/>
    <col min="427" max="427" width="11.19921875" bestFit="1" customWidth="1"/>
    <col min="428" max="428" width="8.59765625" bestFit="1" customWidth="1"/>
    <col min="429" max="429" width="11.19921875" bestFit="1" customWidth="1"/>
    <col min="430" max="430" width="8.59765625" bestFit="1" customWidth="1"/>
    <col min="431" max="431" width="11.19921875" bestFit="1" customWidth="1"/>
    <col min="432" max="432" width="8.59765625" bestFit="1" customWidth="1"/>
    <col min="433" max="433" width="11.19921875" bestFit="1" customWidth="1"/>
    <col min="434" max="434" width="8.59765625" bestFit="1" customWidth="1"/>
    <col min="435" max="435" width="11.19921875" bestFit="1" customWidth="1"/>
    <col min="436" max="436" width="8.59765625" bestFit="1" customWidth="1"/>
    <col min="437" max="437" width="11.19921875" bestFit="1" customWidth="1"/>
    <col min="438" max="438" width="8.59765625" bestFit="1" customWidth="1"/>
    <col min="439" max="439" width="11.19921875" bestFit="1" customWidth="1"/>
    <col min="440" max="440" width="8.59765625" bestFit="1" customWidth="1"/>
    <col min="441" max="441" width="11.19921875" bestFit="1" customWidth="1"/>
    <col min="442" max="442" width="8.59765625" bestFit="1" customWidth="1"/>
    <col min="443" max="443" width="11.19921875" bestFit="1" customWidth="1"/>
    <col min="444" max="444" width="8.59765625" bestFit="1" customWidth="1"/>
    <col min="445" max="445" width="11.19921875" bestFit="1" customWidth="1"/>
    <col min="446" max="446" width="8.59765625" bestFit="1" customWidth="1"/>
    <col min="447" max="447" width="3.73046875" bestFit="1" customWidth="1"/>
    <col min="448" max="448" width="11.19921875" bestFit="1" customWidth="1"/>
    <col min="449" max="449" width="8.59765625" bestFit="1" customWidth="1"/>
    <col min="450" max="450" width="11.19921875" bestFit="1" customWidth="1"/>
    <col min="451" max="451" width="8.59765625" bestFit="1" customWidth="1"/>
    <col min="452" max="452" width="11.19921875" bestFit="1" customWidth="1"/>
    <col min="453" max="453" width="8.59765625" bestFit="1" customWidth="1"/>
    <col min="454" max="454" width="11.19921875" bestFit="1" customWidth="1"/>
    <col min="455" max="455" width="8.59765625" bestFit="1" customWidth="1"/>
    <col min="456" max="456" width="11.19921875" bestFit="1" customWidth="1"/>
    <col min="457" max="457" width="8.59765625" bestFit="1" customWidth="1"/>
    <col min="458" max="458" width="11.19921875" bestFit="1" customWidth="1"/>
    <col min="459" max="459" width="8.59765625" bestFit="1" customWidth="1"/>
    <col min="460" max="460" width="11.19921875" bestFit="1" customWidth="1"/>
    <col min="461" max="461" width="8.59765625" bestFit="1" customWidth="1"/>
    <col min="462" max="462" width="11.19921875" bestFit="1" customWidth="1"/>
    <col min="463" max="463" width="8.59765625" bestFit="1" customWidth="1"/>
    <col min="464" max="464" width="11.19921875" bestFit="1" customWidth="1"/>
    <col min="465" max="465" width="8.59765625" bestFit="1" customWidth="1"/>
    <col min="466" max="466" width="11.19921875" bestFit="1" customWidth="1"/>
    <col min="467" max="467" width="8.59765625" bestFit="1" customWidth="1"/>
    <col min="468" max="468" width="11.19921875" bestFit="1" customWidth="1"/>
    <col min="469" max="469" width="8.59765625" bestFit="1" customWidth="1"/>
    <col min="470" max="470" width="11.19921875" bestFit="1" customWidth="1"/>
    <col min="471" max="471" width="8.59765625" bestFit="1" customWidth="1"/>
    <col min="472" max="472" width="11.19921875" bestFit="1" customWidth="1"/>
    <col min="473" max="473" width="8.59765625" bestFit="1" customWidth="1"/>
    <col min="474" max="474" width="11.19921875" bestFit="1" customWidth="1"/>
    <col min="475" max="475" width="8.59765625" bestFit="1" customWidth="1"/>
    <col min="476" max="476" width="11.19921875" bestFit="1" customWidth="1"/>
    <col min="477" max="477" width="8.59765625" bestFit="1" customWidth="1"/>
    <col min="478" max="478" width="11.19921875" bestFit="1" customWidth="1"/>
    <col min="479" max="479" width="8.59765625" bestFit="1" customWidth="1"/>
    <col min="480" max="480" width="11.19921875" bestFit="1" customWidth="1"/>
    <col min="481" max="481" width="8.59765625" bestFit="1" customWidth="1"/>
    <col min="482" max="482" width="11.19921875" bestFit="1" customWidth="1"/>
    <col min="483" max="483" width="8.59765625" bestFit="1" customWidth="1"/>
    <col min="484" max="484" width="11.19921875" bestFit="1" customWidth="1"/>
    <col min="485" max="485" width="8.59765625" bestFit="1" customWidth="1"/>
    <col min="486" max="486" width="11.19921875" bestFit="1" customWidth="1"/>
    <col min="487" max="487" width="8.59765625" bestFit="1" customWidth="1"/>
    <col min="488" max="488" width="11.19921875" bestFit="1" customWidth="1"/>
    <col min="489" max="489" width="8.59765625" bestFit="1" customWidth="1"/>
    <col min="490" max="490" width="11.19921875" bestFit="1" customWidth="1"/>
    <col min="491" max="491" width="8.59765625" bestFit="1" customWidth="1"/>
    <col min="492" max="492" width="2.73046875" bestFit="1" customWidth="1"/>
    <col min="493" max="493" width="11.19921875" bestFit="1" customWidth="1"/>
    <col min="494" max="494" width="8.59765625" bestFit="1" customWidth="1"/>
    <col min="495" max="495" width="3.73046875" bestFit="1" customWidth="1"/>
    <col min="496" max="496" width="11.19921875" bestFit="1" customWidth="1"/>
    <col min="497" max="497" width="8.59765625" bestFit="1" customWidth="1"/>
    <col min="498" max="498" width="11.19921875" bestFit="1" customWidth="1"/>
    <col min="499" max="499" width="8.59765625" bestFit="1" customWidth="1"/>
    <col min="500" max="500" width="11.19921875" bestFit="1" customWidth="1"/>
    <col min="501" max="501" width="8.59765625" bestFit="1" customWidth="1"/>
    <col min="502" max="502" width="11.19921875" bestFit="1" customWidth="1"/>
    <col min="503" max="503" width="8.59765625" bestFit="1" customWidth="1"/>
    <col min="504" max="504" width="11.19921875" bestFit="1" customWidth="1"/>
    <col min="505" max="505" width="8.59765625" bestFit="1" customWidth="1"/>
    <col min="506" max="506" width="11.19921875" bestFit="1" customWidth="1"/>
    <col min="507" max="507" width="8.59765625" bestFit="1" customWidth="1"/>
    <col min="508" max="508" width="11.19921875" bestFit="1" customWidth="1"/>
    <col min="509" max="509" width="8.59765625" bestFit="1" customWidth="1"/>
    <col min="510" max="510" width="11.19921875" bestFit="1" customWidth="1"/>
    <col min="511" max="511" width="8.59765625" bestFit="1" customWidth="1"/>
    <col min="512" max="512" width="11.19921875" bestFit="1" customWidth="1"/>
    <col min="513" max="513" width="8.59765625" bestFit="1" customWidth="1"/>
    <col min="514" max="514" width="11.19921875" bestFit="1" customWidth="1"/>
    <col min="515" max="515" width="8.59765625" bestFit="1" customWidth="1"/>
    <col min="516" max="516" width="11.19921875" bestFit="1" customWidth="1"/>
    <col min="517" max="517" width="8.59765625" bestFit="1" customWidth="1"/>
    <col min="518" max="518" width="11.19921875" bestFit="1" customWidth="1"/>
    <col min="519" max="519" width="8.59765625" bestFit="1" customWidth="1"/>
    <col min="520" max="520" width="11.19921875" bestFit="1" customWidth="1"/>
    <col min="521" max="521" width="8.59765625" bestFit="1" customWidth="1"/>
    <col min="522" max="522" width="11.19921875" bestFit="1" customWidth="1"/>
    <col min="523" max="523" width="8.59765625" bestFit="1" customWidth="1"/>
    <col min="524" max="524" width="11.19921875" bestFit="1" customWidth="1"/>
    <col min="525" max="525" width="8.59765625" bestFit="1" customWidth="1"/>
    <col min="526" max="526" width="11.19921875" bestFit="1" customWidth="1"/>
    <col min="527" max="527" width="8.59765625" bestFit="1" customWidth="1"/>
    <col min="528" max="528" width="11.19921875" bestFit="1" customWidth="1"/>
    <col min="529" max="529" width="8.59765625" bestFit="1" customWidth="1"/>
    <col min="530" max="530" width="11.19921875" bestFit="1" customWidth="1"/>
    <col min="531" max="531" width="8.59765625" bestFit="1" customWidth="1"/>
    <col min="532" max="532" width="11.19921875" bestFit="1" customWidth="1"/>
    <col min="533" max="533" width="8.59765625" bestFit="1" customWidth="1"/>
    <col min="534" max="534" width="11.19921875" bestFit="1" customWidth="1"/>
    <col min="535" max="535" width="8.59765625" bestFit="1" customWidth="1"/>
    <col min="536" max="536" width="11.19921875" bestFit="1" customWidth="1"/>
    <col min="537" max="537" width="8.59765625" bestFit="1" customWidth="1"/>
    <col min="538" max="538" width="11.19921875" bestFit="1" customWidth="1"/>
    <col min="539" max="539" width="8.59765625" bestFit="1" customWidth="1"/>
    <col min="540" max="540" width="11.19921875" bestFit="1" customWidth="1"/>
    <col min="541" max="541" width="8.59765625" bestFit="1" customWidth="1"/>
    <col min="542" max="542" width="11.19921875" bestFit="1" customWidth="1"/>
    <col min="543" max="543" width="8.59765625" bestFit="1" customWidth="1"/>
    <col min="544" max="544" width="11.19921875" bestFit="1" customWidth="1"/>
    <col min="545" max="545" width="9.59765625" bestFit="1" customWidth="1"/>
    <col min="546" max="546" width="12.19921875" bestFit="1" customWidth="1"/>
    <col min="547" max="547" width="9.59765625" bestFit="1" customWidth="1"/>
    <col min="548" max="548" width="12.19921875" bestFit="1" customWidth="1"/>
    <col min="549" max="549" width="9.59765625" bestFit="1" customWidth="1"/>
    <col min="550" max="550" width="12.19921875" bestFit="1" customWidth="1"/>
    <col min="551" max="551" width="9.59765625" bestFit="1" customWidth="1"/>
    <col min="552" max="552" width="12.19921875" bestFit="1" customWidth="1"/>
    <col min="553" max="553" width="9.59765625" bestFit="1" customWidth="1"/>
    <col min="554" max="554" width="12.19921875" bestFit="1" customWidth="1"/>
    <col min="555" max="555" width="9.59765625" bestFit="1" customWidth="1"/>
    <col min="556" max="556" width="12.19921875" bestFit="1" customWidth="1"/>
    <col min="557" max="557" width="9.59765625" bestFit="1" customWidth="1"/>
    <col min="558" max="558" width="12.19921875" bestFit="1" customWidth="1"/>
    <col min="559" max="559" width="9.59765625" bestFit="1" customWidth="1"/>
    <col min="560" max="560" width="12.19921875" bestFit="1" customWidth="1"/>
    <col min="561" max="561" width="9.59765625" bestFit="1" customWidth="1"/>
    <col min="562" max="562" width="12.19921875" bestFit="1" customWidth="1"/>
    <col min="563" max="563" width="9.59765625" bestFit="1" customWidth="1"/>
    <col min="564" max="564" width="12.19921875" bestFit="1" customWidth="1"/>
    <col min="565" max="565" width="9.59765625" bestFit="1" customWidth="1"/>
    <col min="566" max="566" width="12.19921875" bestFit="1" customWidth="1"/>
    <col min="567" max="567" width="9.59765625" bestFit="1" customWidth="1"/>
    <col min="568" max="568" width="12.19921875" bestFit="1" customWidth="1"/>
    <col min="569" max="569" width="9.59765625" bestFit="1" customWidth="1"/>
    <col min="570" max="570" width="12.19921875" bestFit="1" customWidth="1"/>
    <col min="571" max="571" width="10.19921875" bestFit="1" customWidth="1"/>
  </cols>
  <sheetData>
    <row r="1" spans="1:5" s="24" customFormat="1" ht="34.25" customHeight="1" x14ac:dyDescent="0.9">
      <c r="A1" s="47" t="s">
        <v>74</v>
      </c>
      <c r="B1" s="48"/>
      <c r="C1" s="48"/>
    </row>
    <row r="2" spans="1:5" s="46" customFormat="1" ht="13.15" customHeight="1" x14ac:dyDescent="0.75">
      <c r="A2" s="44"/>
      <c r="B2" s="45"/>
      <c r="C2" s="45"/>
    </row>
    <row r="4" spans="1:5" x14ac:dyDescent="0.45">
      <c r="B4" s="35" t="s">
        <v>67</v>
      </c>
      <c r="C4" s="40" t="s">
        <v>69</v>
      </c>
      <c r="D4" s="27" t="s">
        <v>71</v>
      </c>
      <c r="E4" s="27" t="s">
        <v>70</v>
      </c>
    </row>
    <row r="5" spans="1:5" x14ac:dyDescent="0.45">
      <c r="B5" s="36" t="s">
        <v>34</v>
      </c>
      <c r="C5" s="37">
        <v>252469</v>
      </c>
      <c r="D5" s="39">
        <v>252469</v>
      </c>
      <c r="E5" s="38">
        <v>8760</v>
      </c>
    </row>
    <row r="6" spans="1:5" x14ac:dyDescent="0.45">
      <c r="B6" s="36" t="s">
        <v>36</v>
      </c>
      <c r="C6" s="37">
        <v>237944</v>
      </c>
      <c r="D6" s="39">
        <v>237944</v>
      </c>
      <c r="E6" s="38">
        <v>7302</v>
      </c>
    </row>
    <row r="7" spans="1:5" x14ac:dyDescent="0.45">
      <c r="B7" s="36" t="s">
        <v>37</v>
      </c>
      <c r="C7" s="37">
        <v>218813</v>
      </c>
      <c r="D7" s="39">
        <v>218813</v>
      </c>
      <c r="E7" s="38">
        <v>7431</v>
      </c>
    </row>
    <row r="8" spans="1:5" x14ac:dyDescent="0.45">
      <c r="B8" s="36" t="s">
        <v>35</v>
      </c>
      <c r="C8" s="37">
        <v>189434</v>
      </c>
      <c r="D8" s="39">
        <v>189434</v>
      </c>
      <c r="E8" s="38">
        <v>10158</v>
      </c>
    </row>
    <row r="9" spans="1:5" x14ac:dyDescent="0.45">
      <c r="B9" s="36" t="s">
        <v>39</v>
      </c>
      <c r="C9" s="37">
        <v>173530</v>
      </c>
      <c r="D9" s="39">
        <v>173530</v>
      </c>
      <c r="E9" s="38">
        <v>5745</v>
      </c>
    </row>
    <row r="10" spans="1:5" x14ac:dyDescent="0.45">
      <c r="B10" s="36" t="s">
        <v>38</v>
      </c>
      <c r="C10" s="37">
        <v>168679</v>
      </c>
      <c r="D10" s="39">
        <v>168679</v>
      </c>
      <c r="E10" s="38">
        <v>6264</v>
      </c>
    </row>
  </sheetData>
  <conditionalFormatting pivot="1" sqref="D5:D10">
    <cfRule type="dataBar" priority="2">
      <dataBar showValue="0">
        <cfvo type="min"/>
        <cfvo type="max"/>
        <color theme="4" tint="-0.249977111117893"/>
      </dataBar>
      <extLst>
        <ext xmlns:x14="http://schemas.microsoft.com/office/spreadsheetml/2009/9/main" uri="{B025F937-C7B1-47D3-B67F-A62EFF666E3E}">
          <x14:id>{D2DBE773-DBF0-4703-AA66-B2FDD1ECC6EC}</x14:id>
        </ext>
      </extLst>
    </cfRule>
  </conditionalFormatting>
  <conditionalFormatting sqref="F1:F2">
    <cfRule type="duplicateValues" dxfId="5" priority="1"/>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D2DBE773-DBF0-4703-AA66-B2FDD1ECC6EC}">
            <x14:dataBar minLength="0" maxLength="100" gradient="0">
              <x14:cfvo type="autoMin"/>
              <x14:cfvo type="autoMax"/>
              <x14:negativeFillColor rgb="FFFF0000"/>
              <x14:axisColor rgb="FF000000"/>
            </x14:dataBar>
          </x14:cfRule>
          <xm:sqref>D5:D10</xm:sqref>
        </x14:conditionalFormatting>
      </x14:conditionalFormattings>
    </ex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76FB8-8F23-4F59-8098-8D95BD5866C7}">
  <dimension ref="A1:E27"/>
  <sheetViews>
    <sheetView showGridLines="0" workbookViewId="0">
      <selection activeCell="B4" sqref="B4"/>
    </sheetView>
  </sheetViews>
  <sheetFormatPr defaultRowHeight="14.25" x14ac:dyDescent="0.45"/>
  <cols>
    <col min="2" max="2" width="19" bestFit="1" customWidth="1"/>
    <col min="3" max="3" width="13.6640625" hidden="1" customWidth="1"/>
    <col min="4" max="4" width="15.06640625" hidden="1" customWidth="1"/>
    <col min="5" max="5" width="9.73046875" bestFit="1" customWidth="1"/>
  </cols>
  <sheetData>
    <row r="1" spans="1:5" s="24" customFormat="1" ht="34.25" customHeight="1" x14ac:dyDescent="0.9">
      <c r="A1" s="47" t="s">
        <v>75</v>
      </c>
      <c r="B1" s="48"/>
      <c r="C1" s="48"/>
    </row>
    <row r="2" spans="1:5" s="46" customFormat="1" ht="13.15" customHeight="1" x14ac:dyDescent="0.75">
      <c r="A2" s="44"/>
      <c r="B2" s="45"/>
      <c r="C2" s="45"/>
    </row>
    <row r="4" spans="1:5" x14ac:dyDescent="0.45">
      <c r="B4" s="31" t="s">
        <v>67</v>
      </c>
      <c r="C4" t="s">
        <v>69</v>
      </c>
      <c r="D4" t="s">
        <v>76</v>
      </c>
      <c r="E4" t="s">
        <v>78</v>
      </c>
    </row>
    <row r="5" spans="1:5" x14ac:dyDescent="0.45">
      <c r="B5" s="32" t="s">
        <v>14</v>
      </c>
      <c r="C5" s="33">
        <v>43183</v>
      </c>
      <c r="D5" s="33">
        <v>23657.399999999998</v>
      </c>
      <c r="E5" s="41">
        <v>19525.600000000002</v>
      </c>
    </row>
    <row r="6" spans="1:5" x14ac:dyDescent="0.45">
      <c r="B6" s="32" t="s">
        <v>30</v>
      </c>
      <c r="C6" s="33">
        <v>66500</v>
      </c>
      <c r="D6" s="33">
        <v>40600.979999999989</v>
      </c>
      <c r="E6" s="41">
        <v>25899.020000000011</v>
      </c>
    </row>
    <row r="7" spans="1:5" x14ac:dyDescent="0.45">
      <c r="B7" s="32" t="s">
        <v>24</v>
      </c>
      <c r="C7" s="33">
        <v>35378</v>
      </c>
      <c r="D7" s="33">
        <v>5188.6799999999994</v>
      </c>
      <c r="E7" s="41">
        <v>30189.32</v>
      </c>
    </row>
    <row r="8" spans="1:5" x14ac:dyDescent="0.45">
      <c r="B8" s="32" t="s">
        <v>19</v>
      </c>
      <c r="C8" s="33">
        <v>44744</v>
      </c>
      <c r="D8" s="33">
        <v>14943.839999999998</v>
      </c>
      <c r="E8" s="41">
        <v>29800.160000000003</v>
      </c>
    </row>
    <row r="9" spans="1:5" x14ac:dyDescent="0.45">
      <c r="B9" s="32" t="s">
        <v>22</v>
      </c>
      <c r="C9" s="33">
        <v>66283</v>
      </c>
      <c r="D9" s="33">
        <v>20048.039999999997</v>
      </c>
      <c r="E9" s="41">
        <v>46234.960000000006</v>
      </c>
    </row>
    <row r="10" spans="1:5" x14ac:dyDescent="0.45">
      <c r="B10" s="32" t="s">
        <v>4</v>
      </c>
      <c r="C10" s="33">
        <v>33551</v>
      </c>
      <c r="D10" s="33">
        <v>18604.080000000002</v>
      </c>
      <c r="E10" s="41">
        <v>14946.919999999998</v>
      </c>
    </row>
    <row r="11" spans="1:5" x14ac:dyDescent="0.45">
      <c r="B11" s="32" t="s">
        <v>26</v>
      </c>
      <c r="C11" s="33">
        <v>70273</v>
      </c>
      <c r="D11" s="33">
        <v>11995.199999999999</v>
      </c>
      <c r="E11" s="41">
        <v>58277.8</v>
      </c>
    </row>
    <row r="12" spans="1:5" x14ac:dyDescent="0.45">
      <c r="B12" s="32" t="s">
        <v>28</v>
      </c>
      <c r="C12" s="33">
        <v>72373</v>
      </c>
      <c r="D12" s="33">
        <v>33288.659999999996</v>
      </c>
      <c r="E12" s="41">
        <v>39084.340000000004</v>
      </c>
    </row>
    <row r="13" spans="1:5" x14ac:dyDescent="0.45">
      <c r="B13" s="32" t="s">
        <v>32</v>
      </c>
      <c r="C13" s="33">
        <v>71967</v>
      </c>
      <c r="D13" s="33">
        <v>19903.650000000001</v>
      </c>
      <c r="E13" s="41">
        <v>52063.35</v>
      </c>
    </row>
    <row r="14" spans="1:5" x14ac:dyDescent="0.45">
      <c r="B14" s="32" t="s">
        <v>18</v>
      </c>
      <c r="C14" s="33">
        <v>52150</v>
      </c>
      <c r="D14" s="33">
        <v>11335.44</v>
      </c>
      <c r="E14" s="41">
        <v>40814.559999999998</v>
      </c>
    </row>
    <row r="15" spans="1:5" x14ac:dyDescent="0.45">
      <c r="B15" s="32" t="s">
        <v>17</v>
      </c>
      <c r="C15" s="33">
        <v>63721</v>
      </c>
      <c r="D15" s="33">
        <v>7249.4099999999989</v>
      </c>
      <c r="E15" s="41">
        <v>56471.590000000004</v>
      </c>
    </row>
    <row r="16" spans="1:5" x14ac:dyDescent="0.45">
      <c r="B16" s="32" t="s">
        <v>23</v>
      </c>
      <c r="C16" s="33">
        <v>56644</v>
      </c>
      <c r="D16" s="33">
        <v>11759.88</v>
      </c>
      <c r="E16" s="41">
        <v>44884.12</v>
      </c>
    </row>
    <row r="17" spans="2:5" x14ac:dyDescent="0.45">
      <c r="B17" s="32" t="s">
        <v>29</v>
      </c>
      <c r="C17" s="33">
        <v>58009</v>
      </c>
      <c r="D17" s="33">
        <v>21308.159999999996</v>
      </c>
      <c r="E17" s="41">
        <v>36700.840000000004</v>
      </c>
    </row>
    <row r="18" spans="2:5" x14ac:dyDescent="0.45">
      <c r="B18" s="32" t="s">
        <v>13</v>
      </c>
      <c r="C18" s="33">
        <v>47271</v>
      </c>
      <c r="D18" s="33">
        <v>17549.73</v>
      </c>
      <c r="E18" s="41">
        <v>29721.27</v>
      </c>
    </row>
    <row r="19" spans="2:5" x14ac:dyDescent="0.45">
      <c r="B19" s="32" t="s">
        <v>16</v>
      </c>
      <c r="C19" s="33">
        <v>62111</v>
      </c>
      <c r="D19" s="33">
        <v>18933.659999999996</v>
      </c>
      <c r="E19" s="41">
        <v>43177.340000000004</v>
      </c>
    </row>
    <row r="20" spans="2:5" x14ac:dyDescent="0.45">
      <c r="B20" s="32" t="s">
        <v>20</v>
      </c>
      <c r="C20" s="33">
        <v>54712</v>
      </c>
      <c r="D20" s="33">
        <v>23321.519999999997</v>
      </c>
      <c r="E20" s="41">
        <v>31390.480000000003</v>
      </c>
    </row>
    <row r="21" spans="2:5" x14ac:dyDescent="0.45">
      <c r="B21" s="32" t="s">
        <v>27</v>
      </c>
      <c r="C21" s="33">
        <v>69461</v>
      </c>
      <c r="D21" s="33">
        <v>49888.86</v>
      </c>
      <c r="E21" s="41">
        <v>19572.14</v>
      </c>
    </row>
    <row r="22" spans="2:5" x14ac:dyDescent="0.45">
      <c r="B22" s="32" t="s">
        <v>33</v>
      </c>
      <c r="C22" s="33">
        <v>69160</v>
      </c>
      <c r="D22" s="33">
        <v>22933.979999999996</v>
      </c>
      <c r="E22" s="41">
        <v>46226.020000000004</v>
      </c>
    </row>
    <row r="23" spans="2:5" x14ac:dyDescent="0.45">
      <c r="B23" s="32" t="s">
        <v>15</v>
      </c>
      <c r="C23" s="33">
        <v>68971</v>
      </c>
      <c r="D23" s="33">
        <v>17982.09</v>
      </c>
      <c r="E23" s="41">
        <v>50988.91</v>
      </c>
    </row>
    <row r="24" spans="2:5" x14ac:dyDescent="0.45">
      <c r="B24" s="32" t="s">
        <v>31</v>
      </c>
      <c r="C24" s="33">
        <v>39263</v>
      </c>
      <c r="D24" s="33">
        <v>9744.57</v>
      </c>
      <c r="E24" s="41">
        <v>29518.43</v>
      </c>
    </row>
    <row r="25" spans="2:5" x14ac:dyDescent="0.45">
      <c r="B25" s="32" t="s">
        <v>21</v>
      </c>
      <c r="C25" s="33">
        <v>37772</v>
      </c>
      <c r="D25" s="33">
        <v>11772</v>
      </c>
      <c r="E25" s="41">
        <v>26000</v>
      </c>
    </row>
    <row r="26" spans="2:5" x14ac:dyDescent="0.45">
      <c r="B26" s="32" t="s">
        <v>25</v>
      </c>
      <c r="C26" s="33">
        <v>57372</v>
      </c>
      <c r="D26" s="33">
        <v>27693.900000000005</v>
      </c>
      <c r="E26" s="41">
        <v>29678.099999999995</v>
      </c>
    </row>
    <row r="27" spans="2:5" x14ac:dyDescent="0.45">
      <c r="B27" s="32" t="s">
        <v>68</v>
      </c>
      <c r="C27" s="33">
        <v>1240869</v>
      </c>
      <c r="D27" s="33">
        <v>439703.7300000001</v>
      </c>
      <c r="E27" s="41">
        <v>801165.2699999999</v>
      </c>
    </row>
  </sheetData>
  <sortState xmlns:xlrd2="http://schemas.microsoft.com/office/spreadsheetml/2017/richdata2" ref="B4:E27">
    <sortCondition ref="E4"/>
  </sortState>
  <conditionalFormatting sqref="F1:F2">
    <cfRule type="duplicateValues" dxfId="4" priority="1"/>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1F278-1062-425B-A580-3B6A1930917A}">
  <dimension ref="A1:N18"/>
  <sheetViews>
    <sheetView showGridLines="0" workbookViewId="0">
      <selection sqref="A1:XFD2"/>
    </sheetView>
  </sheetViews>
  <sheetFormatPr defaultRowHeight="14.25" x14ac:dyDescent="0.45"/>
  <cols>
    <col min="2" max="2" width="14.59765625" bestFit="1" customWidth="1"/>
    <col min="3" max="3" width="9.73046875" bestFit="1" customWidth="1"/>
    <col min="4" max="4" width="15.06640625" bestFit="1" customWidth="1"/>
    <col min="7" max="7" width="14.1328125" customWidth="1"/>
    <col min="10" max="10" width="9.59765625" customWidth="1"/>
  </cols>
  <sheetData>
    <row r="1" spans="1:14" s="24" customFormat="1" ht="34.25" customHeight="1" x14ac:dyDescent="0.9">
      <c r="A1" s="47" t="s">
        <v>79</v>
      </c>
      <c r="B1" s="48"/>
      <c r="C1" s="48"/>
    </row>
    <row r="2" spans="1:14" s="46" customFormat="1" ht="13.15" customHeight="1" x14ac:dyDescent="0.75">
      <c r="A2" s="44"/>
      <c r="B2" s="45"/>
      <c r="C2" s="45"/>
    </row>
    <row r="4" spans="1:14" x14ac:dyDescent="0.45">
      <c r="B4" s="52" t="s">
        <v>80</v>
      </c>
      <c r="D4" s="54" t="s">
        <v>36</v>
      </c>
    </row>
    <row r="5" spans="1:14" x14ac:dyDescent="0.45">
      <c r="M5" t="s">
        <v>81</v>
      </c>
    </row>
    <row r="6" spans="1:14" x14ac:dyDescent="0.45">
      <c r="B6" s="53" t="s">
        <v>82</v>
      </c>
      <c r="C6" s="53"/>
      <c r="D6" s="53"/>
      <c r="G6" s="53" t="s">
        <v>90</v>
      </c>
      <c r="H6" s="53"/>
      <c r="I6" s="53"/>
      <c r="J6" s="53"/>
      <c r="M6" t="str" cm="1">
        <f t="array" ref="M6:M11">_xlfn.UNIQUE(Data[Geography])</f>
        <v>New Zealand</v>
      </c>
      <c r="N6" t="s">
        <v>37</v>
      </c>
    </row>
    <row r="7" spans="1:14" x14ac:dyDescent="0.45">
      <c r="M7" t="str">
        <v>USA</v>
      </c>
      <c r="N7" t="s">
        <v>35</v>
      </c>
    </row>
    <row r="8" spans="1:14" x14ac:dyDescent="0.45">
      <c r="B8" s="27" t="s">
        <v>83</v>
      </c>
      <c r="C8" s="27"/>
      <c r="D8" s="27">
        <f>COUNTIFS(Data[Geography],D4)</f>
        <v>50</v>
      </c>
      <c r="G8" s="57" t="s">
        <v>88</v>
      </c>
      <c r="H8" s="58" t="s">
        <v>1</v>
      </c>
      <c r="I8" s="58" t="s">
        <v>49</v>
      </c>
      <c r="J8" s="57" t="s">
        <v>89</v>
      </c>
      <c r="M8" t="str">
        <v>Canada</v>
      </c>
      <c r="N8" t="s">
        <v>36</v>
      </c>
    </row>
    <row r="9" spans="1:14" x14ac:dyDescent="0.45">
      <c r="B9" s="27"/>
      <c r="C9" s="27"/>
      <c r="D9" s="27"/>
      <c r="G9" t="s">
        <v>2</v>
      </c>
      <c r="H9" s="34">
        <f>SUMIFS(Data[Amount],Data[Sales Person],G9,Data[Geography],D$4)</f>
        <v>23709</v>
      </c>
      <c r="I9">
        <f>SUMIFS(Data[Units],Data[Sales Person],G9,Data[Geography],D$4)</f>
        <v>909</v>
      </c>
      <c r="J9" s="14">
        <f>IF(H9&gt;12000,1,-1)</f>
        <v>1</v>
      </c>
      <c r="M9" t="str">
        <v>UK</v>
      </c>
      <c r="N9" t="s">
        <v>39</v>
      </c>
    </row>
    <row r="10" spans="1:14" x14ac:dyDescent="0.45">
      <c r="B10" s="56"/>
      <c r="C10" s="56" t="s">
        <v>84</v>
      </c>
      <c r="D10" s="56" t="s">
        <v>55</v>
      </c>
      <c r="G10" t="s">
        <v>8</v>
      </c>
      <c r="H10" s="34">
        <f>SUMIFS(Data[Amount],Data[Sales Person],G10,Data[Geography],D$4)</f>
        <v>5019</v>
      </c>
      <c r="I10">
        <f>SUMIFS(Data[Units],Data[Sales Person],G10,Data[Geography],D$4)</f>
        <v>150</v>
      </c>
      <c r="J10" s="14">
        <f>IF(H10&gt;12000,1,-1)</f>
        <v>-1</v>
      </c>
      <c r="M10" t="str">
        <v>Australia</v>
      </c>
      <c r="N10" t="s">
        <v>38</v>
      </c>
    </row>
    <row r="11" spans="1:14" x14ac:dyDescent="0.45">
      <c r="B11" s="27" t="s">
        <v>85</v>
      </c>
      <c r="C11" s="37">
        <f>SUMIFS(Data[Amount],Data[Geography],D$4)</f>
        <v>237944</v>
      </c>
      <c r="D11" s="37">
        <f>AVERAGEIFS(Data[Amount],Data[Geography],D$4)</f>
        <v>4758.88</v>
      </c>
      <c r="G11" t="s">
        <v>41</v>
      </c>
      <c r="H11" s="34">
        <f>SUMIFS(Data[Amount],Data[Sales Person],G11,Data[Geography],D$4)</f>
        <v>39242</v>
      </c>
      <c r="I11">
        <f>SUMIFS(Data[Units],Data[Sales Person],G11,Data[Geography],D$4)</f>
        <v>1482</v>
      </c>
      <c r="J11" s="14">
        <f>IF(H11&gt;12000,1,-1)</f>
        <v>1</v>
      </c>
      <c r="M11" t="str">
        <v>India</v>
      </c>
      <c r="N11" t="s">
        <v>34</v>
      </c>
    </row>
    <row r="12" spans="1:14" x14ac:dyDescent="0.45">
      <c r="B12" s="27" t="s">
        <v>86</v>
      </c>
      <c r="C12" s="37">
        <f>SUMIFS(Data[Total Cost],Data[Geography],D$4)</f>
        <v>68259.839999999997</v>
      </c>
      <c r="D12" s="37">
        <f>AVERAGEIFS(Data[Total Cost],Data[Geography],D$4)</f>
        <v>1365.1967999999999</v>
      </c>
      <c r="G12" t="s">
        <v>7</v>
      </c>
      <c r="H12" s="34">
        <f>SUMIFS(Data[Amount],Data[Sales Person],G12,Data[Geography],D$4)</f>
        <v>21931</v>
      </c>
      <c r="I12">
        <f>SUMIFS(Data[Units],Data[Sales Person],G12,Data[Geography],D$4)</f>
        <v>975</v>
      </c>
      <c r="J12" s="14">
        <f>IF(H12&gt;12000,1,-1)</f>
        <v>1</v>
      </c>
    </row>
    <row r="13" spans="1:14" x14ac:dyDescent="0.45">
      <c r="B13" s="27" t="s">
        <v>77</v>
      </c>
      <c r="C13" s="37">
        <f>SUMIFS(Data[Profit],Data[Geography],D$4)</f>
        <v>169684.16</v>
      </c>
      <c r="D13" s="37">
        <f>AVERAGEIFS(Data[Profit],Data[Geography],D$4)</f>
        <v>3393.6831999999999</v>
      </c>
      <c r="G13" t="s">
        <v>6</v>
      </c>
      <c r="H13" s="34">
        <f>SUMIFS(Data[Amount],Data[Sales Person],G13,Data[Geography],D$4)</f>
        <v>27377</v>
      </c>
      <c r="I13">
        <f>SUMIFS(Data[Units],Data[Sales Person],G13,Data[Geography],D$4)</f>
        <v>513</v>
      </c>
      <c r="J13" s="14">
        <f>IF(H13&gt;12000,1,-1)</f>
        <v>1</v>
      </c>
    </row>
    <row r="14" spans="1:14" x14ac:dyDescent="0.45">
      <c r="B14" s="27" t="s">
        <v>87</v>
      </c>
      <c r="C14" s="27">
        <f>SUMIFS(Data[Units],Data[Geography],D$4)</f>
        <v>7302</v>
      </c>
      <c r="D14" s="55">
        <f>AVERAGEIFS(Data[Units],Data[Geography],D$4)</f>
        <v>146.04</v>
      </c>
      <c r="G14" t="s">
        <v>5</v>
      </c>
      <c r="H14" s="34">
        <f>SUMIFS(Data[Amount],Data[Sales Person],G14,Data[Geography],D$4)</f>
        <v>39620</v>
      </c>
      <c r="I14">
        <f>SUMIFS(Data[Units],Data[Sales Person],G14,Data[Geography],D$4)</f>
        <v>573</v>
      </c>
      <c r="J14" s="14">
        <f>IF(H14&gt;12000,1,-1)</f>
        <v>1</v>
      </c>
    </row>
    <row r="15" spans="1:14" x14ac:dyDescent="0.45">
      <c r="G15" t="s">
        <v>3</v>
      </c>
      <c r="H15" s="34">
        <f>SUMIFS(Data[Amount],Data[Sales Person],G15,Data[Geography],D$4)</f>
        <v>18564</v>
      </c>
      <c r="I15">
        <f>SUMIFS(Data[Units],Data[Sales Person],G15,Data[Geography],D$4)</f>
        <v>420</v>
      </c>
      <c r="J15" s="14">
        <f>IF(H15&gt;12000,1,-1)</f>
        <v>1</v>
      </c>
    </row>
    <row r="16" spans="1:14" x14ac:dyDescent="0.45">
      <c r="G16" t="s">
        <v>9</v>
      </c>
      <c r="H16" s="34">
        <f>SUMIFS(Data[Amount],Data[Sales Person],G16,Data[Geography],D$4)</f>
        <v>25669</v>
      </c>
      <c r="I16">
        <f>SUMIFS(Data[Units],Data[Sales Person],G16,Data[Geography],D$4)</f>
        <v>564</v>
      </c>
      <c r="J16" s="14">
        <f>IF(H16&gt;12000,1,-1)</f>
        <v>1</v>
      </c>
    </row>
    <row r="17" spans="7:10" x14ac:dyDescent="0.45">
      <c r="G17" t="s">
        <v>10</v>
      </c>
      <c r="H17" s="34">
        <f>SUMIFS(Data[Amount],Data[Sales Person],G17,Data[Geography],D$4)</f>
        <v>13797</v>
      </c>
      <c r="I17">
        <f>SUMIFS(Data[Units],Data[Sales Person],G17,Data[Geography],D$4)</f>
        <v>1053</v>
      </c>
      <c r="J17" s="14">
        <f>IF(H17&gt;12000,1,-1)</f>
        <v>1</v>
      </c>
    </row>
    <row r="18" spans="7:10" x14ac:dyDescent="0.45">
      <c r="G18" t="s">
        <v>40</v>
      </c>
      <c r="H18" s="34">
        <f>SUMIFS(Data[Amount],Data[Sales Person],G18,Data[Geography],D$4)</f>
        <v>23016</v>
      </c>
      <c r="I18">
        <f>SUMIFS(Data[Units],Data[Sales Person],G18,Data[Geography],D$4)</f>
        <v>663</v>
      </c>
      <c r="J18" s="14">
        <f>IF(H18&gt;12000,1,-1)</f>
        <v>1</v>
      </c>
    </row>
  </sheetData>
  <mergeCells count="2">
    <mergeCell ref="B6:D6"/>
    <mergeCell ref="G6:J6"/>
  </mergeCells>
  <conditionalFormatting sqref="F1:F2">
    <cfRule type="duplicateValues" dxfId="3" priority="3"/>
  </conditionalFormatting>
  <conditionalFormatting sqref="H9:H18">
    <cfRule type="dataBar" priority="2">
      <dataBar>
        <cfvo type="min"/>
        <cfvo type="max"/>
        <color rgb="FF638EC6"/>
      </dataBar>
      <extLst>
        <ext xmlns:x14="http://schemas.microsoft.com/office/spreadsheetml/2009/9/main" uri="{B025F937-C7B1-47D3-B67F-A62EFF666E3E}">
          <x14:id>{3E7F3922-5CE0-4DBC-B9FF-CC6522C086CE}</x14:id>
        </ext>
      </extLst>
    </cfRule>
  </conditionalFormatting>
  <dataValidations count="1">
    <dataValidation type="list" allowBlank="1" showInputMessage="1" showErrorMessage="1" sqref="N6:N11 D4" xr:uid="{B7C98451-C464-4E50-967D-B36611F0DC3E}">
      <formula1>$N$6:$N$11</formula1>
    </dataValidation>
  </dataValidations>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3E7F3922-5CE0-4DBC-B9FF-CC6522C086CE}">
            <x14:dataBar minLength="0" maxLength="100" border="1" negativeBarBorderColorSameAsPositive="0">
              <x14:cfvo type="autoMin"/>
              <x14:cfvo type="autoMax"/>
              <x14:borderColor rgb="FF638EC6"/>
              <x14:negativeFillColor rgb="FFFF0000"/>
              <x14:negativeBorderColor rgb="FFFF0000"/>
              <x14:axisColor rgb="FF000000"/>
            </x14:dataBar>
          </x14:cfRule>
          <xm:sqref>H9:H18</xm:sqref>
        </x14:conditionalFormatting>
        <x14:conditionalFormatting xmlns:xm="http://schemas.microsoft.com/office/excel/2006/main">
          <x14:cfRule type="iconSet" priority="1" id="{2A3BADFC-3036-4A38-9BFB-045BB9428A0E}">
            <x14:iconSet iconSet="3Symbols" showValue="0" custom="1">
              <x14:cfvo type="percent">
                <xm:f>0</xm:f>
              </x14:cfvo>
              <x14:cfvo type="num">
                <xm:f>0</xm:f>
              </x14:cfvo>
              <x14:cfvo type="num">
                <xm:f>1</xm:f>
              </x14:cfvo>
              <x14:cfIcon iconSet="3Symbols" iconId="0"/>
              <x14:cfIcon iconSet="NoIcons" iconId="0"/>
              <x14:cfIcon iconSet="3Symbols" iconId="2"/>
            </x14:iconSet>
          </x14:cfRule>
          <xm:sqref>J9:J18</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9499A-7466-4104-862D-DF3F9DF3E198}">
  <dimension ref="A1:H13"/>
  <sheetViews>
    <sheetView workbookViewId="0">
      <selection sqref="A1:H13"/>
    </sheetView>
  </sheetViews>
  <sheetFormatPr defaultRowHeight="14.25" x14ac:dyDescent="0.45"/>
  <cols>
    <col min="1" max="1" width="12.796875" customWidth="1"/>
    <col min="2" max="2" width="11.46484375" customWidth="1"/>
    <col min="4" max="4" width="9.265625" customWidth="1"/>
    <col min="6" max="6" width="13.265625" customWidth="1"/>
    <col min="7" max="7" width="10.6640625" customWidth="1"/>
  </cols>
  <sheetData>
    <row r="1" spans="1:8" x14ac:dyDescent="0.45">
      <c r="A1" t="s">
        <v>11</v>
      </c>
      <c r="B1" t="s">
        <v>12</v>
      </c>
      <c r="C1" t="s">
        <v>0</v>
      </c>
      <c r="D1" t="s">
        <v>1</v>
      </c>
      <c r="E1" t="s">
        <v>49</v>
      </c>
      <c r="F1" t="s">
        <v>72</v>
      </c>
      <c r="G1" t="s">
        <v>73</v>
      </c>
      <c r="H1" t="s">
        <v>77</v>
      </c>
    </row>
    <row r="2" spans="1:8" x14ac:dyDescent="0.45">
      <c r="A2" t="s">
        <v>6</v>
      </c>
      <c r="B2" t="s">
        <v>34</v>
      </c>
      <c r="C2" t="s">
        <v>32</v>
      </c>
      <c r="D2">
        <v>6734</v>
      </c>
      <c r="E2">
        <v>123</v>
      </c>
      <c r="F2">
        <v>8.65</v>
      </c>
      <c r="G2">
        <v>1063.95</v>
      </c>
      <c r="H2">
        <v>5670.05</v>
      </c>
    </row>
    <row r="3" spans="1:8" x14ac:dyDescent="0.45">
      <c r="A3" t="s">
        <v>8</v>
      </c>
      <c r="B3" t="s">
        <v>35</v>
      </c>
      <c r="C3" t="s">
        <v>32</v>
      </c>
      <c r="D3">
        <v>6706</v>
      </c>
      <c r="E3">
        <v>459</v>
      </c>
      <c r="F3">
        <v>8.65</v>
      </c>
      <c r="G3">
        <v>3970.3500000000004</v>
      </c>
      <c r="H3">
        <v>2735.6499999999996</v>
      </c>
    </row>
    <row r="4" spans="1:8" x14ac:dyDescent="0.45">
      <c r="A4" t="s">
        <v>7</v>
      </c>
      <c r="B4" t="s">
        <v>36</v>
      </c>
      <c r="C4" t="s">
        <v>32</v>
      </c>
      <c r="D4">
        <v>280</v>
      </c>
      <c r="E4">
        <v>87</v>
      </c>
      <c r="F4">
        <v>8.65</v>
      </c>
      <c r="G4">
        <v>752.55000000000007</v>
      </c>
      <c r="H4">
        <v>-472.55000000000007</v>
      </c>
    </row>
    <row r="5" spans="1:8" x14ac:dyDescent="0.45">
      <c r="A5" t="s">
        <v>9</v>
      </c>
      <c r="B5" t="s">
        <v>36</v>
      </c>
      <c r="C5" t="s">
        <v>32</v>
      </c>
      <c r="D5">
        <v>2954</v>
      </c>
      <c r="E5">
        <v>189</v>
      </c>
      <c r="F5">
        <v>8.65</v>
      </c>
      <c r="G5">
        <v>1634.8500000000001</v>
      </c>
      <c r="H5">
        <v>1319.1499999999999</v>
      </c>
    </row>
    <row r="6" spans="1:8" x14ac:dyDescent="0.45">
      <c r="A6" t="s">
        <v>41</v>
      </c>
      <c r="B6" t="s">
        <v>36</v>
      </c>
      <c r="C6" t="s">
        <v>32</v>
      </c>
      <c r="D6">
        <v>10304</v>
      </c>
      <c r="E6">
        <v>84</v>
      </c>
      <c r="F6">
        <v>8.65</v>
      </c>
      <c r="G6">
        <v>726.6</v>
      </c>
      <c r="H6">
        <v>9577.4</v>
      </c>
    </row>
    <row r="7" spans="1:8" x14ac:dyDescent="0.45">
      <c r="A7" t="s">
        <v>8</v>
      </c>
      <c r="B7" t="s">
        <v>38</v>
      </c>
      <c r="C7" t="s">
        <v>32</v>
      </c>
      <c r="D7">
        <v>3752</v>
      </c>
      <c r="E7">
        <v>213</v>
      </c>
      <c r="F7">
        <v>8.65</v>
      </c>
      <c r="G7">
        <v>1842.45</v>
      </c>
      <c r="H7">
        <v>1909.55</v>
      </c>
    </row>
    <row r="8" spans="1:8" x14ac:dyDescent="0.45">
      <c r="A8" t="s">
        <v>10</v>
      </c>
      <c r="B8" t="s">
        <v>36</v>
      </c>
      <c r="C8" t="s">
        <v>32</v>
      </c>
      <c r="D8">
        <v>6657</v>
      </c>
      <c r="E8">
        <v>303</v>
      </c>
      <c r="F8">
        <v>8.65</v>
      </c>
      <c r="G8">
        <v>2620.9500000000003</v>
      </c>
      <c r="H8">
        <v>4036.0499999999997</v>
      </c>
    </row>
    <row r="9" spans="1:8" x14ac:dyDescent="0.45">
      <c r="A9" t="s">
        <v>40</v>
      </c>
      <c r="B9" t="s">
        <v>35</v>
      </c>
      <c r="C9" t="s">
        <v>32</v>
      </c>
      <c r="D9">
        <v>12348</v>
      </c>
      <c r="E9">
        <v>234</v>
      </c>
      <c r="F9">
        <v>8.65</v>
      </c>
      <c r="G9">
        <v>2024.1000000000001</v>
      </c>
      <c r="H9">
        <v>10323.9</v>
      </c>
    </row>
    <row r="10" spans="1:8" x14ac:dyDescent="0.45">
      <c r="A10" t="s">
        <v>6</v>
      </c>
      <c r="B10" t="s">
        <v>36</v>
      </c>
      <c r="C10" t="s">
        <v>32</v>
      </c>
      <c r="D10">
        <v>6118</v>
      </c>
      <c r="E10">
        <v>9</v>
      </c>
      <c r="F10">
        <v>8.65</v>
      </c>
      <c r="G10">
        <v>77.850000000000009</v>
      </c>
      <c r="H10">
        <v>6040.15</v>
      </c>
    </row>
    <row r="11" spans="1:8" x14ac:dyDescent="0.45">
      <c r="A11" t="s">
        <v>3</v>
      </c>
      <c r="B11" t="s">
        <v>34</v>
      </c>
      <c r="C11" t="s">
        <v>32</v>
      </c>
      <c r="D11">
        <v>7777</v>
      </c>
      <c r="E11">
        <v>504</v>
      </c>
      <c r="F11">
        <v>8.65</v>
      </c>
      <c r="G11">
        <v>4359.6000000000004</v>
      </c>
      <c r="H11">
        <v>3417.3999999999996</v>
      </c>
    </row>
    <row r="12" spans="1:8" x14ac:dyDescent="0.45">
      <c r="A12" t="s">
        <v>5</v>
      </c>
      <c r="B12" t="s">
        <v>38</v>
      </c>
      <c r="C12" t="s">
        <v>32</v>
      </c>
      <c r="D12">
        <v>5075</v>
      </c>
      <c r="E12">
        <v>21</v>
      </c>
      <c r="F12">
        <v>8.65</v>
      </c>
      <c r="G12">
        <v>181.65</v>
      </c>
      <c r="H12">
        <v>4893.3500000000004</v>
      </c>
    </row>
    <row r="13" spans="1:8" x14ac:dyDescent="0.45">
      <c r="A13" t="s">
        <v>7</v>
      </c>
      <c r="B13" t="s">
        <v>34</v>
      </c>
      <c r="C13" t="s">
        <v>32</v>
      </c>
      <c r="D13">
        <v>3262</v>
      </c>
      <c r="E13">
        <v>75</v>
      </c>
      <c r="F13">
        <v>8.65</v>
      </c>
      <c r="G13">
        <v>648.75</v>
      </c>
      <c r="H13">
        <v>2613.25</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A97A4-7BAD-40FB-BC1A-DDB7D057759B}">
  <dimension ref="A1:E28"/>
  <sheetViews>
    <sheetView tabSelected="1" workbookViewId="0">
      <selection activeCell="B8" sqref="B8:E8"/>
      <pivotSelection pane="bottomRight" showHeader="1" extendable="1" axis="axisRow" start="2" max="23" activeRow="7" activeCol="1" previousRow="7" previousCol="1" click="1" r:id="rId1">
        <pivotArea dataOnly="0" axis="axisRow" fieldPosition="0">
          <references count="1">
            <reference field="0" count="1">
              <x v="16"/>
            </reference>
          </references>
        </pivotArea>
      </pivotSelection>
    </sheetView>
  </sheetViews>
  <sheetFormatPr defaultRowHeight="14.25" x14ac:dyDescent="0.45"/>
  <cols>
    <col min="2" max="2" width="20.33203125" bestFit="1" customWidth="1"/>
    <col min="3" max="3" width="13.796875" bestFit="1" customWidth="1"/>
    <col min="4" max="4" width="8.19921875" bestFit="1" customWidth="1"/>
    <col min="5" max="5" width="7.3984375" bestFit="1" customWidth="1"/>
    <col min="6" max="7" width="12.73046875" bestFit="1" customWidth="1"/>
    <col min="8" max="33" width="7.3984375" bestFit="1" customWidth="1"/>
    <col min="34" max="58" width="5.9296875" bestFit="1" customWidth="1"/>
    <col min="59" max="65" width="5" bestFit="1" customWidth="1"/>
    <col min="66" max="70" width="4.73046875" bestFit="1" customWidth="1"/>
    <col min="71" max="71" width="4.33203125" bestFit="1" customWidth="1"/>
    <col min="72" max="72" width="4.73046875" bestFit="1" customWidth="1"/>
    <col min="73" max="109" width="5.33203125" bestFit="1" customWidth="1"/>
    <col min="110" max="294" width="6.796875" bestFit="1" customWidth="1"/>
    <col min="295" max="302" width="7.796875" bestFit="1" customWidth="1"/>
    <col min="303" max="303" width="11.6640625" bestFit="1" customWidth="1"/>
    <col min="304" max="304" width="7.3984375" bestFit="1" customWidth="1"/>
    <col min="305" max="305" width="8.33203125" bestFit="1" customWidth="1"/>
    <col min="306" max="306" width="7.3984375" bestFit="1" customWidth="1"/>
    <col min="307" max="309" width="8.33203125" bestFit="1" customWidth="1"/>
    <col min="310" max="310" width="7.3984375" bestFit="1" customWidth="1"/>
    <col min="311" max="311" width="8.33203125" bestFit="1" customWidth="1"/>
    <col min="312" max="312" width="7.3984375" bestFit="1" customWidth="1"/>
    <col min="313" max="313" width="8.33203125" bestFit="1" customWidth="1"/>
    <col min="314" max="314" width="7.3984375" bestFit="1" customWidth="1"/>
    <col min="315" max="316" width="8.33203125" bestFit="1" customWidth="1"/>
    <col min="317" max="317" width="7.3984375" bestFit="1" customWidth="1"/>
    <col min="318" max="319" width="8.33203125" bestFit="1" customWidth="1"/>
    <col min="320" max="320" width="7.3984375" bestFit="1" customWidth="1"/>
    <col min="321" max="321" width="8.33203125" bestFit="1" customWidth="1"/>
    <col min="322" max="322" width="7.3984375" bestFit="1" customWidth="1"/>
    <col min="323" max="323" width="8.33203125" bestFit="1" customWidth="1"/>
    <col min="324" max="324" width="7.3984375" bestFit="1" customWidth="1"/>
    <col min="325" max="332" width="8.33203125" bestFit="1" customWidth="1"/>
    <col min="333" max="333" width="7.3984375" bestFit="1" customWidth="1"/>
    <col min="334" max="334" width="6.33203125" bestFit="1" customWidth="1"/>
    <col min="335" max="335" width="7.33203125" bestFit="1" customWidth="1"/>
    <col min="336" max="336" width="6.33203125" bestFit="1" customWidth="1"/>
    <col min="337" max="342" width="7.33203125" bestFit="1" customWidth="1"/>
    <col min="343" max="343" width="6.33203125" bestFit="1" customWidth="1"/>
    <col min="344" max="344" width="7.33203125" bestFit="1" customWidth="1"/>
    <col min="345" max="347" width="6.33203125" bestFit="1" customWidth="1"/>
    <col min="348" max="350" width="7.33203125" bestFit="1" customWidth="1"/>
    <col min="351" max="351" width="5.9296875" bestFit="1" customWidth="1"/>
    <col min="352" max="352" width="7.33203125" bestFit="1" customWidth="1"/>
    <col min="353" max="353" width="5.9296875" bestFit="1" customWidth="1"/>
    <col min="354" max="358" width="7.33203125" bestFit="1" customWidth="1"/>
    <col min="359" max="359" width="5.33203125" bestFit="1" customWidth="1"/>
    <col min="360" max="360" width="6.33203125" bestFit="1" customWidth="1"/>
    <col min="361" max="361" width="5" bestFit="1" customWidth="1"/>
    <col min="362" max="365" width="6.33203125" bestFit="1" customWidth="1"/>
    <col min="366" max="366" width="4.73046875" bestFit="1" customWidth="1"/>
    <col min="367" max="369" width="5.73046875" bestFit="1" customWidth="1"/>
    <col min="370" max="370" width="4.73046875" bestFit="1" customWidth="1"/>
    <col min="371" max="372" width="5.73046875" bestFit="1" customWidth="1"/>
    <col min="373" max="373" width="6.73046875" bestFit="1" customWidth="1"/>
    <col min="374" max="374" width="5.73046875" bestFit="1" customWidth="1"/>
    <col min="375" max="381" width="6.73046875" bestFit="1" customWidth="1"/>
    <col min="382" max="382" width="5.73046875" bestFit="1" customWidth="1"/>
    <col min="383" max="385" width="6.73046875" bestFit="1" customWidth="1"/>
    <col min="386" max="387" width="5.73046875" bestFit="1" customWidth="1"/>
    <col min="388" max="388" width="6.73046875" bestFit="1" customWidth="1"/>
    <col min="389" max="390" width="5.73046875" bestFit="1" customWidth="1"/>
    <col min="391" max="393" width="6.73046875" bestFit="1" customWidth="1"/>
    <col min="394" max="394" width="5.33203125" bestFit="1" customWidth="1"/>
    <col min="395" max="396" width="6.73046875" bestFit="1" customWidth="1"/>
    <col min="397" max="397" width="5.73046875" bestFit="1" customWidth="1"/>
    <col min="398" max="401" width="6.73046875" bestFit="1" customWidth="1"/>
    <col min="402" max="402" width="5.73046875" bestFit="1" customWidth="1"/>
    <col min="403" max="409" width="6.73046875" bestFit="1" customWidth="1"/>
    <col min="410" max="415" width="7.73046875" bestFit="1" customWidth="1"/>
    <col min="416" max="416" width="6.796875" bestFit="1" customWidth="1"/>
    <col min="417" max="417" width="7.73046875" bestFit="1" customWidth="1"/>
    <col min="418" max="418" width="6.796875" bestFit="1" customWidth="1"/>
    <col min="419" max="419" width="7.73046875" bestFit="1" customWidth="1"/>
    <col min="420" max="420" width="6.796875" bestFit="1" customWidth="1"/>
    <col min="421" max="422" width="7.73046875" bestFit="1" customWidth="1"/>
    <col min="423" max="423" width="6.796875" bestFit="1" customWidth="1"/>
    <col min="424" max="427" width="7.73046875" bestFit="1" customWidth="1"/>
    <col min="428" max="428" width="6.796875" bestFit="1" customWidth="1"/>
    <col min="429" max="434" width="7.73046875" bestFit="1" customWidth="1"/>
    <col min="435" max="435" width="6.796875" bestFit="1" customWidth="1"/>
    <col min="436" max="444" width="7.73046875" bestFit="1" customWidth="1"/>
    <col min="445" max="445" width="6.796875" bestFit="1" customWidth="1"/>
    <col min="446" max="446" width="7.73046875" bestFit="1" customWidth="1"/>
    <col min="447" max="448" width="6.796875" bestFit="1" customWidth="1"/>
    <col min="449" max="453" width="7.73046875" bestFit="1" customWidth="1"/>
    <col min="454" max="455" width="6.796875" bestFit="1" customWidth="1"/>
    <col min="456" max="461" width="7.73046875" bestFit="1" customWidth="1"/>
    <col min="462" max="462" width="6.796875" bestFit="1" customWidth="1"/>
    <col min="463" max="464" width="7.73046875" bestFit="1" customWidth="1"/>
    <col min="465" max="465" width="6.796875" bestFit="1" customWidth="1"/>
    <col min="466" max="471" width="7.73046875" bestFit="1" customWidth="1"/>
    <col min="472" max="472" width="6.796875" bestFit="1" customWidth="1"/>
    <col min="473" max="474" width="7.73046875" bestFit="1" customWidth="1"/>
    <col min="475" max="476" width="6.796875" bestFit="1" customWidth="1"/>
    <col min="477" max="477" width="7.73046875" bestFit="1" customWidth="1"/>
    <col min="478" max="478" width="6.796875" bestFit="1" customWidth="1"/>
    <col min="479" max="479" width="7.73046875" bestFit="1" customWidth="1"/>
    <col min="480" max="480" width="6.796875" bestFit="1" customWidth="1"/>
    <col min="481" max="484" width="7.73046875" bestFit="1" customWidth="1"/>
    <col min="485" max="485" width="6.796875" bestFit="1" customWidth="1"/>
    <col min="486" max="490" width="7.73046875" bestFit="1" customWidth="1"/>
    <col min="491" max="491" width="6.796875" bestFit="1" customWidth="1"/>
    <col min="492" max="492" width="7.73046875" bestFit="1" customWidth="1"/>
    <col min="493" max="493" width="6.796875" bestFit="1" customWidth="1"/>
    <col min="494" max="505" width="7.73046875" bestFit="1" customWidth="1"/>
    <col min="506" max="507" width="6.796875" bestFit="1" customWidth="1"/>
    <col min="508" max="509" width="7.73046875" bestFit="1" customWidth="1"/>
    <col min="510" max="512" width="6.796875" bestFit="1" customWidth="1"/>
    <col min="513" max="513" width="7.73046875" bestFit="1" customWidth="1"/>
    <col min="514" max="515" width="6.796875" bestFit="1" customWidth="1"/>
    <col min="516" max="522" width="7.73046875" bestFit="1" customWidth="1"/>
    <col min="523" max="523" width="6.796875" bestFit="1" customWidth="1"/>
    <col min="524" max="527" width="7.73046875" bestFit="1" customWidth="1"/>
    <col min="528" max="528" width="6.796875" bestFit="1" customWidth="1"/>
    <col min="529" max="531" width="7.73046875" bestFit="1" customWidth="1"/>
    <col min="532" max="533" width="6.796875" bestFit="1" customWidth="1"/>
    <col min="534" max="534" width="7.73046875" bestFit="1" customWidth="1"/>
    <col min="535" max="535" width="6.796875" bestFit="1" customWidth="1"/>
    <col min="536" max="537" width="7.73046875" bestFit="1" customWidth="1"/>
    <col min="538" max="538" width="6.796875" bestFit="1" customWidth="1"/>
    <col min="539" max="539" width="7.73046875" bestFit="1" customWidth="1"/>
    <col min="540" max="540" width="6.796875" bestFit="1" customWidth="1"/>
    <col min="541" max="546" width="7.73046875" bestFit="1" customWidth="1"/>
    <col min="547" max="549" width="6.796875" bestFit="1" customWidth="1"/>
    <col min="550" max="550" width="7.73046875" bestFit="1" customWidth="1"/>
    <col min="551" max="551" width="6.796875" bestFit="1" customWidth="1"/>
    <col min="552" max="554" width="7.73046875" bestFit="1" customWidth="1"/>
    <col min="555" max="555" width="6.796875" bestFit="1" customWidth="1"/>
    <col min="556" max="561" width="7.73046875" bestFit="1" customWidth="1"/>
    <col min="562" max="564" width="6.796875" bestFit="1" customWidth="1"/>
    <col min="565" max="566" width="7.73046875" bestFit="1" customWidth="1"/>
    <col min="567" max="567" width="6.796875" bestFit="1" customWidth="1"/>
    <col min="568" max="568" width="7.73046875" bestFit="1" customWidth="1"/>
    <col min="569" max="570" width="6.796875" bestFit="1" customWidth="1"/>
    <col min="571" max="572" width="7.73046875" bestFit="1" customWidth="1"/>
    <col min="573" max="573" width="6.796875" bestFit="1" customWidth="1"/>
    <col min="574" max="574" width="7.73046875" bestFit="1" customWidth="1"/>
    <col min="575" max="576" width="6.796875" bestFit="1" customWidth="1"/>
    <col min="577" max="587" width="7.73046875" bestFit="1" customWidth="1"/>
    <col min="588" max="589" width="6.796875" bestFit="1" customWidth="1"/>
    <col min="590" max="591" width="7.73046875" bestFit="1" customWidth="1"/>
    <col min="592" max="592" width="6.796875" bestFit="1" customWidth="1"/>
    <col min="593" max="593" width="7.73046875" bestFit="1" customWidth="1"/>
    <col min="594" max="594" width="6.796875" bestFit="1" customWidth="1"/>
    <col min="595" max="595" width="7.796875" bestFit="1" customWidth="1"/>
    <col min="596" max="599" width="8.73046875" bestFit="1" customWidth="1"/>
    <col min="600" max="601" width="7.796875" bestFit="1" customWidth="1"/>
    <col min="602" max="602" width="8.73046875" bestFit="1" customWidth="1"/>
    <col min="603" max="603" width="15.265625" bestFit="1" customWidth="1"/>
    <col min="604" max="604" width="7.3984375" bestFit="1" customWidth="1"/>
    <col min="605" max="605" width="7.73046875" bestFit="1" customWidth="1"/>
    <col min="606" max="606" width="7.3984375" bestFit="1" customWidth="1"/>
    <col min="607" max="609" width="7.73046875" bestFit="1" customWidth="1"/>
    <col min="610" max="610" width="7.3984375" bestFit="1" customWidth="1"/>
    <col min="611" max="611" width="7.73046875" bestFit="1" customWidth="1"/>
    <col min="612" max="612" width="7.3984375" bestFit="1" customWidth="1"/>
    <col min="613" max="613" width="7.73046875" bestFit="1" customWidth="1"/>
    <col min="614" max="614" width="7.3984375" bestFit="1" customWidth="1"/>
    <col min="615" max="616" width="7.73046875" bestFit="1" customWidth="1"/>
    <col min="617" max="617" width="7.3984375" bestFit="1" customWidth="1"/>
    <col min="618" max="619" width="7.73046875" bestFit="1" customWidth="1"/>
    <col min="620" max="620" width="7.3984375" bestFit="1" customWidth="1"/>
    <col min="621" max="621" width="7.73046875" bestFit="1" customWidth="1"/>
    <col min="622" max="622" width="7.3984375" bestFit="1" customWidth="1"/>
    <col min="623" max="623" width="7.73046875" bestFit="1" customWidth="1"/>
    <col min="624" max="624" width="7.3984375" bestFit="1" customWidth="1"/>
    <col min="625" max="632" width="7.73046875" bestFit="1" customWidth="1"/>
    <col min="633" max="633" width="7.3984375" bestFit="1" customWidth="1"/>
    <col min="634" max="634" width="5.9296875" bestFit="1" customWidth="1"/>
    <col min="635" max="635" width="7.73046875" bestFit="1" customWidth="1"/>
    <col min="636" max="636" width="5.9296875" bestFit="1" customWidth="1"/>
    <col min="637" max="641" width="7.73046875" bestFit="1" customWidth="1"/>
    <col min="642" max="643" width="6.73046875" bestFit="1" customWidth="1"/>
    <col min="644" max="644" width="7.73046875" bestFit="1" customWidth="1"/>
    <col min="645" max="650" width="6.73046875" bestFit="1" customWidth="1"/>
    <col min="651" max="651" width="5.9296875" bestFit="1" customWidth="1"/>
    <col min="652" max="652" width="6.73046875" bestFit="1" customWidth="1"/>
    <col min="653" max="653" width="5.9296875" bestFit="1" customWidth="1"/>
    <col min="654" max="660" width="6.73046875" bestFit="1" customWidth="1"/>
    <col min="661" max="661" width="5" bestFit="1" customWidth="1"/>
    <col min="662" max="662" width="7.73046875" bestFit="1" customWidth="1"/>
    <col min="663" max="663" width="6.73046875" bestFit="1" customWidth="1"/>
    <col min="664" max="669" width="7.73046875" bestFit="1" customWidth="1"/>
    <col min="670" max="671" width="6.73046875" bestFit="1" customWidth="1"/>
    <col min="672" max="672" width="7.73046875" bestFit="1" customWidth="1"/>
    <col min="673" max="673" width="6.73046875" bestFit="1" customWidth="1"/>
    <col min="674" max="674" width="5.73046875" bestFit="1" customWidth="1"/>
    <col min="675" max="675" width="6.73046875" bestFit="1" customWidth="1"/>
    <col min="676" max="680" width="7.73046875" bestFit="1" customWidth="1"/>
    <col min="681" max="682" width="6.73046875" bestFit="1" customWidth="1"/>
    <col min="683" max="683" width="7.73046875" bestFit="1" customWidth="1"/>
    <col min="684" max="685" width="6.73046875" bestFit="1" customWidth="1"/>
    <col min="686" max="687" width="5.73046875" bestFit="1" customWidth="1"/>
    <col min="688" max="688" width="6.73046875" bestFit="1" customWidth="1"/>
    <col min="689" max="690" width="5.73046875" bestFit="1" customWidth="1"/>
    <col min="691" max="693" width="7.73046875" bestFit="1" customWidth="1"/>
    <col min="694" max="694" width="5.33203125" bestFit="1" customWidth="1"/>
    <col min="695" max="696" width="7.73046875" bestFit="1" customWidth="1"/>
    <col min="697" max="700" width="6.73046875" bestFit="1" customWidth="1"/>
    <col min="701" max="701" width="7.73046875" bestFit="1" customWidth="1"/>
    <col min="702" max="702" width="6.73046875" bestFit="1" customWidth="1"/>
    <col min="703" max="705" width="7.73046875" bestFit="1" customWidth="1"/>
    <col min="706" max="706" width="6.73046875" bestFit="1" customWidth="1"/>
    <col min="707" max="707" width="5.73046875" bestFit="1" customWidth="1"/>
    <col min="708" max="709" width="7.73046875" bestFit="1" customWidth="1"/>
    <col min="710" max="710" width="6.796875" bestFit="1" customWidth="1"/>
    <col min="711" max="712" width="7.73046875" bestFit="1" customWidth="1"/>
    <col min="713" max="713" width="6.796875" bestFit="1" customWidth="1"/>
    <col min="714" max="715" width="7.73046875" bestFit="1" customWidth="1"/>
    <col min="716" max="723" width="6.796875" bestFit="1" customWidth="1"/>
    <col min="724" max="724" width="7.73046875" bestFit="1" customWidth="1"/>
    <col min="725" max="726" width="6.796875" bestFit="1" customWidth="1"/>
    <col min="727" max="727" width="7.73046875" bestFit="1" customWidth="1"/>
    <col min="728" max="730" width="6.796875" bestFit="1" customWidth="1"/>
    <col min="731" max="731" width="7.73046875" bestFit="1" customWidth="1"/>
    <col min="732" max="732" width="6.796875" bestFit="1" customWidth="1"/>
    <col min="733" max="734" width="7.73046875" bestFit="1" customWidth="1"/>
    <col min="735" max="736" width="6.796875" bestFit="1" customWidth="1"/>
    <col min="737" max="740" width="7.73046875" bestFit="1" customWidth="1"/>
    <col min="741" max="743" width="6.796875" bestFit="1" customWidth="1"/>
    <col min="744" max="744" width="7.73046875" bestFit="1" customWidth="1"/>
    <col min="745" max="748" width="6.796875" bestFit="1" customWidth="1"/>
    <col min="749" max="750" width="7.73046875" bestFit="1" customWidth="1"/>
    <col min="751" max="751" width="6.796875" bestFit="1" customWidth="1"/>
    <col min="752" max="752" width="7.73046875" bestFit="1" customWidth="1"/>
    <col min="753" max="759" width="6.796875" bestFit="1" customWidth="1"/>
    <col min="760" max="761" width="7.73046875" bestFit="1" customWidth="1"/>
    <col min="762" max="762" width="6.796875" bestFit="1" customWidth="1"/>
    <col min="763" max="763" width="7.73046875" bestFit="1" customWidth="1"/>
    <col min="764" max="765" width="6.796875" bestFit="1" customWidth="1"/>
    <col min="766" max="766" width="7.73046875" bestFit="1" customWidth="1"/>
    <col min="767" max="769" width="6.796875" bestFit="1" customWidth="1"/>
    <col min="770" max="771" width="7.73046875" bestFit="1" customWidth="1"/>
    <col min="772" max="773" width="6.796875" bestFit="1" customWidth="1"/>
    <col min="774" max="774" width="7.73046875" bestFit="1" customWidth="1"/>
    <col min="775" max="778" width="6.796875" bestFit="1" customWidth="1"/>
    <col min="779" max="779" width="7.73046875" bestFit="1" customWidth="1"/>
    <col min="780" max="781" width="6.796875" bestFit="1" customWidth="1"/>
    <col min="782" max="784" width="7.73046875" bestFit="1" customWidth="1"/>
    <col min="785" max="786" width="6.796875" bestFit="1" customWidth="1"/>
    <col min="787" max="789" width="7.73046875" bestFit="1" customWidth="1"/>
    <col min="790" max="791" width="6.796875" bestFit="1" customWidth="1"/>
    <col min="792" max="792" width="7.73046875" bestFit="1" customWidth="1"/>
    <col min="793" max="793" width="6.796875" bestFit="1" customWidth="1"/>
    <col min="794" max="794" width="7.73046875" bestFit="1" customWidth="1"/>
    <col min="795" max="796" width="6.796875" bestFit="1" customWidth="1"/>
    <col min="797" max="797" width="7.73046875" bestFit="1" customWidth="1"/>
    <col min="798" max="799" width="6.796875" bestFit="1" customWidth="1"/>
    <col min="800" max="800" width="7.73046875" bestFit="1" customWidth="1"/>
    <col min="801" max="801" width="6.796875" bestFit="1" customWidth="1"/>
    <col min="802" max="804" width="7.73046875" bestFit="1" customWidth="1"/>
    <col min="805" max="807" width="6.796875" bestFit="1" customWidth="1"/>
    <col min="808" max="809" width="7.73046875" bestFit="1" customWidth="1"/>
    <col min="810" max="812" width="6.796875" bestFit="1" customWidth="1"/>
    <col min="813" max="813" width="7.73046875" bestFit="1" customWidth="1"/>
    <col min="814" max="818" width="6.796875" bestFit="1" customWidth="1"/>
    <col min="819" max="820" width="7.73046875" bestFit="1" customWidth="1"/>
    <col min="821" max="823" width="6.796875" bestFit="1" customWidth="1"/>
    <col min="824" max="824" width="7.73046875" bestFit="1" customWidth="1"/>
    <col min="825" max="825" width="6.796875" bestFit="1" customWidth="1"/>
    <col min="826" max="827" width="7.73046875" bestFit="1" customWidth="1"/>
    <col min="828" max="829" width="6.796875" bestFit="1" customWidth="1"/>
    <col min="830" max="831" width="7.73046875" bestFit="1" customWidth="1"/>
    <col min="832" max="833" width="6.796875" bestFit="1" customWidth="1"/>
    <col min="834" max="834" width="7.73046875" bestFit="1" customWidth="1"/>
    <col min="835" max="835" width="6.796875" bestFit="1" customWidth="1"/>
    <col min="836" max="836" width="7.73046875" bestFit="1" customWidth="1"/>
    <col min="837" max="838" width="6.796875" bestFit="1" customWidth="1"/>
    <col min="839" max="839" width="7.73046875" bestFit="1" customWidth="1"/>
    <col min="840" max="841" width="6.796875" bestFit="1" customWidth="1"/>
    <col min="842" max="843" width="7.73046875" bestFit="1" customWidth="1"/>
    <col min="844" max="844" width="6.796875" bestFit="1" customWidth="1"/>
    <col min="845" max="845" width="7.73046875" bestFit="1" customWidth="1"/>
    <col min="846" max="859" width="6.796875" bestFit="1" customWidth="1"/>
    <col min="860" max="861" width="7.73046875" bestFit="1" customWidth="1"/>
    <col min="862" max="876" width="6.796875" bestFit="1" customWidth="1"/>
    <col min="877" max="879" width="7.73046875" bestFit="1" customWidth="1"/>
    <col min="880" max="881" width="6.796875" bestFit="1" customWidth="1"/>
    <col min="882" max="883" width="7.73046875" bestFit="1" customWidth="1"/>
    <col min="884" max="884" width="6.796875" bestFit="1" customWidth="1"/>
    <col min="885" max="885" width="7.73046875" bestFit="1" customWidth="1"/>
    <col min="886" max="894" width="6.796875" bestFit="1" customWidth="1"/>
    <col min="895" max="902" width="7.796875" bestFit="1" customWidth="1"/>
    <col min="903" max="903" width="11.3984375" bestFit="1" customWidth="1"/>
    <col min="904" max="933" width="7.3984375" bestFit="1" customWidth="1"/>
    <col min="934" max="958" width="5.9296875" bestFit="1" customWidth="1"/>
    <col min="959" max="965" width="5" bestFit="1" customWidth="1"/>
    <col min="966" max="966" width="3.73046875" bestFit="1" customWidth="1"/>
    <col min="967" max="972" width="4.33203125" bestFit="1" customWidth="1"/>
    <col min="973" max="1009" width="5.33203125" bestFit="1" customWidth="1"/>
    <col min="1010" max="1194" width="6.796875" bestFit="1" customWidth="1"/>
    <col min="1195" max="1202" width="7.796875" bestFit="1" customWidth="1"/>
    <col min="1203" max="1203" width="18.46484375" bestFit="1" customWidth="1"/>
    <col min="1204" max="1204" width="16.46484375" bestFit="1" customWidth="1"/>
    <col min="1205" max="1205" width="20.06640625" bestFit="1" customWidth="1"/>
    <col min="1206" max="1206" width="16.19921875" bestFit="1" customWidth="1"/>
  </cols>
  <sheetData>
    <row r="1" spans="1:5" s="24" customFormat="1" ht="34.25" customHeight="1" x14ac:dyDescent="0.9">
      <c r="A1" s="47" t="s">
        <v>91</v>
      </c>
      <c r="B1" s="48"/>
      <c r="C1" s="48"/>
    </row>
    <row r="2" spans="1:5" s="24" customFormat="1" ht="34.25" customHeight="1" x14ac:dyDescent="0.9">
      <c r="A2" s="47"/>
      <c r="B2" s="48"/>
      <c r="C2" s="48"/>
    </row>
    <row r="3" spans="1:5" s="46" customFormat="1" ht="13.15" customHeight="1" x14ac:dyDescent="0.75">
      <c r="A3" s="44"/>
      <c r="B3" s="45"/>
      <c r="C3" s="45"/>
    </row>
    <row r="5" spans="1:5" x14ac:dyDescent="0.45">
      <c r="B5" s="31" t="s">
        <v>67</v>
      </c>
      <c r="C5" s="34" t="s">
        <v>69</v>
      </c>
      <c r="D5" t="s">
        <v>77</v>
      </c>
      <c r="E5" t="s">
        <v>92</v>
      </c>
    </row>
    <row r="6" spans="1:5" x14ac:dyDescent="0.45">
      <c r="B6" s="32" t="s">
        <v>4</v>
      </c>
      <c r="C6" s="34">
        <v>33551</v>
      </c>
      <c r="D6" s="41">
        <v>14946.919999999998</v>
      </c>
      <c r="E6" s="59">
        <v>0.44549849482876808</v>
      </c>
    </row>
    <row r="7" spans="1:5" x14ac:dyDescent="0.45">
      <c r="B7" s="32" t="s">
        <v>14</v>
      </c>
      <c r="C7" s="34">
        <v>43183</v>
      </c>
      <c r="D7" s="41">
        <v>19525.600000000002</v>
      </c>
      <c r="E7" s="59">
        <v>0.45215941458444298</v>
      </c>
    </row>
    <row r="8" spans="1:5" x14ac:dyDescent="0.45">
      <c r="B8" s="32" t="s">
        <v>27</v>
      </c>
      <c r="C8" s="34">
        <v>69461</v>
      </c>
      <c r="D8" s="41">
        <v>19572.14</v>
      </c>
      <c r="E8" s="59">
        <v>0.28177164164063284</v>
      </c>
    </row>
    <row r="9" spans="1:5" x14ac:dyDescent="0.45">
      <c r="B9" s="32" t="s">
        <v>30</v>
      </c>
      <c r="C9" s="34">
        <v>66500</v>
      </c>
      <c r="D9" s="41">
        <v>25899.020000000011</v>
      </c>
      <c r="E9" s="59">
        <v>0.38945894736842124</v>
      </c>
    </row>
    <row r="10" spans="1:5" x14ac:dyDescent="0.45">
      <c r="B10" s="32" t="s">
        <v>21</v>
      </c>
      <c r="C10" s="34">
        <v>37772</v>
      </c>
      <c r="D10" s="41">
        <v>26000</v>
      </c>
      <c r="E10" s="59">
        <v>0.68834056973419466</v>
      </c>
    </row>
    <row r="11" spans="1:5" x14ac:dyDescent="0.45">
      <c r="B11" s="32" t="s">
        <v>31</v>
      </c>
      <c r="C11" s="34">
        <v>39263</v>
      </c>
      <c r="D11" s="41">
        <v>29518.43</v>
      </c>
      <c r="E11" s="59">
        <v>0.75181290273285284</v>
      </c>
    </row>
    <row r="12" spans="1:5" x14ac:dyDescent="0.45">
      <c r="B12" s="32" t="s">
        <v>25</v>
      </c>
      <c r="C12" s="34">
        <v>57372</v>
      </c>
      <c r="D12" s="41">
        <v>29678.099999999995</v>
      </c>
      <c r="E12" s="59">
        <v>0.51729240744614091</v>
      </c>
    </row>
    <row r="13" spans="1:5" x14ac:dyDescent="0.45">
      <c r="B13" s="32" t="s">
        <v>13</v>
      </c>
      <c r="C13" s="34">
        <v>47271</v>
      </c>
      <c r="D13" s="41">
        <v>29721.27</v>
      </c>
      <c r="E13" s="59">
        <v>0.62874214634765502</v>
      </c>
    </row>
    <row r="14" spans="1:5" x14ac:dyDescent="0.45">
      <c r="B14" s="32" t="s">
        <v>19</v>
      </c>
      <c r="C14" s="34">
        <v>44744</v>
      </c>
      <c r="D14" s="41">
        <v>29800.160000000003</v>
      </c>
      <c r="E14" s="59">
        <v>0.66601466118362251</v>
      </c>
    </row>
    <row r="15" spans="1:5" x14ac:dyDescent="0.45">
      <c r="B15" s="32" t="s">
        <v>24</v>
      </c>
      <c r="C15" s="34">
        <v>35378</v>
      </c>
      <c r="D15" s="41">
        <v>30189.32</v>
      </c>
      <c r="E15" s="59">
        <v>0.85333597150771667</v>
      </c>
    </row>
    <row r="16" spans="1:5" x14ac:dyDescent="0.45">
      <c r="B16" s="32" t="s">
        <v>20</v>
      </c>
      <c r="C16" s="34">
        <v>54712</v>
      </c>
      <c r="D16" s="41">
        <v>31390.480000000003</v>
      </c>
      <c r="E16" s="59">
        <v>0.57374031291124439</v>
      </c>
    </row>
    <row r="17" spans="2:5" x14ac:dyDescent="0.45">
      <c r="B17" s="32" t="s">
        <v>29</v>
      </c>
      <c r="C17" s="34">
        <v>58009</v>
      </c>
      <c r="D17" s="41">
        <v>36700.840000000004</v>
      </c>
      <c r="E17" s="59">
        <v>0.6326749297522799</v>
      </c>
    </row>
    <row r="18" spans="2:5" x14ac:dyDescent="0.45">
      <c r="B18" s="32" t="s">
        <v>28</v>
      </c>
      <c r="C18" s="34">
        <v>72373</v>
      </c>
      <c r="D18" s="41">
        <v>39084.340000000004</v>
      </c>
      <c r="E18" s="59">
        <v>0.54004034653807365</v>
      </c>
    </row>
    <row r="19" spans="2:5" x14ac:dyDescent="0.45">
      <c r="B19" s="32" t="s">
        <v>18</v>
      </c>
      <c r="C19" s="34">
        <v>52150</v>
      </c>
      <c r="D19" s="41">
        <v>40814.559999999998</v>
      </c>
      <c r="E19" s="59">
        <v>0.78263777564717163</v>
      </c>
    </row>
    <row r="20" spans="2:5" x14ac:dyDescent="0.45">
      <c r="B20" s="32" t="s">
        <v>16</v>
      </c>
      <c r="C20" s="34">
        <v>62111</v>
      </c>
      <c r="D20" s="41">
        <v>43177.340000000004</v>
      </c>
      <c r="E20" s="59">
        <v>0.6951641416174269</v>
      </c>
    </row>
    <row r="21" spans="2:5" x14ac:dyDescent="0.45">
      <c r="B21" s="32" t="s">
        <v>23</v>
      </c>
      <c r="C21" s="34">
        <v>56644</v>
      </c>
      <c r="D21" s="41">
        <v>44884.12</v>
      </c>
      <c r="E21" s="59">
        <v>0.79238966174705183</v>
      </c>
    </row>
    <row r="22" spans="2:5" x14ac:dyDescent="0.45">
      <c r="B22" s="32" t="s">
        <v>33</v>
      </c>
      <c r="C22" s="34">
        <v>69160</v>
      </c>
      <c r="D22" s="41">
        <v>46226.020000000004</v>
      </c>
      <c r="E22" s="59">
        <v>0.6683924233661076</v>
      </c>
    </row>
    <row r="23" spans="2:5" x14ac:dyDescent="0.45">
      <c r="B23" s="32" t="s">
        <v>22</v>
      </c>
      <c r="C23" s="34">
        <v>66283</v>
      </c>
      <c r="D23" s="41">
        <v>46234.960000000006</v>
      </c>
      <c r="E23" s="59">
        <v>0.69753873542235578</v>
      </c>
    </row>
    <row r="24" spans="2:5" x14ac:dyDescent="0.45">
      <c r="B24" s="32" t="s">
        <v>15</v>
      </c>
      <c r="C24" s="34">
        <v>68971</v>
      </c>
      <c r="D24" s="41">
        <v>50988.91</v>
      </c>
      <c r="E24" s="59">
        <v>0.73928042220643464</v>
      </c>
    </row>
    <row r="25" spans="2:5" x14ac:dyDescent="0.45">
      <c r="B25" s="32" t="s">
        <v>32</v>
      </c>
      <c r="C25" s="34">
        <v>71967</v>
      </c>
      <c r="D25" s="41">
        <v>52063.35</v>
      </c>
      <c r="E25" s="59">
        <v>0.72343365709283425</v>
      </c>
    </row>
    <row r="26" spans="2:5" x14ac:dyDescent="0.45">
      <c r="B26" s="32" t="s">
        <v>17</v>
      </c>
      <c r="C26" s="34">
        <v>63721</v>
      </c>
      <c r="D26" s="41">
        <v>56471.590000000004</v>
      </c>
      <c r="E26" s="59">
        <v>0.88623201142480512</v>
      </c>
    </row>
    <row r="27" spans="2:5" x14ac:dyDescent="0.45">
      <c r="B27" s="32" t="s">
        <v>26</v>
      </c>
      <c r="C27" s="34">
        <v>70273</v>
      </c>
      <c r="D27" s="41">
        <v>58277.8</v>
      </c>
      <c r="E27" s="59">
        <v>0.82930570773981471</v>
      </c>
    </row>
    <row r="28" spans="2:5" x14ac:dyDescent="0.45">
      <c r="B28" s="32" t="s">
        <v>68</v>
      </c>
      <c r="C28" s="34">
        <v>1240869</v>
      </c>
      <c r="D28" s="41">
        <v>801165.2699999999</v>
      </c>
      <c r="E28" s="59">
        <v>0.64564854952456696</v>
      </c>
    </row>
  </sheetData>
  <conditionalFormatting sqref="F1:F3">
    <cfRule type="duplicateValues" dxfId="2" priority="3"/>
  </conditionalFormatting>
  <conditionalFormatting sqref="E5">
    <cfRule type="colorScale" priority="2">
      <colorScale>
        <cfvo type="min"/>
        <cfvo type="max"/>
        <color rgb="FF63BE7B"/>
        <color rgb="FFFCFCFF"/>
      </colorScale>
    </cfRule>
  </conditionalFormatting>
  <conditionalFormatting pivot="1" sqref="E6:E27">
    <cfRule type="colorScale" priority="1">
      <colorScale>
        <cfvo type="min"/>
        <cfvo type="max"/>
        <color rgb="FFFCFCFF"/>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30A35157-5434-466D-98DE-2C2E5BB6BC67}">
  <ds:schemaRefs/>
</ds:datastoreItem>
</file>

<file path=customXml/itemProps2.xml><?xml version="1.0" encoding="utf-8"?>
<ds:datastoreItem xmlns:ds="http://schemas.openxmlformats.org/officeDocument/2006/customXml" ds:itemID="{9A2968D3-1969-4B38-A90C-347062EBB285}">
  <ds:schemaRefs/>
</ds:datastoreItem>
</file>

<file path=customXml/itemProps3.xml><?xml version="1.0" encoding="utf-8"?>
<ds:datastoreItem xmlns:ds="http://schemas.openxmlformats.org/officeDocument/2006/customXml" ds:itemID="{CC351438-DB10-4738-A80C-491D6A8FC343}">
  <ds:schemaRefs/>
</ds:datastoreItem>
</file>

<file path=customXml/itemProps4.xml><?xml version="1.0" encoding="utf-8"?>
<ds:datastoreItem xmlns:ds="http://schemas.openxmlformats.org/officeDocument/2006/customXml" ds:itemID="{2DC5F29A-E3E6-48CA-8409-445A45375FF3}">
  <ds:schemaRefs/>
</ds:datastoreItem>
</file>

<file path=customXml/itemProps5.xml><?xml version="1.0" encoding="utf-8"?>
<ds:datastoreItem xmlns:ds="http://schemas.openxmlformats.org/officeDocument/2006/customXml" ds:itemID="{3991ADEF-6D7B-4A60-9E7E-211E12A4C637}">
  <ds:schemaRefs/>
</ds:datastoreItem>
</file>

<file path=customXml/itemProps6.xml><?xml version="1.0" encoding="utf-8"?>
<ds:datastoreItem xmlns:ds="http://schemas.openxmlformats.org/officeDocument/2006/customXml" ds:itemID="{1671C730-BAE2-4F1E-B21A-0086B1F7A5E5}">
  <ds:schemaRefs/>
</ds:datastoreItem>
</file>

<file path=customXml/itemProps7.xml><?xml version="1.0" encoding="utf-8"?>
<ds:datastoreItem xmlns:ds="http://schemas.openxmlformats.org/officeDocument/2006/customXml" ds:itemID="{49E961BB-3C48-48D7-94A4-7C1897DF9612}">
  <ds:schemaRefs/>
</ds:datastoreItem>
</file>

<file path=customXml/itemProps8.xml><?xml version="1.0" encoding="utf-8"?>
<ds:datastoreItem xmlns:ds="http://schemas.openxmlformats.org/officeDocument/2006/customXml" ds:itemID="{6F78F1E6-503B-4AFB-9787-4A8257FC4BAC}">
  <ds:schemaRefs/>
</ds:datastoreItem>
</file>

<file path=customXml/itemProps9.xml><?xml version="1.0" encoding="utf-8"?>
<ds:datastoreItem xmlns:ds="http://schemas.openxmlformats.org/officeDocument/2006/customXml" ds:itemID="{DC1D471E-E619-4CB0-9C7D-674EE08A5AD3}">
  <ds:schemaRefs/>
</ds:datastoreItem>
</file>

<file path=customXml/itemProps10.xml><?xml version="1.0" encoding="utf-8"?>
<ds:datastoreItem xmlns:ds="http://schemas.openxmlformats.org/officeDocument/2006/customXml" ds:itemID="{FACDA0A9-C06A-436D-9E0D-D7E7D2C7166E}">
  <ds:schemaRefs/>
</ds:datastoreItem>
</file>

<file path=customXml/itemProps11.xml><?xml version="1.0" encoding="utf-8"?>
<ds:datastoreItem xmlns:ds="http://schemas.openxmlformats.org/officeDocument/2006/customXml" ds:itemID="{CF17A9F6-3C8C-400A-BE2B-10FBE255BC8A}">
  <ds:schemaRefs/>
</ds:datastoreItem>
</file>

<file path=customXml/itemProps12.xml><?xml version="1.0" encoding="utf-8"?>
<ds:datastoreItem xmlns:ds="http://schemas.openxmlformats.org/officeDocument/2006/customXml" ds:itemID="{82CA8FAF-E8A3-48C7-9D90-6AFD804EA026}">
  <ds:schemaRefs/>
</ds:datastoreItem>
</file>

<file path=customXml/itemProps13.xml><?xml version="1.0" encoding="utf-8"?>
<ds:datastoreItem xmlns:ds="http://schemas.openxmlformats.org/officeDocument/2006/customXml" ds:itemID="{2E6746AD-A4DB-4A7F-92D7-287EC778A03E}">
  <ds:schemaRefs/>
</ds:datastoreItem>
</file>

<file path=customXml/itemProps14.xml><?xml version="1.0" encoding="utf-8"?>
<ds:datastoreItem xmlns:ds="http://schemas.openxmlformats.org/officeDocument/2006/customXml" ds:itemID="{BC8BFC40-707D-45E7-A2AB-4AC8AEE220E1}">
  <ds:schemaRefs/>
</ds:datastoreItem>
</file>

<file path=customXml/itemProps15.xml><?xml version="1.0" encoding="utf-8"?>
<ds:datastoreItem xmlns:ds="http://schemas.openxmlformats.org/officeDocument/2006/customXml" ds:itemID="{2DF57B91-D6F6-4F0F-913E-1243AC6948A8}">
  <ds:schemaRefs/>
</ds:datastoreItem>
</file>

<file path=customXml/itemProps16.xml><?xml version="1.0" encoding="utf-8"?>
<ds:datastoreItem xmlns:ds="http://schemas.openxmlformats.org/officeDocument/2006/customXml" ds:itemID="{D82C6402-9CAD-4DCC-9DFC-2B5BFC0B448E}">
  <ds:schemaRefs/>
</ds:datastoreItem>
</file>

<file path=customXml/itemProps17.xml><?xml version="1.0" encoding="utf-8"?>
<ds:datastoreItem xmlns:ds="http://schemas.openxmlformats.org/officeDocument/2006/customXml" ds:itemID="{6BEAB118-F4C1-4485-BEDB-E3AD655652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vt:lpstr>
      <vt:lpstr>Statistics</vt:lpstr>
      <vt:lpstr>EDA</vt:lpstr>
      <vt:lpstr>Sales Analysis with Formulas</vt:lpstr>
      <vt:lpstr>Sales Analysis with pivots</vt:lpstr>
      <vt:lpstr>Profits Analysis with products </vt:lpstr>
      <vt:lpstr>Dynamic country-level Sales Rep</vt:lpstr>
      <vt:lpstr>Sheet11</vt:lpstr>
      <vt:lpstr>Sheet9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Mia</cp:lastModifiedBy>
  <dcterms:created xsi:type="dcterms:W3CDTF">2021-03-14T20:21:32Z</dcterms:created>
  <dcterms:modified xsi:type="dcterms:W3CDTF">2021-09-05T19:20:17Z</dcterms:modified>
</cp:coreProperties>
</file>