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Mia\Desktop\"/>
    </mc:Choice>
  </mc:AlternateContent>
  <xr:revisionPtr revIDLastSave="0" documentId="13_ncr:1_{B7AAA3F7-7054-4683-AB3D-D59EB1B91B30}" xr6:coauthVersionLast="47" xr6:coauthVersionMax="47" xr10:uidLastSave="{00000000-0000-0000-0000-000000000000}"/>
  <bookViews>
    <workbookView xWindow="38280" yWindow="-120" windowWidth="29040" windowHeight="15840" activeTab="1" xr2:uid="{00000000-000D-0000-FFFF-FFFF00000000}"/>
  </bookViews>
  <sheets>
    <sheet name="Data" sheetId="2" r:id="rId1"/>
    <sheet name="Dashboard" sheetId="1" r:id="rId2"/>
    <sheet name="Workings" sheetId="3" r:id="rId3"/>
    <sheet name="Sheet6" sheetId="6" r:id="rId4"/>
  </sheets>
  <definedNames>
    <definedName name="Slicer_Manager">#N/A</definedName>
    <definedName name="Slicer_Project">#N/A</definedName>
  </definedNames>
  <calcPr calcId="191029"/>
  <pivotCaches>
    <pivotCache cacheId="47"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1" l="1" a="1"/>
  <c r="M6" i="1" s="1"/>
  <c r="B26" i="3"/>
  <c r="B27" i="3" s="1"/>
  <c r="B28" i="3" s="1"/>
  <c r="B25" i="3"/>
  <c r="B15" i="3"/>
  <c r="B16" i="3" s="1"/>
  <c r="B5" i="3"/>
  <c r="B4" i="3"/>
  <c r="B3" i="3"/>
  <c r="I1" i="1"/>
  <c r="F1" i="1"/>
  <c r="B7" i="3" l="1"/>
  <c r="B6" i="3"/>
  <c r="F2" i="2"/>
  <c r="H41" i="2"/>
  <c r="F41" i="2"/>
  <c r="H40" i="2"/>
  <c r="F40" i="2"/>
  <c r="H39" i="2"/>
  <c r="F39" i="2"/>
  <c r="H38" i="2"/>
  <c r="F38" i="2"/>
  <c r="H37" i="2"/>
  <c r="F37" i="2"/>
  <c r="H36" i="2"/>
  <c r="F36" i="2"/>
  <c r="H35" i="2"/>
  <c r="F35" i="2"/>
  <c r="H34" i="2"/>
  <c r="F34" i="2"/>
  <c r="H33" i="2"/>
  <c r="F33" i="2"/>
  <c r="H32" i="2"/>
  <c r="F32" i="2"/>
  <c r="H31" i="2"/>
  <c r="F31" i="2"/>
  <c r="H30" i="2"/>
  <c r="F30" i="2"/>
  <c r="H29" i="2"/>
  <c r="F29" i="2"/>
  <c r="H28" i="2"/>
  <c r="F28" i="2"/>
  <c r="H27" i="2"/>
  <c r="F27" i="2"/>
  <c r="H26" i="2"/>
  <c r="F26" i="2"/>
  <c r="H25" i="2"/>
  <c r="F25" i="2"/>
  <c r="H24" i="2"/>
  <c r="F24" i="2"/>
  <c r="H23" i="2"/>
  <c r="F23" i="2"/>
  <c r="H22" i="2"/>
  <c r="F22" i="2"/>
  <c r="H21" i="2"/>
  <c r="F21" i="2"/>
  <c r="H20" i="2"/>
  <c r="F20" i="2"/>
  <c r="H19" i="2"/>
  <c r="F19" i="2"/>
  <c r="H18" i="2"/>
  <c r="F18" i="2"/>
  <c r="H17" i="2"/>
  <c r="F17" i="2"/>
  <c r="H16" i="2"/>
  <c r="F16" i="2"/>
  <c r="H15" i="2"/>
  <c r="F15" i="2"/>
  <c r="H14" i="2"/>
  <c r="F14" i="2"/>
  <c r="H13" i="2"/>
  <c r="F13" i="2"/>
  <c r="H12" i="2"/>
  <c r="F12" i="2"/>
  <c r="H11" i="2"/>
  <c r="F11" i="2"/>
  <c r="H10" i="2"/>
  <c r="F10" i="2"/>
  <c r="H9" i="2"/>
  <c r="F9" i="2"/>
  <c r="H8" i="2"/>
  <c r="F8" i="2"/>
  <c r="H7" i="2"/>
  <c r="F7" i="2"/>
  <c r="H6" i="2"/>
  <c r="F6" i="2"/>
  <c r="H5" i="2"/>
  <c r="F5" i="2"/>
  <c r="H4" i="2"/>
  <c r="F4" i="2"/>
  <c r="H3" i="2"/>
  <c r="F3" i="2"/>
  <c r="H2"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<sst xmlns="http://schemas.openxmlformats.org/spreadsheetml/2006/main" count="241" uniqueCount="45">
  <si>
    <t>Project</t>
  </si>
  <si>
    <t>Task</t>
  </si>
  <si>
    <t>Manager</t>
  </si>
  <si>
    <t>Start Date</t>
  </si>
  <si>
    <t>Duration</t>
  </si>
  <si>
    <t>End Date</t>
  </si>
  <si>
    <t>Days completed</t>
  </si>
  <si>
    <t>Progress</t>
  </si>
  <si>
    <t>Budget</t>
  </si>
  <si>
    <t>Actual</t>
  </si>
  <si>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</si>
  <si>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</si>
  <si>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</si>
  <si>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</si>
  <si>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</si>
  <si>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</si>
  <si>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</si>
  <si>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</si>
  <si>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</si>
  <si>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</si>
  <si>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</si>
  <si>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</si>
  <si>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</si>
  <si>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</si>
  <si>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</si>
  <si>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</si>
  <si>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</si>
  <si>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</si>
  <si>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</si>
  <si>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</si>
  <si>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Grand Total</t>
  </si>
  <si>
    <t>Sum of Budget</t>
  </si>
  <si>
    <t>Sum of Actual</t>
  </si>
  <si>
    <t>Not Sarted</t>
  </si>
  <si>
    <t>In Progress</t>
  </si>
  <si>
    <t>Completed</t>
  </si>
  <si>
    <t>Remaining</t>
  </si>
  <si>
    <t>Total Tasks</t>
  </si>
  <si>
    <t>DaysCompleted</t>
  </si>
  <si>
    <t>DaysRemaining</t>
  </si>
  <si>
    <t>Project Management Dashboard</t>
  </si>
  <si>
    <t>to</t>
  </si>
  <si>
    <t>Budget Spent</t>
  </si>
  <si>
    <t>Actual Spent</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</si>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</sst>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7" formatCode="_(* #,##0_);_(* \(#,##0\);_(* &quot;-&quot;??_);_(@_)"/>
    <numFmt numFmtId="170" formatCode="[$-409]d\-mmm;@"/>
  </numFmts>
  <fonts count="5" x14ac:knownFonts="1">
    <font>
      <sz val="11"/>
      <color theme="1"/>
      <name val="Calibri"/>
      <family val="2"/>
      <scheme val="minor"/>
    </font>
    <font>
      <sz val="11"/>
      <color theme="1"/>
      <name val="Calibri"/>
      <family val="2"/>
      <scheme val="minor"/>
    </font>
    <font>
      <sz val="20"/>
      <color theme="0"/>
      <name val="Calibri"/>
      <family val="2"/>
      <scheme val="minor"/>
    </font>
    <font>
      <sz val="18"/>
      <color theme="0"/>
      <name val="Calibri"/>
      <family val="2"/>
      <scheme val="minor"/>
    </font>
    <font>
      <sz val="20"/>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1" tint="0.34998626667073579"/>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9">
    <xf numFmtId="0" fontId="0" fillId="0" borderId="0" xfId="0"/>
    <xf numFmtId="0" fontId="0" fillId="2" borderId="0" xfId="0" applyFill="1"/>
    <xf numFmtId="14" fontId="0" fillId="0" borderId="0" xfId="0" applyNumberFormat="1"/>
    <xf numFmtId="3" fontId="0" fillId="0" borderId="0" xfId="0" applyNumberFormat="1"/>
    <xf numFmtId="9" fontId="0" fillId="0" borderId="0" xfId="2" applyFont="1"/>
    <xf numFmtId="167" fontId="0" fillId="0" borderId="0" xfId="1" applyNumberFormat="1" applyFont="1"/>
    <xf numFmtId="0" fontId="0" fillId="0" borderId="0" xfId="0" pivotButton="1"/>
    <xf numFmtId="9" fontId="0" fillId="0" borderId="0" xfId="0" applyNumberFormat="1"/>
    <xf numFmtId="37" fontId="0" fillId="0" borderId="0" xfId="1" applyNumberFormat="1" applyFont="1"/>
    <xf numFmtId="0" fontId="0" fillId="3" borderId="0" xfId="0" applyFill="1"/>
    <xf numFmtId="0" fontId="2" fillId="3" borderId="0" xfId="0" applyFont="1" applyFill="1" applyAlignment="1">
      <alignment vertical="center"/>
    </xf>
    <xf numFmtId="0" fontId="2" fillId="3" borderId="0" xfId="0" applyFont="1" applyFill="1" applyAlignment="1">
      <alignment horizontal="center"/>
    </xf>
    <xf numFmtId="10" fontId="0" fillId="0" borderId="0" xfId="0" pivotButton="1" applyNumberFormat="1"/>
    <xf numFmtId="14" fontId="0" fillId="0" borderId="0" xfId="0" pivotButton="1" applyNumberFormat="1"/>
    <xf numFmtId="14" fontId="3" fillId="3" borderId="0" xfId="0" applyNumberFormat="1" applyFont="1" applyFill="1" applyAlignment="1">
      <alignment horizontal="center"/>
    </xf>
    <xf numFmtId="0" fontId="4" fillId="3" borderId="0" xfId="0" applyFont="1" applyFill="1"/>
    <xf numFmtId="167" fontId="0" fillId="0" borderId="0" xfId="0" applyNumberFormat="1"/>
    <xf numFmtId="14" fontId="3" fillId="3" borderId="0" xfId="0" applyNumberFormat="1" applyFont="1" applyFill="1" applyAlignment="1">
      <alignment horizontal="center"/>
    </xf>
    <xf numFmtId="170" fontId="0" fillId="2" borderId="0" xfId="0" applyNumberFormat="1" applyFill="1"/>
  </cellXfs>
  <cellStyles count="3">
    <cellStyle name="Comma" xfId="1" builtinId="3"/>
    <cellStyle name="Normal" xfId="0" builtinId="0"/>
    <cellStyle name="Percent" xfId="2" builtinId="5"/>
  </cellStyles>
  <dxfs count="93">
    <dxf>
      <fill>
        <patternFill>
          <bgColor theme="0" tint="-0.34998626667073579"/>
        </patternFill>
      </fill>
    </dxf>
    <dxf>
      <fill>
        <patternFill patternType="gray0625"/>
      </fill>
    </dxf>
    <dxf>
      <border>
        <left style="thin">
          <color rgb="FFFF0000"/>
        </left>
        <right style="thin">
          <color rgb="FFFF0000"/>
        </right>
        <top style="thin">
          <color rgb="FFFF0000"/>
        </top>
        <bottom style="thin">
          <color rgb="FFFF0000"/>
        </bottom>
        <vertical/>
        <horizontal/>
      </border>
    </dxf>
    <dxf>
      <fill>
        <patternFill>
          <bgColor theme="4"/>
        </patternFill>
      </fill>
      <border>
        <top style="thin">
          <color theme="0"/>
        </top>
        <bottom style="thin">
          <color theme="0"/>
        </bottom>
        <vertical/>
        <horizontal/>
      </border>
    </dxf>
    <dxf>
      <fill>
        <patternFill>
          <bgColor theme="5" tint="0.39994506668294322"/>
        </patternFill>
      </fill>
    </dxf>
    <dxf>
      <border>
        <left style="thin">
          <color auto="1"/>
        </left>
        <right style="thin">
          <color auto="1"/>
        </right>
        <vertical/>
        <horizontal/>
      </border>
    </dxf>
    <dxf>
      <fill>
        <patternFill patternType="lightUp"/>
      </fill>
    </dxf>
    <dxf>
      <fill>
        <patternFill>
          <bgColor theme="0" tint="-0.34998626667073579"/>
        </patternFill>
      </fill>
    </dxf>
    <dxf>
      <fill>
        <patternFill patternType="gray0625"/>
      </fill>
    </dxf>
    <dxf>
      <border>
        <left style="thin">
          <color rgb="FFFF0000"/>
        </left>
        <right style="thin">
          <color rgb="FFFF0000"/>
        </right>
        <top style="thin">
          <color rgb="FFFF0000"/>
        </top>
        <bottom style="thin">
          <color rgb="FFFF0000"/>
        </bottom>
        <vertical/>
        <horizontal/>
      </border>
    </dxf>
    <dxf>
      <fill>
        <patternFill>
          <bgColor theme="4"/>
        </patternFill>
      </fill>
      <border>
        <top style="thin">
          <color theme="0"/>
        </top>
        <bottom style="thin">
          <color theme="0"/>
        </bottom>
        <vertical/>
        <horizontal/>
      </border>
    </dxf>
    <dxf>
      <fill>
        <patternFill>
          <bgColor theme="5" tint="0.39994506668294322"/>
        </patternFill>
      </fill>
    </dxf>
    <dxf>
      <border>
        <left style="thin">
          <color auto="1"/>
        </left>
        <right style="thin">
          <color auto="1"/>
        </right>
        <vertical/>
        <horizontal/>
      </border>
    </dxf>
    <dxf>
      <fill>
        <patternFill patternType="lightUp"/>
      </fill>
    </dxf>
    <dxf>
      <fill>
        <patternFill patternType="gray0625"/>
      </fill>
    </dxf>
    <dxf>
      <border>
        <left style="thin">
          <color rgb="FFFF0000"/>
        </left>
        <right style="thin">
          <color rgb="FFFF0000"/>
        </right>
        <top style="thin">
          <color rgb="FFFF0000"/>
        </top>
        <bottom style="thin">
          <color rgb="FFFF0000"/>
        </bottom>
        <vertical/>
        <horizontal/>
      </border>
    </dxf>
    <dxf>
      <fill>
        <patternFill>
          <bgColor theme="4"/>
        </patternFill>
      </fill>
      <border>
        <top style="thin">
          <color theme="0"/>
        </top>
        <bottom style="thin">
          <color theme="0"/>
        </bottom>
        <vertical/>
        <horizontal/>
      </border>
    </dxf>
    <dxf>
      <fill>
        <patternFill>
          <bgColor theme="5" tint="0.39994506668294322"/>
        </patternFill>
      </fill>
    </dxf>
    <dxf>
      <border>
        <left style="thin">
          <color auto="1"/>
        </left>
        <right style="thin">
          <color auto="1"/>
        </right>
        <vertical/>
        <horizontal/>
      </border>
    </dxf>
    <dxf>
      <fill>
        <patternFill patternType="lightUp"/>
      </fill>
    </dxf>
    <dxf>
      <border>
        <left style="thin">
          <color rgb="FFFF0000"/>
        </left>
        <right style="thin">
          <color rgb="FFFF0000"/>
        </right>
        <top style="thin">
          <color rgb="FFFF0000"/>
        </top>
        <bottom style="thin">
          <color rgb="FFFF0000"/>
        </bottom>
        <vertical/>
        <horizontal/>
      </border>
    </dxf>
    <dxf>
      <fill>
        <patternFill>
          <bgColor theme="4"/>
        </patternFill>
      </fill>
      <border>
        <top style="thin">
          <color theme="0"/>
        </top>
        <bottom style="thin">
          <color theme="0"/>
        </bottom>
        <vertical/>
        <horizontal/>
      </border>
    </dxf>
    <dxf>
      <fill>
        <patternFill>
          <bgColor theme="5" tint="0.39994506668294322"/>
        </patternFill>
      </fill>
    </dxf>
    <dxf>
      <fill>
        <patternFill patternType="gray0625"/>
      </fill>
    </dxf>
    <dxf>
      <border>
        <left style="thin">
          <color auto="1"/>
        </left>
        <right style="thin">
          <color auto="1"/>
        </right>
        <vertical/>
        <horizontal/>
      </border>
    </dxf>
    <dxf>
      <fill>
        <patternFill patternType="lightUp"/>
      </fill>
    </dxf>
    <dxf>
      <border>
        <left style="thin">
          <color rgb="FFFF0000"/>
        </left>
        <right style="thin">
          <color rgb="FFFF0000"/>
        </right>
        <top style="thin">
          <color rgb="FFFF0000"/>
        </top>
        <bottom style="thin">
          <color rgb="FFFF0000"/>
        </bottom>
        <vertical/>
        <horizontal/>
      </border>
    </dxf>
    <dxf>
      <fill>
        <patternFill>
          <bgColor theme="4"/>
        </patternFill>
      </fill>
      <border>
        <top style="thin">
          <color theme="0"/>
        </top>
        <bottom style="thin">
          <color theme="0"/>
        </bottom>
        <vertical/>
        <horizontal/>
      </border>
    </dxf>
    <dxf>
      <fill>
        <patternFill>
          <bgColor theme="5" tint="0.39994506668294322"/>
        </patternFill>
      </fill>
    </dxf>
    <dxf>
      <fill>
        <patternFill patternType="gray0625"/>
      </fill>
    </dxf>
    <dxf>
      <border>
        <left style="thin">
          <color auto="1"/>
        </left>
        <right style="thin">
          <color auto="1"/>
        </right>
        <vertical/>
        <horizontal/>
      </border>
    </dxf>
    <dxf>
      <fill>
        <patternFill patternType="lightUp"/>
      </fill>
    </dxf>
    <dxf>
      <fill>
        <patternFill>
          <bgColor theme="4"/>
        </patternFill>
      </fill>
      <border>
        <top style="thin">
          <color theme="0"/>
        </top>
        <bottom style="thin">
          <color theme="0"/>
        </bottom>
        <vertical/>
        <horizontal/>
      </border>
    </dxf>
    <dxf>
      <fill>
        <patternFill>
          <bgColor theme="5" tint="0.39994506668294322"/>
        </patternFill>
      </fill>
    </dxf>
    <dxf>
      <fill>
        <patternFill patternType="gray0625"/>
      </fill>
    </dxf>
    <dxf>
      <border>
        <left style="thin">
          <color auto="1"/>
        </left>
        <right style="thin">
          <color auto="1"/>
        </right>
        <vertical/>
        <horizontal/>
      </border>
    </dxf>
    <dxf>
      <fill>
        <patternFill patternType="lightUp"/>
      </fill>
    </dxf>
    <dxf>
      <fill>
        <patternFill>
          <bgColor theme="4"/>
        </patternFill>
      </fill>
      <border>
        <top style="thin">
          <color theme="0"/>
        </top>
        <bottom style="thin">
          <color theme="0"/>
        </bottom>
        <vertical/>
        <horizontal/>
      </border>
    </dxf>
    <dxf>
      <fill>
        <patternFill>
          <bgColor theme="5" tint="0.39994506668294322"/>
        </patternFill>
      </fill>
    </dxf>
    <dxf>
      <fill>
        <patternFill patternType="gray0625"/>
      </fill>
    </dxf>
    <dxf>
      <border>
        <left style="thin">
          <color auto="1"/>
        </left>
        <right style="thin">
          <color auto="1"/>
        </right>
        <vertical/>
        <horizontal/>
      </border>
    </dxf>
    <dxf>
      <fill>
        <patternFill patternType="lightUp"/>
      </fill>
    </dxf>
    <dxf>
      <fill>
        <patternFill>
          <bgColor theme="4"/>
        </patternFill>
      </fill>
      <border>
        <top style="thin">
          <color theme="0"/>
        </top>
        <bottom style="thin">
          <color theme="0"/>
        </bottom>
        <vertical/>
        <horizontal/>
      </border>
    </dxf>
    <dxf>
      <fill>
        <patternFill>
          <bgColor theme="5" tint="0.39994506668294322"/>
        </patternFill>
      </fill>
    </dxf>
    <dxf>
      <fill>
        <patternFill patternType="gray0625"/>
      </fill>
    </dxf>
    <dxf>
      <border>
        <left style="thin">
          <color auto="1"/>
        </left>
        <right style="thin">
          <color auto="1"/>
        </right>
        <vertical/>
        <horizontal/>
      </border>
    </dxf>
    <dxf>
      <fill>
        <patternFill patternType="lightUp"/>
      </fill>
    </dxf>
    <dxf>
      <fill>
        <patternFill>
          <bgColor theme="4"/>
        </patternFill>
      </fill>
      <border>
        <top style="thin">
          <color theme="0"/>
        </top>
        <bottom style="thin">
          <color theme="0"/>
        </bottom>
        <vertical/>
        <horizontal/>
      </border>
    </dxf>
    <dxf>
      <fill>
        <patternFill>
          <bgColor theme="5" tint="0.39994506668294322"/>
        </patternFill>
      </fill>
    </dxf>
    <dxf>
      <fill>
        <patternFill patternType="gray0625"/>
      </fill>
    </dxf>
    <dxf>
      <border>
        <left style="thin">
          <color auto="1"/>
        </left>
        <right style="thin">
          <color auto="1"/>
        </right>
        <vertical/>
        <horizontal/>
      </border>
    </dxf>
    <dxf>
      <fill>
        <patternFill patternType="lightUp"/>
      </fill>
    </dxf>
    <dxf>
      <numFmt numFmtId="14" formatCode="0.00%"/>
    </dxf>
    <dxf>
      <numFmt numFmtId="3" formatCode="#,##0"/>
    </dxf>
    <dxf>
      <numFmt numFmtId="3" formatCode="#,##0"/>
    </dxf>
    <dxf>
      <numFmt numFmtId="19" formatCode="m/d/yyyy"/>
    </dxf>
    <dxf>
      <numFmt numFmtId="19" formatCode="m/d/yyyy"/>
    </dxf>
    <dxf>
      <numFmt numFmtId="13" formatCode="0%"/>
    </dxf>
    <dxf>
      <fill>
        <patternFill>
          <bgColor theme="4"/>
        </patternFill>
      </fill>
      <border>
        <top style="thin">
          <color theme="0"/>
        </top>
        <bottom style="thin">
          <color theme="0"/>
        </bottom>
        <vertical/>
        <horizontal/>
      </border>
    </dxf>
    <dxf>
      <fill>
        <patternFill>
          <bgColor theme="5" tint="0.39994506668294322"/>
        </patternFill>
      </fill>
    </dxf>
    <dxf>
      <fill>
        <patternFill patternType="gray0625"/>
      </fill>
    </dxf>
    <dxf>
      <border>
        <left style="thin">
          <color auto="1"/>
        </left>
        <right style="thin">
          <color auto="1"/>
        </right>
        <vertical/>
        <horizontal/>
      </border>
    </dxf>
    <dxf>
      <fill>
        <patternFill patternType="lightUp"/>
      </fill>
    </dxf>
    <dxf>
      <fill>
        <patternFill>
          <bgColor theme="4"/>
        </patternFill>
      </fill>
      <border>
        <top style="thin">
          <color theme="0"/>
        </top>
        <bottom style="thin">
          <color theme="0"/>
        </bottom>
        <vertical/>
        <horizontal/>
      </border>
    </dxf>
    <dxf>
      <fill>
        <patternFill>
          <bgColor theme="5" tint="0.39994506668294322"/>
        </patternFill>
      </fill>
    </dxf>
    <dxf>
      <fill>
        <patternFill patternType="gray0625"/>
      </fill>
    </dxf>
    <dxf>
      <border>
        <left style="thin">
          <color auto="1"/>
        </left>
        <right style="thin">
          <color auto="1"/>
        </right>
        <vertical/>
        <horizontal/>
      </border>
    </dxf>
    <dxf>
      <fill>
        <patternFill patternType="lightUp"/>
      </fill>
    </dxf>
    <dxf>
      <fill>
        <patternFill>
          <bgColor theme="4"/>
        </patternFill>
      </fill>
      <border>
        <top style="thin">
          <color theme="0"/>
        </top>
        <bottom style="thin">
          <color theme="0"/>
        </bottom>
        <vertical/>
        <horizontal/>
      </border>
    </dxf>
    <dxf>
      <fill>
        <patternFill>
          <bgColor theme="5" tint="0.39994506668294322"/>
        </patternFill>
      </fill>
    </dxf>
    <dxf>
      <fill>
        <patternFill patternType="gray0625"/>
      </fill>
    </dxf>
    <dxf>
      <border>
        <left style="thin">
          <color auto="1"/>
        </left>
        <right style="thin">
          <color auto="1"/>
        </right>
        <vertical/>
        <horizontal/>
      </border>
    </dxf>
    <dxf>
      <fill>
        <patternFill patternType="lightUp"/>
      </fill>
    </dxf>
    <dxf>
      <fill>
        <patternFill>
          <bgColor theme="4"/>
        </patternFill>
      </fill>
      <border>
        <top style="thin">
          <color theme="0"/>
        </top>
        <bottom style="thin">
          <color theme="0"/>
        </bottom>
        <vertical/>
        <horizontal/>
      </border>
    </dxf>
    <dxf>
      <fill>
        <patternFill>
          <bgColor theme="5" tint="0.39994506668294322"/>
        </patternFill>
      </fill>
    </dxf>
    <dxf>
      <fill>
        <patternFill patternType="gray0625"/>
      </fill>
    </dxf>
    <dxf>
      <border>
        <left style="thin">
          <color auto="1"/>
        </left>
        <right style="thin">
          <color auto="1"/>
        </right>
        <vertical/>
        <horizontal/>
      </border>
    </dxf>
    <dxf>
      <fill>
        <patternFill patternType="lightUp"/>
      </fill>
    </dxf>
    <dxf>
      <fill>
        <patternFill>
          <bgColor theme="5" tint="0.39994506668294322"/>
        </patternFill>
      </fill>
    </dxf>
    <dxf>
      <fill>
        <patternFill patternType="gray0625"/>
      </fill>
    </dxf>
    <dxf>
      <border>
        <left style="thin">
          <color auto="1"/>
        </left>
        <right style="thin">
          <color auto="1"/>
        </right>
        <vertical/>
        <horizontal/>
      </border>
    </dxf>
    <dxf>
      <fill>
        <patternFill patternType="lightUp"/>
      </fill>
    </dxf>
    <dxf>
      <fill>
        <patternFill patternType="gray0625"/>
      </fill>
    </dxf>
    <dxf>
      <numFmt numFmtId="13" formatCode="0%"/>
    </dxf>
    <dxf>
      <numFmt numFmtId="19" formatCode="m/d/yyyy"/>
    </dxf>
    <dxf>
      <numFmt numFmtId="19" formatCode="m/d/yyyy"/>
    </dxf>
    <dxf>
      <numFmt numFmtId="3" formatCode="#,##0"/>
    </dxf>
    <dxf>
      <numFmt numFmtId="3" formatCode="#,##0"/>
    </dxf>
    <dxf>
      <numFmt numFmtId="14" formatCode="0.00%"/>
    </dxf>
    <dxf>
      <numFmt numFmtId="19" formatCode="m/d/yyyy"/>
    </dxf>
    <dxf>
      <numFmt numFmtId="19" formatCode="m/d/yyyy"/>
    </dxf>
    <dxf>
      <numFmt numFmtId="167" formatCode="_(* #,##0_);_(* \(#,##0\);_(* &quot;-&quot;??_);_(@_)"/>
    </dxf>
    <dxf>
      <numFmt numFmtId="167"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solidFill>
              </a:rPr>
              <a:t>OVERALL TASK PROGRESS</a:t>
            </a:r>
          </a:p>
        </c:rich>
      </c:tx>
      <c:layout>
        <c:manualLayout>
          <c:xMode val="edge"/>
          <c:yMode val="edge"/>
          <c:x val="0.12011481106844846"/>
          <c:y val="9.912463644747109E-2"/>
        </c:manualLayout>
      </c:layout>
      <c:overlay val="0"/>
      <c:spPr>
        <a:noFill/>
        <a:ln w="15875">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Workings!$A$3</c:f>
              <c:strCache>
                <c:ptCount val="1"/>
                <c:pt idx="0">
                  <c:v>Not Sarted</c:v>
                </c:pt>
              </c:strCache>
            </c:strRef>
          </c:tx>
          <c:spPr>
            <a:solidFill>
              <a:schemeClr val="accent1"/>
            </a:solidFill>
            <a:ln>
              <a:noFill/>
            </a:ln>
            <a:effectLst/>
          </c:spPr>
          <c:invertIfNegative val="0"/>
          <c:dLbls>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4-A71F-4488-A857-776D7847B4E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Workings!$B$3</c:f>
              <c:numCache>
                <c:formatCode>General</c:formatCode>
                <c:ptCount val="1"/>
                <c:pt idx="0">
                  <c:v>4</c:v>
                </c:pt>
              </c:numCache>
            </c:numRef>
          </c:val>
          <c:extLst>
            <c:ext xmlns:c16="http://schemas.microsoft.com/office/drawing/2014/chart" uri="{C3380CC4-5D6E-409C-BE32-E72D297353CC}">
              <c16:uniqueId val="{00000000-A71F-4488-A857-776D7847B4E7}"/>
            </c:ext>
          </c:extLst>
        </c:ser>
        <c:ser>
          <c:idx val="1"/>
          <c:order val="1"/>
          <c:tx>
            <c:strRef>
              <c:f>Workings!$A$4</c:f>
              <c:strCache>
                <c:ptCount val="1"/>
                <c:pt idx="0">
                  <c:v>In Progress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Workings!$B$4</c:f>
              <c:numCache>
                <c:formatCode>General</c:formatCode>
                <c:ptCount val="1"/>
                <c:pt idx="0">
                  <c:v>0</c:v>
                </c:pt>
              </c:numCache>
            </c:numRef>
          </c:val>
          <c:extLst>
            <c:ext xmlns:c16="http://schemas.microsoft.com/office/drawing/2014/chart" uri="{C3380CC4-5D6E-409C-BE32-E72D297353CC}">
              <c16:uniqueId val="{00000001-A71F-4488-A857-776D7847B4E7}"/>
            </c:ext>
          </c:extLst>
        </c:ser>
        <c:ser>
          <c:idx val="2"/>
          <c:order val="2"/>
          <c:tx>
            <c:strRef>
              <c:f>Workings!$A$5</c:f>
              <c:strCache>
                <c:ptCount val="1"/>
                <c:pt idx="0">
                  <c:v>Completed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Workings!$B$5</c:f>
              <c:numCache>
                <c:formatCode>General</c:formatCode>
                <c:ptCount val="1"/>
                <c:pt idx="0">
                  <c:v>0</c:v>
                </c:pt>
              </c:numCache>
            </c:numRef>
          </c:val>
          <c:extLst>
            <c:ext xmlns:c16="http://schemas.microsoft.com/office/drawing/2014/chart" uri="{C3380CC4-5D6E-409C-BE32-E72D297353CC}">
              <c16:uniqueId val="{00000002-A71F-4488-A857-776D7847B4E7}"/>
            </c:ext>
          </c:extLst>
        </c:ser>
        <c:dLbls>
          <c:dLblPos val="ctr"/>
          <c:showLegendKey val="0"/>
          <c:showVal val="1"/>
          <c:showCatName val="0"/>
          <c:showSerName val="0"/>
          <c:showPercent val="0"/>
          <c:showBubbleSize val="0"/>
        </c:dLbls>
        <c:gapWidth val="0"/>
        <c:overlap val="100"/>
        <c:axId val="880234256"/>
        <c:axId val="880234912"/>
      </c:barChart>
      <c:catAx>
        <c:axId val="880234256"/>
        <c:scaling>
          <c:orientation val="minMax"/>
        </c:scaling>
        <c:delete val="1"/>
        <c:axPos val="l"/>
        <c:numFmt formatCode="General" sourceLinked="1"/>
        <c:majorTickMark val="none"/>
        <c:minorTickMark val="none"/>
        <c:tickLblPos val="nextTo"/>
        <c:crossAx val="880234912"/>
        <c:crosses val="autoZero"/>
        <c:auto val="1"/>
        <c:lblAlgn val="ctr"/>
        <c:lblOffset val="100"/>
        <c:noMultiLvlLbl val="0"/>
      </c:catAx>
      <c:valAx>
        <c:axId val="880234912"/>
        <c:scaling>
          <c:orientation val="minMax"/>
        </c:scaling>
        <c:delete val="1"/>
        <c:axPos val="b"/>
        <c:numFmt formatCode="General" sourceLinked="1"/>
        <c:majorTickMark val="none"/>
        <c:minorTickMark val="none"/>
        <c:tickLblPos val="nextTo"/>
        <c:crossAx val="880234256"/>
        <c:crosses val="autoZero"/>
        <c:crossBetween val="between"/>
      </c:valAx>
      <c:spPr>
        <a:noFill/>
        <a:ln>
          <a:noFill/>
        </a:ln>
        <a:effectLst/>
      </c:spPr>
    </c:plotArea>
    <c:legend>
      <c:legendPos val="t"/>
      <c:layout>
        <c:manualLayout>
          <c:xMode val="edge"/>
          <c:yMode val="edge"/>
          <c:x val="5.870835100114262E-2"/>
          <c:y val="0.30558002283612856"/>
          <c:w val="0.62082918440133938"/>
          <c:h val="0.127119533787090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a:softEdge rad="0"/>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342555153578776"/>
          <c:y val="0.37100033631429191"/>
          <c:w val="0.73423068738029373"/>
          <c:h val="0.61393373244211047"/>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A28-4C24-81AC-0A8AC2FAE28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A28-4C24-81AC-0A8AC2FAE28F}"/>
              </c:ext>
            </c:extLst>
          </c:dPt>
          <c:cat>
            <c:strRef>
              <c:f>Workings!$A$15:$A$16</c:f>
              <c:strCache>
                <c:ptCount val="2"/>
                <c:pt idx="0">
                  <c:v>DaysCompleted</c:v>
                </c:pt>
                <c:pt idx="1">
                  <c:v>DaysRemaining</c:v>
                </c:pt>
              </c:strCache>
            </c:strRef>
          </c:cat>
          <c:val>
            <c:numRef>
              <c:f>Workings!$B$15:$B$16</c:f>
              <c:numCache>
                <c:formatCode>0%</c:formatCode>
                <c:ptCount val="2"/>
                <c:pt idx="0">
                  <c:v>1125377.5338986896</c:v>
                </c:pt>
                <c:pt idx="1">
                  <c:v>-1125376.5338986896</c:v>
                </c:pt>
              </c:numCache>
            </c:numRef>
          </c:val>
          <c:extLst>
            <c:ext xmlns:c16="http://schemas.microsoft.com/office/drawing/2014/chart" uri="{C3380CC4-5D6E-409C-BE32-E72D297353CC}">
              <c16:uniqueId val="{00000004-6A28-4C24-81AC-0A8AC2FAE28F}"/>
            </c:ext>
          </c:extLst>
        </c:ser>
        <c:dLbls>
          <c:showLegendKey val="0"/>
          <c:showVal val="0"/>
          <c:showCatName val="0"/>
          <c:showSerName val="0"/>
          <c:showPercent val="0"/>
          <c:showBubbleSize val="0"/>
          <c:showLeaderLines val="1"/>
        </c:dLbls>
        <c:firstSliceAng val="0"/>
        <c:holeSize val="5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n-US">
                <a:solidFill>
                  <a:schemeClr val="bg1"/>
                </a:solidFill>
              </a:rPr>
              <a:t>BUDGET VS ACTUAL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n-US"/>
        </a:p>
      </c:txPr>
    </c:title>
    <c:autoTitleDeleted val="0"/>
    <c:plotArea>
      <c:layout>
        <c:manualLayout>
          <c:layoutTarget val="inner"/>
          <c:xMode val="edge"/>
          <c:yMode val="edge"/>
          <c:x val="7.6788809611298567E-2"/>
          <c:y val="0.26754667388607267"/>
          <c:w val="0.92321119038870147"/>
          <c:h val="0.65800320183497973"/>
        </c:manualLayout>
      </c:layout>
      <c:barChart>
        <c:barDir val="bar"/>
        <c:grouping val="clustered"/>
        <c:varyColors val="0"/>
        <c:ser>
          <c:idx val="0"/>
          <c:order val="0"/>
          <c:tx>
            <c:strRef>
              <c:f>Workings!$A$25</c:f>
              <c:strCache>
                <c:ptCount val="1"/>
                <c:pt idx="0">
                  <c:v>Budget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Lbl>
              <c:idx val="0"/>
              <c:tx>
                <c:rich>
                  <a:bodyPr/>
                  <a:lstStyle/>
                  <a:p>
                    <a:fld id="{0B6A1982-9BC4-4267-8537-5947CD94C399}" type="SERIESNAME">
                      <a:rPr lang="en-US"/>
                      <a:pPr/>
                      <a:t>[SERIES NAME]</a:t>
                    </a:fld>
                    <a:r>
                      <a:rPr lang="en-US" baseline="0"/>
                      <a:t>, </a:t>
                    </a:r>
                    <a:fld id="{770E05F4-F520-48B1-8368-849FBC09EFDF}" type="VALUE">
                      <a:rPr lang="en-US" baseline="0"/>
                      <a:pPr/>
                      <a:t>[VALUE]</a:t>
                    </a:fld>
                    <a:endParaRPr lang="en-US" baseline="0"/>
                  </a:p>
                </c:rich>
              </c:tx>
              <c:dLblPos val="outEnd"/>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0113-4305-980C-D9750AC98DC6}"/>
                </c:ext>
              </c:extLst>
            </c:dLbl>
            <c:numFmt formatCode="#,##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Workings!$B$25</c:f>
              <c:numCache>
                <c:formatCode>_(* #,##0_);_(* \(#,##0\);_(* "-"??_);_(@_)</c:formatCode>
                <c:ptCount val="1"/>
                <c:pt idx="0">
                  <c:v>0</c:v>
                </c:pt>
              </c:numCache>
            </c:numRef>
          </c:val>
          <c:extLst>
            <c:ext xmlns:c16="http://schemas.microsoft.com/office/drawing/2014/chart" uri="{C3380CC4-5D6E-409C-BE32-E72D297353CC}">
              <c16:uniqueId val="{00000001-0113-4305-980C-D9750AC98DC6}"/>
            </c:ext>
          </c:extLst>
        </c:ser>
        <c:ser>
          <c:idx val="1"/>
          <c:order val="1"/>
          <c:tx>
            <c:strRef>
              <c:f>Workings!$A$26</c:f>
              <c:strCache>
                <c:ptCount val="1"/>
                <c:pt idx="0">
                  <c:v>Actual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Lbl>
              <c:idx val="0"/>
              <c:dLblPos val="outEnd"/>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2-0113-4305-980C-D9750AC98DC6}"/>
                </c:ext>
              </c:extLst>
            </c:dLbl>
            <c:numFmt formatCode="#,##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Workings!$B$26</c:f>
              <c:numCache>
                <c:formatCode>_(* #,##0_);_(* \(#,##0\);_(* "-"??_);_(@_)</c:formatCode>
                <c:ptCount val="1"/>
                <c:pt idx="0">
                  <c:v>0</c:v>
                </c:pt>
              </c:numCache>
            </c:numRef>
          </c:val>
          <c:extLst>
            <c:ext xmlns:c16="http://schemas.microsoft.com/office/drawing/2014/chart" uri="{C3380CC4-5D6E-409C-BE32-E72D297353CC}">
              <c16:uniqueId val="{00000003-0113-4305-980C-D9750AC98DC6}"/>
            </c:ext>
          </c:extLst>
        </c:ser>
        <c:dLbls>
          <c:dLblPos val="outEnd"/>
          <c:showLegendKey val="0"/>
          <c:showVal val="1"/>
          <c:showCatName val="0"/>
          <c:showSerName val="0"/>
          <c:showPercent val="0"/>
          <c:showBubbleSize val="0"/>
        </c:dLbls>
        <c:gapWidth val="115"/>
        <c:overlap val="-20"/>
        <c:axId val="885338176"/>
        <c:axId val="885340800"/>
      </c:barChart>
      <c:catAx>
        <c:axId val="885338176"/>
        <c:scaling>
          <c:orientation val="minMax"/>
        </c:scaling>
        <c:delete val="1"/>
        <c:axPos val="l"/>
        <c:numFmt formatCode="General" sourceLinked="1"/>
        <c:majorTickMark val="out"/>
        <c:minorTickMark val="none"/>
        <c:tickLblPos val="nextTo"/>
        <c:crossAx val="885340800"/>
        <c:crosses val="autoZero"/>
        <c:auto val="1"/>
        <c:lblAlgn val="ctr"/>
        <c:lblOffset val="100"/>
        <c:noMultiLvlLbl val="0"/>
      </c:catAx>
      <c:valAx>
        <c:axId val="885340800"/>
        <c:scaling>
          <c:orientation val="minMax"/>
        </c:scaling>
        <c:delete val="1"/>
        <c:axPos val="b"/>
        <c:numFmt formatCode="_(* #,##0_);_(* \(#,##0\);_(* &quot;-&quot;??_);_(@_)" sourceLinked="1"/>
        <c:majorTickMark val="out"/>
        <c:minorTickMark val="none"/>
        <c:tickLblPos val="nextTo"/>
        <c:crossAx val="88533817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200">
                <a:solidFill>
                  <a:schemeClr val="bg1"/>
                </a:solidFill>
              </a:rPr>
              <a:t>BUDGET</a:t>
            </a:r>
          </a:p>
          <a:p>
            <a:pPr>
              <a:defRPr>
                <a:solidFill>
                  <a:schemeClr val="bg1"/>
                </a:solidFill>
              </a:defRPr>
            </a:pPr>
            <a:r>
              <a:rPr lang="en-US" sz="1200">
                <a:solidFill>
                  <a:schemeClr val="bg1"/>
                </a:solidFill>
              </a:rPr>
              <a:t>SPENT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0.15245406824146981"/>
          <c:y val="0.29929254053140986"/>
          <c:w val="0.72286964129483811"/>
          <c:h val="0.5815267564197459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EE9-4C76-B2F0-DD074C4C82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EE9-4C76-B2F0-DD074C4C8245}"/>
              </c:ext>
            </c:extLst>
          </c:dPt>
          <c:val>
            <c:numRef>
              <c:f>Workings!$B$27:$B$28</c:f>
              <c:numCache>
                <c:formatCode>0%</c:formatCode>
                <c:ptCount val="2"/>
                <c:pt idx="0">
                  <c:v>0</c:v>
                </c:pt>
                <c:pt idx="1">
                  <c:v>0</c:v>
                </c:pt>
              </c:numCache>
            </c:numRef>
          </c:val>
          <c:extLst>
            <c:ext xmlns:c16="http://schemas.microsoft.com/office/drawing/2014/chart" uri="{C3380CC4-5D6E-409C-BE32-E72D297353CC}">
              <c16:uniqueId val="{00000004-FEE9-4C76-B2F0-DD074C4C8245}"/>
            </c:ext>
          </c:extLst>
        </c:ser>
        <c:dLbls>
          <c:showLegendKey val="0"/>
          <c:showVal val="0"/>
          <c:showCatName val="0"/>
          <c:showSerName val="0"/>
          <c:showPercent val="0"/>
          <c:showBubbleSize val="0"/>
          <c:showLeaderLines val="1"/>
        </c:dLbls>
        <c:firstSliceAng val="0"/>
        <c:holeSize val="5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 tASK PROGRESS</a:t>
            </a:r>
          </a:p>
        </c:rich>
      </c:tx>
      <c:layout>
        <c:manualLayout>
          <c:xMode val="edge"/>
          <c:yMode val="edge"/>
          <c:x val="8.2118254965323031E-2"/>
          <c:y val="6.3088808814152464E-2"/>
        </c:manualLayout>
      </c:layout>
      <c:overlay val="0"/>
      <c:spPr>
        <a:noFill/>
        <a:ln w="15875">
          <a:solidFill>
            <a:schemeClr val="accent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3781094527363187E-2"/>
          <c:y val="0.45171463736524459"/>
          <c:w val="0.87661691542288556"/>
          <c:h val="0.46542283909426574"/>
        </c:manualLayout>
      </c:layout>
      <c:barChart>
        <c:barDir val="bar"/>
        <c:grouping val="stacked"/>
        <c:varyColors val="0"/>
        <c:ser>
          <c:idx val="0"/>
          <c:order val="0"/>
          <c:tx>
            <c:strRef>
              <c:f>Workings!$A$3</c:f>
              <c:strCache>
                <c:ptCount val="1"/>
                <c:pt idx="0">
                  <c:v>Not Sarted</c:v>
                </c:pt>
              </c:strCache>
            </c:strRef>
          </c:tx>
          <c:spPr>
            <a:solidFill>
              <a:schemeClr val="accent2">
                <a:lumMod val="40000"/>
                <a:lumOff val="60000"/>
              </a:schemeClr>
            </a:solidFill>
            <a:ln w="3175">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Workings!$B$3</c:f>
              <c:numCache>
                <c:formatCode>General</c:formatCode>
                <c:ptCount val="1"/>
                <c:pt idx="0">
                  <c:v>4</c:v>
                </c:pt>
              </c:numCache>
            </c:numRef>
          </c:val>
          <c:extLst>
            <c:ext xmlns:c16="http://schemas.microsoft.com/office/drawing/2014/chart" uri="{C3380CC4-5D6E-409C-BE32-E72D297353CC}">
              <c16:uniqueId val="{00000000-CE08-4ECB-A4D9-55284DBAF4AA}"/>
            </c:ext>
          </c:extLst>
        </c:ser>
        <c:ser>
          <c:idx val="1"/>
          <c:order val="1"/>
          <c:tx>
            <c:strRef>
              <c:f>Workings!$A$4</c:f>
              <c:strCache>
                <c:ptCount val="1"/>
                <c:pt idx="0">
                  <c:v>In Progress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Workings!$B$4</c:f>
              <c:numCache>
                <c:formatCode>General</c:formatCode>
                <c:ptCount val="1"/>
                <c:pt idx="0">
                  <c:v>0</c:v>
                </c:pt>
              </c:numCache>
            </c:numRef>
          </c:val>
          <c:extLst>
            <c:ext xmlns:c16="http://schemas.microsoft.com/office/drawing/2014/chart" uri="{C3380CC4-5D6E-409C-BE32-E72D297353CC}">
              <c16:uniqueId val="{00000001-CE08-4ECB-A4D9-55284DBAF4AA}"/>
            </c:ext>
          </c:extLst>
        </c:ser>
        <c:ser>
          <c:idx val="2"/>
          <c:order val="2"/>
          <c:tx>
            <c:strRef>
              <c:f>Workings!$A$5</c:f>
              <c:strCache>
                <c:ptCount val="1"/>
                <c:pt idx="0">
                  <c:v>Completed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Workings!$B$5</c:f>
              <c:numCache>
                <c:formatCode>General</c:formatCode>
                <c:ptCount val="1"/>
                <c:pt idx="0">
                  <c:v>0</c:v>
                </c:pt>
              </c:numCache>
            </c:numRef>
          </c:val>
          <c:extLst>
            <c:ext xmlns:c16="http://schemas.microsoft.com/office/drawing/2014/chart" uri="{C3380CC4-5D6E-409C-BE32-E72D297353CC}">
              <c16:uniqueId val="{00000002-CE08-4ECB-A4D9-55284DBAF4AA}"/>
            </c:ext>
          </c:extLst>
        </c:ser>
        <c:dLbls>
          <c:dLblPos val="ctr"/>
          <c:showLegendKey val="0"/>
          <c:showVal val="1"/>
          <c:showCatName val="0"/>
          <c:showSerName val="0"/>
          <c:showPercent val="0"/>
          <c:showBubbleSize val="0"/>
        </c:dLbls>
        <c:gapWidth val="0"/>
        <c:overlap val="100"/>
        <c:axId val="880234256"/>
        <c:axId val="880234912"/>
      </c:barChart>
      <c:catAx>
        <c:axId val="880234256"/>
        <c:scaling>
          <c:orientation val="minMax"/>
        </c:scaling>
        <c:delete val="1"/>
        <c:axPos val="l"/>
        <c:numFmt formatCode="General" sourceLinked="1"/>
        <c:majorTickMark val="none"/>
        <c:minorTickMark val="none"/>
        <c:tickLblPos val="nextTo"/>
        <c:crossAx val="880234912"/>
        <c:crosses val="autoZero"/>
        <c:auto val="1"/>
        <c:lblAlgn val="ctr"/>
        <c:lblOffset val="100"/>
        <c:noMultiLvlLbl val="0"/>
      </c:catAx>
      <c:valAx>
        <c:axId val="880234912"/>
        <c:scaling>
          <c:orientation val="minMax"/>
        </c:scaling>
        <c:delete val="1"/>
        <c:axPos val="b"/>
        <c:numFmt formatCode="General" sourceLinked="1"/>
        <c:majorTickMark val="none"/>
        <c:minorTickMark val="none"/>
        <c:tickLblPos val="nextTo"/>
        <c:crossAx val="880234256"/>
        <c:crosses val="autoZero"/>
        <c:crossBetween val="between"/>
      </c:valAx>
      <c:spPr>
        <a:noFill/>
        <a:ln>
          <a:noFill/>
        </a:ln>
        <a:effectLst/>
      </c:spPr>
    </c:plotArea>
    <c:legend>
      <c:legendPos val="t"/>
      <c:layout>
        <c:manualLayout>
          <c:xMode val="edge"/>
          <c:yMode val="edge"/>
          <c:x val="5.870835100114262E-2"/>
          <c:y val="0.30558002283612856"/>
          <c:w val="0.71534328358208954"/>
          <c:h val="0.127119533787090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softEdge rad="0"/>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Workings!$A$15:$A$16</c:f>
              <c:strCache>
                <c:ptCount val="2"/>
                <c:pt idx="0">
                  <c:v>DaysCompleted</c:v>
                </c:pt>
                <c:pt idx="1">
                  <c:v>DaysRemaining</c:v>
                </c:pt>
              </c:strCache>
            </c:strRef>
          </c:cat>
          <c:val>
            <c:numRef>
              <c:f>Workings!$B$15:$B$16</c:f>
              <c:numCache>
                <c:formatCode>0%</c:formatCode>
                <c:ptCount val="2"/>
                <c:pt idx="0">
                  <c:v>1125377.5338986896</c:v>
                </c:pt>
                <c:pt idx="1">
                  <c:v>-1125376.5338986896</c:v>
                </c:pt>
              </c:numCache>
            </c:numRef>
          </c:val>
          <c:extLst>
            <c:ext xmlns:c16="http://schemas.microsoft.com/office/drawing/2014/chart" uri="{C3380CC4-5D6E-409C-BE32-E72D297353CC}">
              <c16:uniqueId val="{00000000-398B-43E5-BFF4-90EDB091A4D8}"/>
            </c:ext>
          </c:extLst>
        </c:ser>
        <c:dLbls>
          <c:showLegendKey val="0"/>
          <c:showVal val="0"/>
          <c:showCatName val="0"/>
          <c:showSerName val="0"/>
          <c:showPercent val="0"/>
          <c:showBubbleSize val="0"/>
          <c:showLeaderLines val="1"/>
        </c:dLbls>
        <c:firstSliceAng val="0"/>
        <c:holeSize val="5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BUDGET VS ACTUAL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Workings!$A$25</c:f>
              <c:strCache>
                <c:ptCount val="1"/>
                <c:pt idx="0">
                  <c:v>Budget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Lbl>
              <c:idx val="0"/>
              <c:tx>
                <c:rich>
                  <a:bodyPr/>
                  <a:lstStyle/>
                  <a:p>
                    <a:fld id="{0B6A1982-9BC4-4267-8537-5947CD94C399}" type="SERIESNAME">
                      <a:rPr lang="en-US"/>
                      <a:pPr/>
                      <a:t>[SERIES NAME]</a:t>
                    </a:fld>
                    <a:r>
                      <a:rPr lang="en-US" baseline="0"/>
                      <a:t>, </a:t>
                    </a:r>
                    <a:fld id="{770E05F4-F520-48B1-8368-849FBC09EFDF}" type="VALUE">
                      <a:rPr lang="en-US" baseline="0"/>
                      <a:pPr/>
                      <a:t>[VALUE]</a:t>
                    </a:fld>
                    <a:endParaRPr lang="en-US" baseline="0"/>
                  </a:p>
                </c:rich>
              </c:tx>
              <c:dLblPos val="outEnd"/>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A593-43F0-BD44-68570601A22C}"/>
                </c:ext>
              </c:extLst>
            </c:dLbl>
            <c:numFmt formatCode="#,##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Workings!$B$25</c:f>
              <c:numCache>
                <c:formatCode>_(* #,##0_);_(* \(#,##0\);_(* "-"??_);_(@_)</c:formatCode>
                <c:ptCount val="1"/>
                <c:pt idx="0">
                  <c:v>0</c:v>
                </c:pt>
              </c:numCache>
            </c:numRef>
          </c:val>
          <c:extLst>
            <c:ext xmlns:c16="http://schemas.microsoft.com/office/drawing/2014/chart" uri="{C3380CC4-5D6E-409C-BE32-E72D297353CC}">
              <c16:uniqueId val="{00000000-A593-43F0-BD44-68570601A22C}"/>
            </c:ext>
          </c:extLst>
        </c:ser>
        <c:ser>
          <c:idx val="1"/>
          <c:order val="1"/>
          <c:tx>
            <c:strRef>
              <c:f>Workings!$A$26</c:f>
              <c:strCache>
                <c:ptCount val="1"/>
                <c:pt idx="0">
                  <c:v>Actual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Lbl>
              <c:idx val="0"/>
              <c:dLblPos val="outEnd"/>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3-A593-43F0-BD44-68570601A22C}"/>
                </c:ext>
              </c:extLst>
            </c:dLbl>
            <c:numFmt formatCode="#,##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Workings!$B$26</c:f>
              <c:numCache>
                <c:formatCode>_(* #,##0_);_(* \(#,##0\);_(* "-"??_);_(@_)</c:formatCode>
                <c:ptCount val="1"/>
                <c:pt idx="0">
                  <c:v>0</c:v>
                </c:pt>
              </c:numCache>
            </c:numRef>
          </c:val>
          <c:extLst>
            <c:ext xmlns:c16="http://schemas.microsoft.com/office/drawing/2014/chart" uri="{C3380CC4-5D6E-409C-BE32-E72D297353CC}">
              <c16:uniqueId val="{00000001-A593-43F0-BD44-68570601A22C}"/>
            </c:ext>
          </c:extLst>
        </c:ser>
        <c:dLbls>
          <c:dLblPos val="outEnd"/>
          <c:showLegendKey val="0"/>
          <c:showVal val="1"/>
          <c:showCatName val="0"/>
          <c:showSerName val="0"/>
          <c:showPercent val="0"/>
          <c:showBubbleSize val="0"/>
        </c:dLbls>
        <c:gapWidth val="115"/>
        <c:overlap val="-20"/>
        <c:axId val="885338176"/>
        <c:axId val="885340800"/>
      </c:barChart>
      <c:catAx>
        <c:axId val="885338176"/>
        <c:scaling>
          <c:orientation val="minMax"/>
        </c:scaling>
        <c:delete val="1"/>
        <c:axPos val="l"/>
        <c:numFmt formatCode="General" sourceLinked="1"/>
        <c:majorTickMark val="out"/>
        <c:minorTickMark val="none"/>
        <c:tickLblPos val="nextTo"/>
        <c:crossAx val="885340800"/>
        <c:crosses val="autoZero"/>
        <c:auto val="1"/>
        <c:lblAlgn val="ctr"/>
        <c:lblOffset val="100"/>
        <c:noMultiLvlLbl val="0"/>
      </c:catAx>
      <c:valAx>
        <c:axId val="885340800"/>
        <c:scaling>
          <c:orientation val="minMax"/>
        </c:scaling>
        <c:delete val="1"/>
        <c:axPos val="b"/>
        <c:numFmt formatCode="_(* #,##0_);_(* \(#,##0\);_(* &quot;-&quot;??_);_(@_)" sourceLinked="1"/>
        <c:majorTickMark val="out"/>
        <c:minorTickMark val="none"/>
        <c:tickLblPos val="nextTo"/>
        <c:crossAx val="8853381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BUDGET</a:t>
            </a:r>
          </a:p>
          <a:p>
            <a:pPr>
              <a:defRPr/>
            </a:pPr>
            <a:r>
              <a:rPr lang="en-US"/>
              <a:t>SPENT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Workings!$B$27:$B$28</c:f>
              <c:numCache>
                <c:formatCode>0%</c:formatCode>
                <c:ptCount val="2"/>
                <c:pt idx="0">
                  <c:v>0</c:v>
                </c:pt>
                <c:pt idx="1">
                  <c:v>0</c:v>
                </c:pt>
              </c:numCache>
            </c:numRef>
          </c:val>
          <c:extLst>
            <c:ext xmlns:c16="http://schemas.microsoft.com/office/drawing/2014/chart" uri="{C3380CC4-5D6E-409C-BE32-E72D297353CC}">
              <c16:uniqueId val="{00000000-6EB5-4D2C-8A40-899CC78EF761}"/>
            </c:ext>
          </c:extLst>
        </c:ser>
        <c:dLbls>
          <c:showLegendKey val="0"/>
          <c:showVal val="0"/>
          <c:showCatName val="0"/>
          <c:showSerName val="0"/>
          <c:showPercent val="0"/>
          <c:showBubbleSize val="0"/>
          <c:showLeaderLines val="1"/>
        </c:dLbls>
        <c:firstSliceAng val="0"/>
        <c:holeSize val="5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39" fmlaLink="$Q$5" horiz="1" max="30" page="7" val="3"/>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15</xdr:col>
      <xdr:colOff>552450</xdr:colOff>
      <xdr:row>1</xdr:row>
      <xdr:rowOff>19051</xdr:rowOff>
    </xdr:from>
    <xdr:to>
      <xdr:col>21</xdr:col>
      <xdr:colOff>47625</xdr:colOff>
      <xdr:row>5</xdr:row>
      <xdr:rowOff>28575</xdr:rowOff>
    </xdr:to>
    <xdr:graphicFrame macro="">
      <xdr:nvGraphicFramePr>
        <xdr:cNvPr id="2" name="Chart 1">
          <a:extLst>
            <a:ext uri="{FF2B5EF4-FFF2-40B4-BE49-F238E27FC236}">
              <a16:creationId xmlns:a16="http://schemas.microsoft.com/office/drawing/2014/main" id="{5ED95073-870F-4E06-8193-AFF083EACB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133350</xdr:colOff>
      <xdr:row>2</xdr:row>
      <xdr:rowOff>209550</xdr:rowOff>
    </xdr:from>
    <xdr:to>
      <xdr:col>5</xdr:col>
      <xdr:colOff>85725</xdr:colOff>
      <xdr:row>4</xdr:row>
      <xdr:rowOff>161925</xdr:rowOff>
    </xdr:to>
    <mc:AlternateContent xmlns:mc="http://schemas.openxmlformats.org/markup-compatibility/2006">
      <mc:Choice xmlns:a14="http://schemas.microsoft.com/office/drawing/2010/main" Requires="a14">
        <xdr:graphicFrame macro="">
          <xdr:nvGraphicFramePr>
            <xdr:cNvPr id="3" name="Project">
              <a:extLst>
                <a:ext uri="{FF2B5EF4-FFF2-40B4-BE49-F238E27FC236}">
                  <a16:creationId xmlns:a16="http://schemas.microsoft.com/office/drawing/2014/main" id="{EA364627-7C08-472B-B8EE-0319F3707248}"/>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dr:sp macro="" textlink="">
          <xdr:nvSpPr>
            <xdr:cNvPr id="0" name=""/>
            <xdr:cNvSpPr>
              <a:spLocks noTextEdit="1"/>
            </xdr:cNvSpPr>
          </xdr:nvSpPr>
          <xdr:spPr>
            <a:xfrm>
              <a:off x="133350" y="1181100"/>
              <a:ext cx="3562350" cy="695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152400</xdr:colOff>
      <xdr:row>2</xdr:row>
      <xdr:rowOff>190501</xdr:rowOff>
    </xdr:from>
    <xdr:to>
      <xdr:col>12</xdr:col>
      <xdr:colOff>190500</xdr:colOff>
      <xdr:row>4</xdr:row>
      <xdr:rowOff>152400</xdr:rowOff>
    </xdr:to>
    <mc:AlternateContent xmlns:mc="http://schemas.openxmlformats.org/markup-compatibility/2006">
      <mc:Choice xmlns:a14="http://schemas.microsoft.com/office/drawing/2010/main" Requires="a14">
        <xdr:graphicFrame macro="">
          <xdr:nvGraphicFramePr>
            <xdr:cNvPr id="4" name="Manager">
              <a:extLst>
                <a:ext uri="{FF2B5EF4-FFF2-40B4-BE49-F238E27FC236}">
                  <a16:creationId xmlns:a16="http://schemas.microsoft.com/office/drawing/2014/main" id="{575429B4-FCB3-4C61-9325-8F3AFC4802BC}"/>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3762375" y="1162051"/>
              <a:ext cx="4095750" cy="7048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142875</xdr:colOff>
      <xdr:row>0</xdr:row>
      <xdr:rowOff>361951</xdr:rowOff>
    </xdr:from>
    <xdr:to>
      <xdr:col>15</xdr:col>
      <xdr:colOff>257175</xdr:colOff>
      <xdr:row>4</xdr:row>
      <xdr:rowOff>333374</xdr:rowOff>
    </xdr:to>
    <xdr:graphicFrame macro="">
      <xdr:nvGraphicFramePr>
        <xdr:cNvPr id="5" name="Chart 4">
          <a:extLst>
            <a:ext uri="{FF2B5EF4-FFF2-40B4-BE49-F238E27FC236}">
              <a16:creationId xmlns:a16="http://schemas.microsoft.com/office/drawing/2014/main" id="{DE72D3C9-7A65-4C05-A4CB-3EDB1CB680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600075</xdr:colOff>
      <xdr:row>0</xdr:row>
      <xdr:rowOff>238125</xdr:rowOff>
    </xdr:from>
    <xdr:to>
      <xdr:col>28</xdr:col>
      <xdr:colOff>352426</xdr:colOff>
      <xdr:row>6</xdr:row>
      <xdr:rowOff>114299</xdr:rowOff>
    </xdr:to>
    <xdr:graphicFrame macro="">
      <xdr:nvGraphicFramePr>
        <xdr:cNvPr id="6" name="Chart 5">
          <a:extLst>
            <a:ext uri="{FF2B5EF4-FFF2-40B4-BE49-F238E27FC236}">
              <a16:creationId xmlns:a16="http://schemas.microsoft.com/office/drawing/2014/main" id="{1EE0A68A-D047-4C79-A980-6022A4BF6E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200025</xdr:colOff>
      <xdr:row>0</xdr:row>
      <xdr:rowOff>333374</xdr:rowOff>
    </xdr:from>
    <xdr:to>
      <xdr:col>22</xdr:col>
      <xdr:colOff>257175</xdr:colOff>
      <xdr:row>6</xdr:row>
      <xdr:rowOff>9525</xdr:rowOff>
    </xdr:to>
    <xdr:graphicFrame macro="">
      <xdr:nvGraphicFramePr>
        <xdr:cNvPr id="7" name="Chart 6">
          <a:extLst>
            <a:ext uri="{FF2B5EF4-FFF2-40B4-BE49-F238E27FC236}">
              <a16:creationId xmlns:a16="http://schemas.microsoft.com/office/drawing/2014/main" id="{E7AEE74C-B3DD-4183-A97C-825164FDF5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5</xdr:col>
          <xdr:colOff>361950</xdr:colOff>
          <xdr:row>1</xdr:row>
          <xdr:rowOff>171450</xdr:rowOff>
        </xdr:from>
        <xdr:to>
          <xdr:col>9</xdr:col>
          <xdr:colOff>495300</xdr:colOff>
          <xdr:row>1</xdr:row>
          <xdr:rowOff>333375</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0.33304</cdr:x>
      <cdr:y>0.52381</cdr:y>
    </cdr:from>
    <cdr:to>
      <cdr:x>0.66667</cdr:x>
      <cdr:y>0.73171</cdr:y>
    </cdr:to>
    <cdr:sp macro="" textlink="">
      <cdr:nvSpPr>
        <cdr:cNvPr id="2" name="TextBox 3">
          <a:extLst xmlns:a="http://schemas.openxmlformats.org/drawingml/2006/main">
            <a:ext uri="{FF2B5EF4-FFF2-40B4-BE49-F238E27FC236}">
              <a16:creationId xmlns:a16="http://schemas.microsoft.com/office/drawing/2014/main" id="{754FC752-D681-435E-8CCD-7BDFA67C254B}"/>
            </a:ext>
          </a:extLst>
        </cdr:cNvPr>
        <cdr:cNvSpPr txBox="1"/>
      </cdr:nvSpPr>
      <cdr:spPr>
        <a:xfrm xmlns:a="http://schemas.openxmlformats.org/drawingml/2006/main">
          <a:off x="485342" y="1022801"/>
          <a:ext cx="486208" cy="405947"/>
        </a:xfrm>
        <a:prstGeom xmlns:a="http://schemas.openxmlformats.org/drawingml/2006/main" prst="rect">
          <a:avLst/>
        </a:prstGeom>
        <a:noFill xmlns:a="http://schemas.openxmlformats.org/drawingml/2006/main"/>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1DBB82F7-1073-4B71-B62F-195F1DBBEE8C}" type="TxLink">
            <a:rPr lang="en-US" sz="1100" b="0" i="0" u="none" strike="noStrike">
              <a:solidFill>
                <a:schemeClr val="bg1">
                  <a:lumMod val="50000"/>
                </a:schemeClr>
              </a:solidFill>
              <a:latin typeface="Calibri"/>
              <a:cs typeface="Calibri"/>
            </a:rPr>
            <a:pPr algn="ctr"/>
            <a:t>42%</a:t>
          </a:fld>
          <a:endParaRPr lang="en-US" sz="1100">
            <a:solidFill>
              <a:schemeClr val="bg1">
                <a:lumMod val="50000"/>
              </a:schemeClr>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0.31481</cdr:x>
      <cdr:y>0.47114</cdr:y>
    </cdr:from>
    <cdr:to>
      <cdr:x>0.74537</cdr:x>
      <cdr:y>0.71136</cdr:y>
    </cdr:to>
    <cdr:sp macro="" textlink="">
      <cdr:nvSpPr>
        <cdr:cNvPr id="2" name="TextBox 7">
          <a:extLst xmlns:a="http://schemas.openxmlformats.org/drawingml/2006/main">
            <a:ext uri="{FF2B5EF4-FFF2-40B4-BE49-F238E27FC236}">
              <a16:creationId xmlns:a16="http://schemas.microsoft.com/office/drawing/2014/main" id="{2F3CDFAC-9D01-493E-88B0-8CB535689E19}"/>
            </a:ext>
          </a:extLst>
        </cdr:cNvPr>
        <cdr:cNvSpPr txBox="1"/>
      </cdr:nvSpPr>
      <cdr:spPr>
        <a:xfrm xmlns:a="http://schemas.openxmlformats.org/drawingml/2006/main">
          <a:off x="431800" y="803275"/>
          <a:ext cx="590550" cy="409575"/>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86859F34-E88D-4505-813E-49AC1EAF3377}" type="TxLink">
            <a:rPr lang="en-US" sz="1100" b="0" i="0" u="none" strike="noStrike">
              <a:solidFill>
                <a:schemeClr val="bg1">
                  <a:lumMod val="50000"/>
                </a:schemeClr>
              </a:solidFill>
              <a:latin typeface="Calibri"/>
              <a:cs typeface="Calibri"/>
            </a:rPr>
            <a:pPr algn="ctr"/>
            <a:t>42%</a:t>
          </a:fld>
          <a:endParaRPr lang="en-US" sz="1100">
            <a:solidFill>
              <a:schemeClr val="bg1">
                <a:lumMod val="50000"/>
              </a:schemeClr>
            </a:solidFill>
          </a:endParaRPr>
        </a:p>
      </cdr:txBody>
    </cdr:sp>
  </cdr:relSizeAnchor>
</c:userShapes>
</file>

<file path=xl/drawings/drawing4.xml><?xml version="1.0" encoding="utf-8"?>
<xdr:wsDr xmlns:xdr="http://schemas.openxmlformats.org/drawingml/2006/spreadsheetDrawing" xmlns:a="http://schemas.openxmlformats.org/drawingml/2006/main">
  <xdr:twoCellAnchor>
    <xdr:from>
      <xdr:col>3</xdr:col>
      <xdr:colOff>342900</xdr:colOff>
      <xdr:row>1</xdr:row>
      <xdr:rowOff>180974</xdr:rowOff>
    </xdr:from>
    <xdr:to>
      <xdr:col>8</xdr:col>
      <xdr:colOff>295275</xdr:colOff>
      <xdr:row>11</xdr:row>
      <xdr:rowOff>57149</xdr:rowOff>
    </xdr:to>
    <xdr:graphicFrame macro="">
      <xdr:nvGraphicFramePr>
        <xdr:cNvPr id="2" name="Chart 1">
          <a:extLst>
            <a:ext uri="{FF2B5EF4-FFF2-40B4-BE49-F238E27FC236}">
              <a16:creationId xmlns:a16="http://schemas.microsoft.com/office/drawing/2014/main" id="{AC37656F-5464-41A5-91E2-64BDD2674E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638176</xdr:colOff>
      <xdr:row>12</xdr:row>
      <xdr:rowOff>171448</xdr:rowOff>
    </xdr:from>
    <xdr:to>
      <xdr:col>6</xdr:col>
      <xdr:colOff>476250</xdr:colOff>
      <xdr:row>21</xdr:row>
      <xdr:rowOff>180974</xdr:rowOff>
    </xdr:to>
    <xdr:graphicFrame macro="">
      <xdr:nvGraphicFramePr>
        <xdr:cNvPr id="3" name="Chart 2">
          <a:extLst>
            <a:ext uri="{FF2B5EF4-FFF2-40B4-BE49-F238E27FC236}">
              <a16:creationId xmlns:a16="http://schemas.microsoft.com/office/drawing/2014/main" id="{5A50C423-E7F3-46D8-8456-BA6B27033F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628650</xdr:colOff>
      <xdr:row>17</xdr:row>
      <xdr:rowOff>95250</xdr:rowOff>
    </xdr:from>
    <xdr:to>
      <xdr:col>5</xdr:col>
      <xdr:colOff>514350</xdr:colOff>
      <xdr:row>20</xdr:row>
      <xdr:rowOff>38100</xdr:rowOff>
    </xdr:to>
    <xdr:sp macro="" textlink="$B$15">
      <xdr:nvSpPr>
        <xdr:cNvPr id="4" name="TextBox 3">
          <a:extLst>
            <a:ext uri="{FF2B5EF4-FFF2-40B4-BE49-F238E27FC236}">
              <a16:creationId xmlns:a16="http://schemas.microsoft.com/office/drawing/2014/main" id="{754FC752-D681-435E-8CCD-7BDFA67C254B}"/>
            </a:ext>
          </a:extLst>
        </xdr:cNvPr>
        <xdr:cNvSpPr txBox="1"/>
      </xdr:nvSpPr>
      <xdr:spPr>
        <a:xfrm>
          <a:off x="3600450" y="3171825"/>
          <a:ext cx="533400" cy="48577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DBB82F7-1073-4B71-B62F-195F1DBBEE8C}" type="TxLink">
            <a:rPr lang="en-US" sz="1100" b="0" i="0" u="none" strike="noStrike">
              <a:solidFill>
                <a:schemeClr val="bg1">
                  <a:lumMod val="50000"/>
                </a:schemeClr>
              </a:solidFill>
              <a:latin typeface="Calibri"/>
              <a:cs typeface="Calibri"/>
            </a:rPr>
            <a:pPr algn="ctr"/>
            <a:t>112537753%</a:t>
          </a:fld>
          <a:endParaRPr lang="en-US" sz="1100">
            <a:solidFill>
              <a:schemeClr val="bg1">
                <a:lumMod val="50000"/>
              </a:schemeClr>
            </a:solidFill>
          </a:endParaRPr>
        </a:p>
      </xdr:txBody>
    </xdr:sp>
    <xdr:clientData/>
  </xdr:twoCellAnchor>
  <xdr:twoCellAnchor>
    <xdr:from>
      <xdr:col>7</xdr:col>
      <xdr:colOff>38099</xdr:colOff>
      <xdr:row>12</xdr:row>
      <xdr:rowOff>95249</xdr:rowOff>
    </xdr:from>
    <xdr:to>
      <xdr:col>13</xdr:col>
      <xdr:colOff>419100</xdr:colOff>
      <xdr:row>23</xdr:row>
      <xdr:rowOff>28575</xdr:rowOff>
    </xdr:to>
    <xdr:graphicFrame macro="">
      <xdr:nvGraphicFramePr>
        <xdr:cNvPr id="6" name="Chart 5">
          <a:extLst>
            <a:ext uri="{FF2B5EF4-FFF2-40B4-BE49-F238E27FC236}">
              <a16:creationId xmlns:a16="http://schemas.microsoft.com/office/drawing/2014/main" id="{1058917E-DBBC-4C85-8E64-3FCB226587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609599</xdr:colOff>
      <xdr:row>24</xdr:row>
      <xdr:rowOff>38099</xdr:rowOff>
    </xdr:from>
    <xdr:to>
      <xdr:col>7</xdr:col>
      <xdr:colOff>447675</xdr:colOff>
      <xdr:row>34</xdr:row>
      <xdr:rowOff>123825</xdr:rowOff>
    </xdr:to>
    <xdr:graphicFrame macro="">
      <xdr:nvGraphicFramePr>
        <xdr:cNvPr id="7" name="Chart 6">
          <a:extLst>
            <a:ext uri="{FF2B5EF4-FFF2-40B4-BE49-F238E27FC236}">
              <a16:creationId xmlns:a16="http://schemas.microsoft.com/office/drawing/2014/main" id="{847C564C-7A64-4CE7-8B9C-8E5B0EDF95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219075</xdr:colOff>
      <xdr:row>29</xdr:row>
      <xdr:rowOff>133350</xdr:rowOff>
    </xdr:from>
    <xdr:to>
      <xdr:col>6</xdr:col>
      <xdr:colOff>161925</xdr:colOff>
      <xdr:row>32</xdr:row>
      <xdr:rowOff>0</xdr:rowOff>
    </xdr:to>
    <xdr:sp macro="" textlink="B$27">
      <xdr:nvSpPr>
        <xdr:cNvPr id="8" name="TextBox 7">
          <a:extLst>
            <a:ext uri="{FF2B5EF4-FFF2-40B4-BE49-F238E27FC236}">
              <a16:creationId xmlns:a16="http://schemas.microsoft.com/office/drawing/2014/main" id="{2F3CDFAC-9D01-493E-88B0-8CB535689E19}"/>
            </a:ext>
          </a:extLst>
        </xdr:cNvPr>
        <xdr:cNvSpPr txBox="1"/>
      </xdr:nvSpPr>
      <xdr:spPr>
        <a:xfrm>
          <a:off x="3971925" y="5381625"/>
          <a:ext cx="5905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6859F34-E88D-4505-813E-49AC1EAF3377}" type="TxLink">
            <a:rPr lang="en-US" sz="1100" b="0" i="0" u="none" strike="noStrike">
              <a:solidFill>
                <a:srgbClr val="000000"/>
              </a:solidFill>
              <a:latin typeface="Calibri"/>
              <a:cs typeface="Calibri"/>
            </a:rPr>
            <a:t>#DIV/0!</a:t>
          </a:fld>
          <a:endParaRPr lang="en-US" sz="1100">
            <a:solidFill>
              <a:schemeClr val="bg1">
                <a:lumMod val="5000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a" refreshedDate="44444.718484953701" createdVersion="7" refreshedVersion="7" minRefreshableVersion="3" recordCount="40" xr:uid="{6339B38F-44C5-4738-8A5B-064D7901D788}">
  <cacheSource type="worksheet">
    <worksheetSource name="data"/>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0">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167">
      <sharedItems containsSemiMixedTypes="0" containsString="0" containsNumber="1" containsInteger="1" minValue="50000" maxValue="990000"/>
    </cacheField>
    <cacheField name="Actual" numFmtId="167">
      <sharedItems containsSemiMixedTypes="0" containsString="0" containsNumber="1" containsInteger="1" minValue="0" maxValue="807069"/>
    </cacheField>
  </cacheFields>
  <extLst>
    <ext xmlns:x14="http://schemas.microsoft.com/office/spreadsheetml/2009/9/main" uri="{725AE2AE-9491-48be-B2B4-4EB974FC3084}">
      <x14:pivotCacheDefinition pivotCacheId="1544187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1CE685A-1150-4D9E-B2F3-B1887102C849}" name="PivotTable1" cacheId="47" applyNumberFormats="0" applyBorderFormats="0" applyFontFormats="0" applyPatternFormats="0" applyAlignmentFormats="0" applyWidthHeightFormats="1" dataCaption="Values" updatedVersion="7" minRefreshableVersion="3" showDrill="0" useAutoFormatting="1" itemPrintTitles="1" createdVersion="7" indent="0" compact="0" compactData="0" multipleFieldFilters="0">
  <location ref="A6:J47" firstHeaderRow="0" firstDataRow="1" firstDataCol="8"/>
  <pivotFields count="10">
    <pivotField axis="axisRow" compact="0" outline="0" subtotalTop="0" showAll="0" defaultSubtotal="0">
      <items count="5">
        <item x="4"/>
        <item x="3"/>
        <item x="0"/>
        <item x="1"/>
        <item x="2"/>
      </items>
    </pivotField>
    <pivotField axis="axisRow" compact="0" outline="0" subtotalTop="0" showAll="0" defaultSubtotal="0">
      <items count="10">
        <item x="0"/>
        <item x="9"/>
        <item x="1"/>
        <item x="2"/>
        <item x="3"/>
        <item x="4"/>
        <item x="5"/>
        <item x="6"/>
        <item x="7"/>
        <item x="8"/>
      </items>
    </pivotField>
    <pivotField axis="axisRow" compact="0" outline="0" subtotalTop="0" showAll="0" defaultSubtotal="0">
      <items count="5">
        <item x="0"/>
        <item x="4"/>
        <item x="2"/>
        <item x="1"/>
        <item x="3"/>
      </items>
    </pivotField>
    <pivotField axis="axisRow" compact="0" outline="0" subtotalTop="0" showAll="0" defaultSubtotal="0">
      <items count="11">
        <item x="0"/>
        <item x="1"/>
        <item x="10"/>
        <item x="3"/>
        <item x="2"/>
        <item x="4"/>
        <item x="5"/>
        <item x="7"/>
        <item x="6"/>
        <item x="8"/>
        <item x="9"/>
      </items>
    </pivotField>
    <pivotField axis="axisRow" compact="0" outline="0" subtotalTop="0" showAll="0" defaultSubtotal="0">
      <items count="8">
        <item x="7"/>
        <item x="4"/>
        <item x="0"/>
        <item x="1"/>
        <item x="5"/>
        <item x="6"/>
        <item x="3"/>
        <item x="2"/>
      </items>
    </pivotField>
    <pivotField axis="axisRow" compact="0" outline="0" subtotalTop="0" showAll="0" defaultSubtotal="0">
      <items count="15">
        <item x="10"/>
        <item x="4"/>
        <item x="0"/>
        <item x="1"/>
        <item x="8"/>
        <item x="5"/>
        <item x="6"/>
        <item x="2"/>
        <item x="11"/>
        <item x="3"/>
        <item x="7"/>
        <item x="9"/>
        <item x="14"/>
        <item x="12"/>
        <item x="13"/>
      </items>
    </pivotField>
    <pivotField axis="axisRow" compact="0" outline="0" subtotalTop="0" showAll="0" defaultSubtotal="0">
      <items count="8">
        <item x="4"/>
        <item x="3"/>
        <item x="0"/>
        <item x="1"/>
        <item x="2"/>
        <item x="6"/>
        <item x="5"/>
        <item x="7"/>
      </items>
    </pivotField>
    <pivotField axis="axisRow" compact="0" outline="0" subtotalTop="0" showAll="0" defaultSubtotal="0">
      <items count="19">
        <item x="4"/>
        <item x="6"/>
        <item x="14"/>
        <item x="3"/>
        <item x="11"/>
        <item x="16"/>
        <item x="2"/>
        <item x="17"/>
        <item x="0"/>
        <item x="5"/>
        <item x="8"/>
        <item x="1"/>
        <item x="18"/>
        <item x="15"/>
        <item x="12"/>
        <item x="10"/>
        <item x="9"/>
        <item x="13"/>
        <item x="7"/>
      </items>
    </pivotField>
    <pivotField dataField="1" compact="0" outline="0" subtotalTop="0" showAll="0" defaultSubtotal="0"/>
    <pivotField dataField="1" compact="0" outline="0" subtotalTop="0" showAll="0" defaultSubtotal="0"/>
  </pivotFields>
  <rowFields count="8">
    <field x="0"/>
    <field x="1"/>
    <field x="2"/>
    <field x="3"/>
    <field x="5"/>
    <field x="4"/>
    <field x="6"/>
    <field x="7"/>
  </rowFields>
  <rowItems count="41">
    <i>
      <x/>
      <x/>
      <x v="2"/>
      <x v="9"/>
      <x v="12"/>
      <x v="5"/>
      <x v="3"/>
      <x v="7"/>
    </i>
    <i r="1">
      <x v="2"/>
      <x v="4"/>
      <x v="10"/>
      <x v="13"/>
      <x v="6"/>
      <x v="4"/>
      <x v="10"/>
    </i>
    <i r="1">
      <x v="3"/>
      <x v="1"/>
      <x v="3"/>
      <x v="4"/>
      <x v="2"/>
      <x v="3"/>
      <x v="12"/>
    </i>
    <i r="1">
      <x v="4"/>
      <x/>
      <x v="2"/>
      <x v="2"/>
      <x/>
      <x v="3"/>
      <x v="18"/>
    </i>
    <i r="1">
      <x v="5"/>
      <x v="3"/>
      <x v="4"/>
      <x v="7"/>
      <x v="4"/>
      <x v="3"/>
      <x v="9"/>
    </i>
    <i r="1">
      <x v="6"/>
      <x v="2"/>
      <x v="5"/>
      <x v="11"/>
      <x v="7"/>
      <x v="2"/>
      <x v="2"/>
    </i>
    <i r="1">
      <x v="7"/>
      <x v="4"/>
      <x v="5"/>
      <x v="11"/>
      <x v="7"/>
      <x v="3"/>
      <x v="5"/>
    </i>
    <i r="1">
      <x v="8"/>
      <x v="1"/>
      <x v="5"/>
      <x v="4"/>
      <x/>
      <x/>
      <x/>
    </i>
    <i>
      <x v="1"/>
      <x/>
      <x/>
      <x v="10"/>
      <x v="13"/>
      <x v="6"/>
      <x v="7"/>
      <x v="17"/>
    </i>
    <i r="1">
      <x v="2"/>
      <x v="3"/>
      <x v="10"/>
      <x v="14"/>
      <x v="7"/>
      <x v="2"/>
      <x v="2"/>
    </i>
    <i r="1">
      <x v="3"/>
      <x v="2"/>
      <x/>
      <x v="1"/>
      <x v="1"/>
      <x/>
      <x/>
    </i>
    <i r="1">
      <x v="4"/>
      <x v="4"/>
      <x v="2"/>
      <x v="6"/>
      <x v="5"/>
      <x v="5"/>
      <x v="13"/>
    </i>
    <i r="1">
      <x v="5"/>
      <x v="1"/>
      <x v="5"/>
      <x v="11"/>
      <x v="7"/>
      <x v="3"/>
      <x v="5"/>
    </i>
    <i r="1">
      <x v="6"/>
      <x/>
      <x v="6"/>
      <x v="8"/>
      <x v="3"/>
      <x v="3"/>
      <x v="11"/>
    </i>
    <i r="1">
      <x v="7"/>
      <x v="3"/>
      <x v="6"/>
      <x v="6"/>
      <x v="1"/>
      <x v="2"/>
      <x v="11"/>
    </i>
    <i>
      <x v="2"/>
      <x/>
      <x/>
      <x/>
      <x v="2"/>
      <x v="2"/>
      <x v="2"/>
      <x v="8"/>
    </i>
    <i r="1">
      <x v="1"/>
      <x v="1"/>
      <x v="5"/>
      <x v="7"/>
      <x v="3"/>
      <x v="3"/>
      <x v="11"/>
    </i>
    <i r="1">
      <x v="2"/>
      <x v="3"/>
      <x/>
      <x v="3"/>
      <x v="3"/>
      <x v="3"/>
      <x v="11"/>
    </i>
    <i r="1">
      <x v="3"/>
      <x v="2"/>
      <x v="1"/>
      <x v="7"/>
      <x v="7"/>
      <x v="4"/>
      <x v="8"/>
    </i>
    <i r="1">
      <x v="4"/>
      <x v="4"/>
      <x v="4"/>
      <x v="9"/>
      <x v="6"/>
      <x v="3"/>
      <x v="6"/>
    </i>
    <i r="1">
      <x v="5"/>
      <x v="1"/>
      <x/>
      <x v="1"/>
      <x v="1"/>
      <x v="1"/>
      <x v="3"/>
    </i>
    <i r="1">
      <x v="6"/>
      <x/>
      <x v="3"/>
      <x v="5"/>
      <x v="3"/>
      <x/>
      <x/>
    </i>
    <i r="1">
      <x v="7"/>
      <x v="3"/>
      <x v="3"/>
      <x v="6"/>
      <x v="4"/>
      <x v="3"/>
      <x v="9"/>
    </i>
    <i r="1">
      <x v="8"/>
      <x v="2"/>
      <x v="5"/>
      <x v="6"/>
      <x v="2"/>
      <x v="2"/>
      <x v="8"/>
    </i>
    <i r="1">
      <x v="9"/>
      <x v="4"/>
      <x v="5"/>
      <x v="10"/>
      <x v="6"/>
      <x v="1"/>
      <x v="1"/>
    </i>
    <i>
      <x v="3"/>
      <x/>
      <x/>
      <x v="1"/>
      <x v="4"/>
      <x v="4"/>
      <x v="6"/>
      <x v="18"/>
    </i>
    <i r="1">
      <x v="1"/>
      <x v="1"/>
      <x/>
      <x/>
      <x/>
      <x v="3"/>
      <x v="18"/>
    </i>
    <i r="1">
      <x v="2"/>
      <x v="3"/>
      <x/>
      <x v="5"/>
      <x v="6"/>
      <x v="4"/>
      <x v="10"/>
    </i>
    <i r="1">
      <x v="3"/>
      <x v="2"/>
      <x v="1"/>
      <x v="5"/>
      <x v="5"/>
      <x/>
      <x/>
    </i>
    <i r="1">
      <x v="4"/>
      <x v="4"/>
      <x v="3"/>
      <x v="6"/>
      <x v="4"/>
      <x v="3"/>
      <x v="9"/>
    </i>
    <i r="1">
      <x v="5"/>
      <x v="1"/>
      <x v="4"/>
      <x v="4"/>
      <x v="1"/>
      <x v="1"/>
      <x v="3"/>
    </i>
    <i r="1">
      <x v="6"/>
      <x/>
      <x v="4"/>
      <x v="6"/>
      <x v="3"/>
      <x v="3"/>
      <x v="11"/>
    </i>
    <i r="1">
      <x v="7"/>
      <x v="3"/>
      <x v="5"/>
      <x v="7"/>
      <x v="3"/>
      <x v="5"/>
      <x v="16"/>
    </i>
    <i r="1">
      <x v="8"/>
      <x v="2"/>
      <x v="6"/>
      <x v="6"/>
      <x v="1"/>
      <x v="1"/>
      <x v="3"/>
    </i>
    <i r="1">
      <x v="9"/>
      <x v="4"/>
      <x v="8"/>
      <x v="11"/>
      <x v="4"/>
      <x v="3"/>
      <x v="9"/>
    </i>
    <i>
      <x v="4"/>
      <x/>
      <x/>
      <x/>
      <x v="6"/>
      <x v="7"/>
      <x v="5"/>
      <x v="11"/>
    </i>
    <i r="1">
      <x v="2"/>
      <x v="3"/>
      <x v="4"/>
      <x v="5"/>
      <x v="2"/>
      <x v="4"/>
      <x v="15"/>
    </i>
    <i r="1">
      <x v="3"/>
      <x v="2"/>
      <x v="5"/>
      <x v="8"/>
      <x v="4"/>
      <x v="3"/>
      <x v="9"/>
    </i>
    <i r="1">
      <x v="4"/>
      <x v="4"/>
      <x v="7"/>
      <x v="10"/>
      <x v="4"/>
      <x v="2"/>
      <x v="4"/>
    </i>
    <i r="1">
      <x v="5"/>
      <x v="1"/>
      <x v="9"/>
      <x v="8"/>
      <x/>
      <x v="2"/>
      <x v="14"/>
    </i>
    <i t="grand">
      <x/>
    </i>
  </rowItems>
  <colFields count="1">
    <field x="-2"/>
  </colFields>
  <colItems count="2">
    <i>
      <x/>
    </i>
    <i i="1">
      <x v="1"/>
    </i>
  </colItems>
  <dataFields count="2">
    <dataField name="Sum of Budget" fld="8" baseField="0" baseItem="0"/>
    <dataField name="Sum of Actual" fld="9" baseField="0" baseItem="0"/>
  </dataFields>
  <formats count="6">
    <format dxfId="88">
      <pivotArea field="7" type="button" dataOnly="0" labelOnly="1" outline="0" axis="axisRow" fieldPosition="7"/>
    </format>
    <format dxfId="87">
      <pivotArea dataOnly="0" outline="0" fieldPosition="0">
        <references count="1">
          <reference field="4294967294" count="1">
            <x v="0"/>
          </reference>
        </references>
      </pivotArea>
    </format>
    <format dxfId="86">
      <pivotArea dataOnly="0" outline="0" fieldPosition="0">
        <references count="1">
          <reference field="4294967294" count="1">
            <x v="1"/>
          </reference>
        </references>
      </pivotArea>
    </format>
    <format dxfId="85">
      <pivotArea dataOnly="0" labelOnly="1" outline="0" fieldPosition="0">
        <references count="1">
          <reference field="5" count="0"/>
        </references>
      </pivotArea>
    </format>
    <format dxfId="84">
      <pivotArea field="5" type="button" dataOnly="0" labelOnly="1" outline="0" axis="axisRow" fieldPosition="4"/>
    </format>
    <format dxfId="83">
      <pivotArea dataOnly="0" labelOnly="1" outline="0" fieldPosition="0">
        <references count="1">
          <reference field="7" count="0"/>
        </references>
      </pivotArea>
    </format>
  </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A8F2A50-B3C9-467D-9D02-B2B9810EDF47}" name="PivotTable10" cacheId="4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L2" firstHeaderRow="1" firstDataRow="2" firstDataCol="0"/>
  <pivotFields count="10">
    <pivotField showAll="0">
      <items count="6">
        <item x="4"/>
        <item x="3"/>
        <item x="0"/>
        <item x="1"/>
        <item x="2"/>
        <item t="default"/>
      </items>
    </pivotField>
    <pivotField showAll="0"/>
    <pivotField showAll="0">
      <items count="6">
        <item x="0"/>
        <item x="4"/>
        <item x="2"/>
        <item x="1"/>
        <item x="3"/>
        <item t="default"/>
      </items>
    </pivotField>
    <pivotField axis="axisCol" numFmtId="14" showAll="0">
      <items count="12">
        <item x="0"/>
        <item x="1"/>
        <item x="10"/>
        <item x="3"/>
        <item x="2"/>
        <item x="4"/>
        <item x="5"/>
        <item x="7"/>
        <item x="6"/>
        <item x="8"/>
        <item x="9"/>
        <item t="default"/>
      </items>
    </pivotField>
    <pivotField showAll="0"/>
    <pivotField numFmtId="14" showAll="0">
      <items count="16">
        <item x="10"/>
        <item x="4"/>
        <item x="0"/>
        <item x="1"/>
        <item x="8"/>
        <item x="5"/>
        <item x="6"/>
        <item x="2"/>
        <item x="11"/>
        <item x="3"/>
        <item x="7"/>
        <item x="9"/>
        <item x="14"/>
        <item x="12"/>
        <item x="13"/>
        <item t="default"/>
      </items>
    </pivotField>
    <pivotField showAll="0"/>
    <pivotField numFmtId="9" showAll="0"/>
    <pivotField numFmtId="167" showAll="0"/>
    <pivotField numFmtId="167" showAll="0"/>
  </pivotFields>
  <rowItems count="1">
    <i/>
  </rowItems>
  <colFields count="1">
    <field x="3"/>
  </colFields>
  <colItems count="12">
    <i>
      <x/>
    </i>
    <i>
      <x v="1"/>
    </i>
    <i>
      <x v="2"/>
    </i>
    <i>
      <x v="3"/>
    </i>
    <i>
      <x v="4"/>
    </i>
    <i>
      <x v="5"/>
    </i>
    <i>
      <x v="6"/>
    </i>
    <i>
      <x v="7"/>
    </i>
    <i>
      <x v="8"/>
    </i>
    <i>
      <x v="9"/>
    </i>
    <i>
      <x v="10"/>
    </i>
    <i t="grand">
      <x/>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2BFC8441-D10D-4D70-893D-1F0F897C928B}" sourceName="Project">
  <pivotTables>
    <pivotTable tabId="1" name="PivotTable1"/>
    <pivotTable tabId="6" name="PivotTable10"/>
  </pivotTables>
  <data>
    <tabular pivotCacheId="154418759">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9DCF422B-47C8-49A6-810A-CBFD024AF63C}" sourceName="Manager">
  <pivotTables>
    <pivotTable tabId="1" name="PivotTable1"/>
    <pivotTable tabId="6" name="PivotTable10"/>
  </pivotTables>
  <data>
    <tabular pivotCacheId="154418759">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37857622-4A4D-4E01-9280-124CD98DE0B8}" cache="Slicer_Project" caption="Project" columnCount="5" rowHeight="241300"/>
  <slicer name="Manager" xr10:uid="{126A9293-A1A8-47B4-9160-D1EF97D079EA}" cache="Slicer_Manager" caption="Manager" columnCount="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962F0F-2947-493F-8559-6690F344CCB3}" name="data" displayName="data" ref="A1:J41" totalsRowShown="0">
  <autoFilter ref="A1:J41" xr:uid="{7E21CF9F-AD78-47F7-B4FB-8E64E3714907}"/>
  <tableColumns count="10">
    <tableColumn id="1" xr3:uid="{C58C56C4-2386-4A62-83A1-82A2726C334F}" name="Project"/>
    <tableColumn id="2" xr3:uid="{5E55B63C-9065-479C-A42E-ACE9464B637F}" name="Task"/>
    <tableColumn id="3" xr3:uid="{4A12498C-59B9-4DD4-8C8B-1FDEDBF24481}" name="Manager"/>
    <tableColumn id="4" xr3:uid="{E0482693-A9AD-44A2-957F-2AAA123AD0CC}" name="Start Date" dataDxfId="90"/>
    <tableColumn id="5" xr3:uid="{666DDBC9-F7C3-45FE-83F6-045A4F423435}" name="Duration"/>
    <tableColumn id="9" xr3:uid="{B6616439-7315-4DCD-96BE-62A2EC20FA0C}" name="End Date" dataDxfId="89">
      <calculatedColumnFormula>WORKDAY.INTL(data[[#This Row],[Start Date]]-1,data[[#This Row],[Duration]],1)</calculatedColumnFormula>
    </tableColumn>
    <tableColumn id="10" xr3:uid="{26B1C63F-75E4-45BA-BE3C-40A90A4EE2BA}" name="Days completed"/>
    <tableColumn id="6" xr3:uid="{9B5474A4-8C15-450B-A3FE-5C4E0FAA551A}" name="Progress" dataCellStyle="Percent">
      <calculatedColumnFormula>data[[#This Row],[Days completed]]/data[[#This Row],[Duration]]</calculatedColumnFormula>
    </tableColumn>
    <tableColumn id="7" xr3:uid="{E4DFAC19-FDB4-4A4E-8202-F371FC386672}" name="Budget" dataDxfId="92" dataCellStyle="Comma"/>
    <tableColumn id="8" xr3:uid="{0A0A7E97-3650-436D-99B2-4F3A87C7A0E3}" name="Actual" dataDxfId="91" dataCellStyle="Comma"/>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7621E-00C2-498B-A040-74A3FFA7478D}">
  <dimension ref="A1:J41"/>
  <sheetViews>
    <sheetView workbookViewId="0">
      <selection activeCell="B2" sqref="B2"/>
    </sheetView>
  </sheetViews>
  <sheetFormatPr defaultRowHeight="14.25" x14ac:dyDescent="0.45"/>
  <cols>
    <col min="1" max="1" width="10" customWidth="1"/>
    <col min="2" max="2" width="11.59765625" customWidth="1"/>
    <col min="3" max="3" width="13.1328125" customWidth="1"/>
    <col min="4" max="4" width="12" style="2" bestFit="1" customWidth="1"/>
    <col min="5" max="5" width="11.73046875" customWidth="1"/>
    <col min="6" max="6" width="11.1328125" style="2" bestFit="1" customWidth="1"/>
    <col min="7" max="7" width="17.59765625" bestFit="1" customWidth="1"/>
    <col min="8" max="8" width="11.1328125" style="4" customWidth="1"/>
    <col min="9" max="10" width="10.265625" style="5" customWidth="1"/>
    <col min="12" max="12" width="23.59765625" bestFit="1" customWidth="1"/>
  </cols>
  <sheetData>
    <row r="1" spans="1:10" x14ac:dyDescent="0.45">
      <c r="A1" t="s">
        <v>0</v>
      </c>
      <c r="B1" t="s">
        <v>1</v>
      </c>
      <c r="C1" t="s">
        <v>2</v>
      </c>
      <c r="D1" s="2" t="s">
        <v>3</v>
      </c>
      <c r="E1" t="s">
        <v>4</v>
      </c>
      <c r="F1" s="2" t="s">
        <v>5</v>
      </c>
      <c r="G1" t="s">
        <v>6</v>
      </c>
      <c r="H1" s="4" t="s">
        <v>7</v>
      </c>
      <c r="I1" s="5" t="s">
        <v>8</v>
      </c>
      <c r="J1" s="5" t="s">
        <v>9</v>
      </c>
    </row>
    <row r="2" spans="1:10" x14ac:dyDescent="0.45">
      <c r="A2" t="s">
        <v>10</v>
      </c>
      <c r="B2" t="s">
        <v>11</v>
      </c>
      <c r="C2" t="s">
        <v>12</v>
      </c>
      <c r="D2" s="2">
        <v>43878</v>
      </c>
      <c r="E2">
        <v>5</v>
      </c>
      <c r="F2" s="2">
        <f>WORKDAY.INTL(data[[#This Row],[Start Date]]-1,data[[#This Row],[Duration]],1)</f>
        <v>43882</v>
      </c>
      <c r="G2">
        <v>2</v>
      </c>
      <c r="H2" s="4">
        <f>data[[#This Row],[Days completed]]/data[[#This Row],[Duration]]</f>
        <v>0.4</v>
      </c>
      <c r="I2" s="5">
        <v>218000</v>
      </c>
      <c r="J2" s="5">
        <v>97337</v>
      </c>
    </row>
    <row r="3" spans="1:10" x14ac:dyDescent="0.45">
      <c r="A3" t="s">
        <v>10</v>
      </c>
      <c r="B3" t="s">
        <v>13</v>
      </c>
      <c r="C3" t="s">
        <v>14</v>
      </c>
      <c r="D3" s="2">
        <v>43878</v>
      </c>
      <c r="E3">
        <v>6</v>
      </c>
      <c r="F3" s="2">
        <f>WORKDAY.INTL(data[[#This Row],[Start Date]]-1,data[[#This Row],[Duration]],1)</f>
        <v>43885</v>
      </c>
      <c r="G3">
        <v>3</v>
      </c>
      <c r="H3" s="4">
        <f>data[[#This Row],[Days completed]]/data[[#This Row],[Duration]]</f>
        <v>0.5</v>
      </c>
      <c r="I3" s="5">
        <v>393000</v>
      </c>
      <c r="J3" s="5">
        <v>177440</v>
      </c>
    </row>
    <row r="4" spans="1:10" x14ac:dyDescent="0.45">
      <c r="A4" t="s">
        <v>10</v>
      </c>
      <c r="B4" t="s">
        <v>15</v>
      </c>
      <c r="C4" t="s">
        <v>16</v>
      </c>
      <c r="D4" s="2">
        <v>43879</v>
      </c>
      <c r="E4">
        <v>10</v>
      </c>
      <c r="F4" s="2">
        <f>WORKDAY.INTL(data[[#This Row],[Start Date]]-1,data[[#This Row],[Duration]],1)</f>
        <v>43892</v>
      </c>
      <c r="G4">
        <v>4</v>
      </c>
      <c r="H4" s="4">
        <f>data[[#This Row],[Days completed]]/data[[#This Row],[Duration]]</f>
        <v>0.4</v>
      </c>
      <c r="I4" s="5">
        <v>86000</v>
      </c>
      <c r="J4" s="5">
        <v>31046</v>
      </c>
    </row>
    <row r="5" spans="1:10" x14ac:dyDescent="0.45">
      <c r="A5" t="s">
        <v>10</v>
      </c>
      <c r="B5" t="s">
        <v>17</v>
      </c>
      <c r="C5" t="s">
        <v>18</v>
      </c>
      <c r="D5" s="2">
        <v>43882</v>
      </c>
      <c r="E5">
        <v>9</v>
      </c>
      <c r="F5" s="2">
        <f>WORKDAY.INTL(data[[#This Row],[Start Date]]-1,data[[#This Row],[Duration]],1)</f>
        <v>43894</v>
      </c>
      <c r="G5">
        <v>3</v>
      </c>
      <c r="H5" s="4">
        <f>data[[#This Row],[Days completed]]/data[[#This Row],[Duration]]</f>
        <v>0.33333333333333331</v>
      </c>
      <c r="I5" s="5">
        <v>732000</v>
      </c>
      <c r="J5" s="5">
        <v>261324</v>
      </c>
    </row>
    <row r="6" spans="1:10" x14ac:dyDescent="0.45">
      <c r="A6" t="s">
        <v>10</v>
      </c>
      <c r="B6" t="s">
        <v>19</v>
      </c>
      <c r="C6" t="s">
        <v>20</v>
      </c>
      <c r="D6" s="2">
        <v>43878</v>
      </c>
      <c r="E6">
        <v>4</v>
      </c>
      <c r="F6" s="2">
        <f>WORKDAY.INTL(data[[#This Row],[Start Date]]-1,data[[#This Row],[Duration]],1)</f>
        <v>43881</v>
      </c>
      <c r="G6">
        <v>1</v>
      </c>
      <c r="H6" s="4">
        <f>data[[#This Row],[Days completed]]/data[[#This Row],[Duration]]</f>
        <v>0.25</v>
      </c>
      <c r="I6" s="5">
        <v>492000</v>
      </c>
      <c r="J6" s="5">
        <v>116850</v>
      </c>
    </row>
    <row r="7" spans="1:10" x14ac:dyDescent="0.45">
      <c r="A7" t="s">
        <v>10</v>
      </c>
      <c r="B7" t="s">
        <v>21</v>
      </c>
      <c r="C7" t="s">
        <v>12</v>
      </c>
      <c r="D7" s="2">
        <v>43881</v>
      </c>
      <c r="E7">
        <v>6</v>
      </c>
      <c r="F7" s="2">
        <f>WORKDAY.INTL(data[[#This Row],[Start Date]]-1,data[[#This Row],[Duration]],1)</f>
        <v>43888</v>
      </c>
      <c r="G7">
        <v>0</v>
      </c>
      <c r="H7" s="4">
        <f>data[[#This Row],[Days completed]]/data[[#This Row],[Duration]]</f>
        <v>0</v>
      </c>
      <c r="I7" s="5">
        <v>188000</v>
      </c>
      <c r="J7" s="5">
        <v>0</v>
      </c>
    </row>
    <row r="8" spans="1:10" x14ac:dyDescent="0.45">
      <c r="A8" t="s">
        <v>10</v>
      </c>
      <c r="B8" t="s">
        <v>22</v>
      </c>
      <c r="C8" t="s">
        <v>14</v>
      </c>
      <c r="D8" s="2">
        <v>43881</v>
      </c>
      <c r="E8">
        <v>7</v>
      </c>
      <c r="F8" s="2">
        <f>WORKDAY.INTL(data[[#This Row],[Start Date]]-1,data[[#This Row],[Duration]],1)</f>
        <v>43889</v>
      </c>
      <c r="G8">
        <v>3</v>
      </c>
      <c r="H8" s="4">
        <f>data[[#This Row],[Days completed]]/data[[#This Row],[Duration]]</f>
        <v>0.42857142857142855</v>
      </c>
      <c r="I8" s="5">
        <v>180000</v>
      </c>
      <c r="J8" s="5">
        <v>79380</v>
      </c>
    </row>
    <row r="9" spans="1:10" x14ac:dyDescent="0.45">
      <c r="A9" t="s">
        <v>10</v>
      </c>
      <c r="B9" t="s">
        <v>23</v>
      </c>
      <c r="C9" t="s">
        <v>16</v>
      </c>
      <c r="D9" s="2">
        <v>43885</v>
      </c>
      <c r="E9">
        <v>5</v>
      </c>
      <c r="F9" s="2">
        <f>WORKDAY.INTL(data[[#This Row],[Start Date]]-1,data[[#This Row],[Duration]],1)</f>
        <v>43889</v>
      </c>
      <c r="G9">
        <v>2</v>
      </c>
      <c r="H9" s="4">
        <f>data[[#This Row],[Days completed]]/data[[#This Row],[Duration]]</f>
        <v>0.4</v>
      </c>
      <c r="I9" s="5">
        <v>582000</v>
      </c>
      <c r="J9" s="5">
        <v>195231</v>
      </c>
    </row>
    <row r="10" spans="1:10" x14ac:dyDescent="0.45">
      <c r="A10" t="s">
        <v>10</v>
      </c>
      <c r="B10" t="s">
        <v>24</v>
      </c>
      <c r="C10" t="s">
        <v>18</v>
      </c>
      <c r="D10" s="2">
        <v>43885</v>
      </c>
      <c r="E10">
        <v>9</v>
      </c>
      <c r="F10" s="2">
        <f>WORKDAY.INTL(data[[#This Row],[Start Date]]-1,data[[#This Row],[Duration]],1)</f>
        <v>43895</v>
      </c>
      <c r="G10">
        <v>1</v>
      </c>
      <c r="H10" s="4">
        <f>data[[#This Row],[Days completed]]/data[[#This Row],[Duration]]</f>
        <v>0.1111111111111111</v>
      </c>
      <c r="I10" s="5">
        <v>562000</v>
      </c>
      <c r="J10" s="5">
        <v>74746</v>
      </c>
    </row>
    <row r="11" spans="1:10" x14ac:dyDescent="0.45">
      <c r="A11" t="s">
        <v>10</v>
      </c>
      <c r="B11" t="s">
        <v>25</v>
      </c>
      <c r="C11" t="s">
        <v>20</v>
      </c>
      <c r="D11" s="2">
        <v>43885</v>
      </c>
      <c r="E11">
        <v>6</v>
      </c>
      <c r="F11" s="2">
        <f>WORKDAY.INTL(data[[#This Row],[Start Date]]-1,data[[#This Row],[Duration]],1)</f>
        <v>43892</v>
      </c>
      <c r="G11">
        <v>3</v>
      </c>
      <c r="H11" s="4">
        <f>data[[#This Row],[Days completed]]/data[[#This Row],[Duration]]</f>
        <v>0.5</v>
      </c>
      <c r="I11" s="5">
        <v>416000</v>
      </c>
      <c r="J11" s="5">
        <v>175015</v>
      </c>
    </row>
    <row r="12" spans="1:10" x14ac:dyDescent="0.45">
      <c r="A12" t="s">
        <v>26</v>
      </c>
      <c r="B12" t="s">
        <v>11</v>
      </c>
      <c r="C12" t="s">
        <v>12</v>
      </c>
      <c r="D12" s="2">
        <v>43879</v>
      </c>
      <c r="E12">
        <v>7</v>
      </c>
      <c r="F12" s="2">
        <f>WORKDAY.INTL(data[[#This Row],[Start Date]]-1,data[[#This Row],[Duration]],1)</f>
        <v>43887</v>
      </c>
      <c r="G12">
        <v>7</v>
      </c>
      <c r="H12" s="4">
        <f>data[[#This Row],[Days completed]]/data[[#This Row],[Duration]]</f>
        <v>1</v>
      </c>
      <c r="I12" s="5">
        <v>293000</v>
      </c>
      <c r="J12" s="5">
        <v>273001</v>
      </c>
    </row>
    <row r="13" spans="1:10" x14ac:dyDescent="0.45">
      <c r="A13" t="s">
        <v>26</v>
      </c>
      <c r="B13" t="s">
        <v>13</v>
      </c>
      <c r="C13" t="s">
        <v>14</v>
      </c>
      <c r="D13" s="2">
        <v>43878</v>
      </c>
      <c r="E13">
        <v>9</v>
      </c>
      <c r="F13" s="2">
        <f>WORKDAY.INTL(data[[#This Row],[Start Date]]-1,data[[#This Row],[Duration]],1)</f>
        <v>43888</v>
      </c>
      <c r="G13">
        <v>4</v>
      </c>
      <c r="H13" s="4">
        <f>data[[#This Row],[Days completed]]/data[[#This Row],[Duration]]</f>
        <v>0.44444444444444442</v>
      </c>
      <c r="I13" s="5">
        <v>224000</v>
      </c>
      <c r="J13" s="5">
        <v>57910</v>
      </c>
    </row>
    <row r="14" spans="1:10" x14ac:dyDescent="0.45">
      <c r="A14" t="s">
        <v>26</v>
      </c>
      <c r="B14" t="s">
        <v>15</v>
      </c>
      <c r="C14" t="s">
        <v>16</v>
      </c>
      <c r="D14" s="2">
        <v>43879</v>
      </c>
      <c r="E14">
        <v>8</v>
      </c>
      <c r="F14" s="2">
        <f>WORKDAY.INTL(data[[#This Row],[Start Date]]-1,data[[#This Row],[Duration]],1)</f>
        <v>43888</v>
      </c>
      <c r="G14">
        <v>0</v>
      </c>
      <c r="H14" s="4">
        <f>data[[#This Row],[Days completed]]/data[[#This Row],[Duration]]</f>
        <v>0</v>
      </c>
      <c r="I14" s="5">
        <v>978000</v>
      </c>
      <c r="J14" s="5">
        <v>0</v>
      </c>
    </row>
    <row r="15" spans="1:10" x14ac:dyDescent="0.45">
      <c r="A15" t="s">
        <v>26</v>
      </c>
      <c r="B15" t="s">
        <v>17</v>
      </c>
      <c r="C15" t="s">
        <v>18</v>
      </c>
      <c r="D15" s="2">
        <v>43881</v>
      </c>
      <c r="E15">
        <v>7</v>
      </c>
      <c r="F15" s="2">
        <f>WORKDAY.INTL(data[[#This Row],[Start Date]]-1,data[[#This Row],[Duration]],1)</f>
        <v>43889</v>
      </c>
      <c r="G15">
        <v>3</v>
      </c>
      <c r="H15" s="4">
        <f>data[[#This Row],[Days completed]]/data[[#This Row],[Duration]]</f>
        <v>0.42857142857142855</v>
      </c>
      <c r="I15" s="5">
        <v>932000</v>
      </c>
      <c r="J15" s="5">
        <v>379157</v>
      </c>
    </row>
    <row r="16" spans="1:10" x14ac:dyDescent="0.45">
      <c r="A16" t="s">
        <v>26</v>
      </c>
      <c r="B16" t="s">
        <v>19</v>
      </c>
      <c r="C16" t="s">
        <v>20</v>
      </c>
      <c r="D16" s="2">
        <v>43882</v>
      </c>
      <c r="E16">
        <v>4</v>
      </c>
      <c r="F16" s="2">
        <f>WORKDAY.INTL(data[[#This Row],[Start Date]]-1,data[[#This Row],[Duration]],1)</f>
        <v>43887</v>
      </c>
      <c r="G16">
        <v>1</v>
      </c>
      <c r="H16" s="4">
        <f>data[[#This Row],[Days completed]]/data[[#This Row],[Duration]]</f>
        <v>0.25</v>
      </c>
      <c r="I16" s="5">
        <v>854000</v>
      </c>
      <c r="J16" s="5">
        <v>322812</v>
      </c>
    </row>
    <row r="17" spans="1:10" x14ac:dyDescent="0.45">
      <c r="A17" t="s">
        <v>26</v>
      </c>
      <c r="B17" t="s">
        <v>21</v>
      </c>
      <c r="C17" t="s">
        <v>12</v>
      </c>
      <c r="D17" s="2">
        <v>43882</v>
      </c>
      <c r="E17">
        <v>6</v>
      </c>
      <c r="F17" s="2">
        <f>WORKDAY.INTL(data[[#This Row],[Start Date]]-1,data[[#This Row],[Duration]],1)</f>
        <v>43889</v>
      </c>
      <c r="G17">
        <v>3</v>
      </c>
      <c r="H17" s="4">
        <f>data[[#This Row],[Days completed]]/data[[#This Row],[Duration]]</f>
        <v>0.5</v>
      </c>
      <c r="I17" s="5">
        <v>81000</v>
      </c>
      <c r="J17" s="5">
        <v>38461</v>
      </c>
    </row>
    <row r="18" spans="1:10" x14ac:dyDescent="0.45">
      <c r="A18" t="s">
        <v>26</v>
      </c>
      <c r="B18" t="s">
        <v>22</v>
      </c>
      <c r="C18" t="s">
        <v>14</v>
      </c>
      <c r="D18" s="2">
        <v>43885</v>
      </c>
      <c r="E18">
        <v>6</v>
      </c>
      <c r="F18" s="2">
        <f>WORKDAY.INTL(data[[#This Row],[Start Date]]-1,data[[#This Row],[Duration]],1)</f>
        <v>43892</v>
      </c>
      <c r="G18">
        <v>5</v>
      </c>
      <c r="H18" s="4">
        <f>data[[#This Row],[Days completed]]/data[[#This Row],[Duration]]</f>
        <v>0.83333333333333337</v>
      </c>
      <c r="I18" s="5">
        <v>169000</v>
      </c>
      <c r="J18" s="5">
        <v>136468</v>
      </c>
    </row>
    <row r="19" spans="1:10" x14ac:dyDescent="0.45">
      <c r="A19" t="s">
        <v>26</v>
      </c>
      <c r="B19" t="s">
        <v>23</v>
      </c>
      <c r="C19" t="s">
        <v>16</v>
      </c>
      <c r="D19" s="2">
        <v>43886</v>
      </c>
      <c r="E19">
        <v>4</v>
      </c>
      <c r="F19" s="2">
        <f>WORKDAY.INTL(data[[#This Row],[Start Date]]-1,data[[#This Row],[Duration]],1)</f>
        <v>43889</v>
      </c>
      <c r="G19">
        <v>1</v>
      </c>
      <c r="H19" s="4">
        <f>data[[#This Row],[Days completed]]/data[[#This Row],[Duration]]</f>
        <v>0.25</v>
      </c>
      <c r="I19" s="5">
        <v>61000</v>
      </c>
      <c r="J19" s="5">
        <v>12078</v>
      </c>
    </row>
    <row r="20" spans="1:10" x14ac:dyDescent="0.45">
      <c r="A20" t="s">
        <v>26</v>
      </c>
      <c r="B20" t="s">
        <v>24</v>
      </c>
      <c r="C20" t="s">
        <v>18</v>
      </c>
      <c r="D20" s="2">
        <v>43888</v>
      </c>
      <c r="E20">
        <v>7</v>
      </c>
      <c r="F20" s="2">
        <f>WORKDAY.INTL(data[[#This Row],[Start Date]]-1,data[[#This Row],[Duration]],1)</f>
        <v>43896</v>
      </c>
      <c r="G20">
        <v>3</v>
      </c>
      <c r="H20" s="4">
        <f>data[[#This Row],[Days completed]]/data[[#This Row],[Duration]]</f>
        <v>0.42857142857142855</v>
      </c>
      <c r="I20" s="5">
        <v>645000</v>
      </c>
      <c r="J20" s="5">
        <v>273048</v>
      </c>
    </row>
    <row r="21" spans="1:10" x14ac:dyDescent="0.45">
      <c r="A21" t="s">
        <v>26</v>
      </c>
      <c r="B21" t="s">
        <v>25</v>
      </c>
      <c r="C21" t="s">
        <v>20</v>
      </c>
      <c r="D21" s="2">
        <v>43878</v>
      </c>
      <c r="E21">
        <v>3</v>
      </c>
      <c r="F21" s="2">
        <f>WORKDAY.INTL(data[[#This Row],[Start Date]]-1,data[[#This Row],[Duration]],1)</f>
        <v>43880</v>
      </c>
      <c r="G21">
        <v>3</v>
      </c>
      <c r="H21" s="4">
        <f>data[[#This Row],[Days completed]]/data[[#This Row],[Duration]]</f>
        <v>1</v>
      </c>
      <c r="I21" s="5">
        <v>68000</v>
      </c>
      <c r="J21" s="5">
        <v>64987</v>
      </c>
    </row>
    <row r="22" spans="1:10" x14ac:dyDescent="0.45">
      <c r="A22" t="s">
        <v>27</v>
      </c>
      <c r="B22" t="s">
        <v>11</v>
      </c>
      <c r="C22" t="s">
        <v>12</v>
      </c>
      <c r="D22" s="2">
        <v>43878</v>
      </c>
      <c r="E22">
        <v>10</v>
      </c>
      <c r="F22" s="2">
        <f>WORKDAY.INTL(data[[#This Row],[Start Date]]-1,data[[#This Row],[Duration]],1)</f>
        <v>43889</v>
      </c>
      <c r="G22">
        <v>5</v>
      </c>
      <c r="H22" s="4">
        <f>data[[#This Row],[Days completed]]/data[[#This Row],[Duration]]</f>
        <v>0.5</v>
      </c>
      <c r="I22" s="5">
        <v>839000</v>
      </c>
      <c r="J22" s="5">
        <v>406974</v>
      </c>
    </row>
    <row r="23" spans="1:10" x14ac:dyDescent="0.45">
      <c r="A23" t="s">
        <v>27</v>
      </c>
      <c r="B23" t="s">
        <v>13</v>
      </c>
      <c r="C23" t="s">
        <v>14</v>
      </c>
      <c r="D23" s="2">
        <v>43882</v>
      </c>
      <c r="E23">
        <v>5</v>
      </c>
      <c r="F23" s="2">
        <f>WORKDAY.INTL(data[[#This Row],[Start Date]]-1,data[[#This Row],[Duration]],1)</f>
        <v>43888</v>
      </c>
      <c r="G23">
        <v>4</v>
      </c>
      <c r="H23" s="4">
        <f>data[[#This Row],[Days completed]]/data[[#This Row],[Duration]]</f>
        <v>0.8</v>
      </c>
      <c r="I23" s="5">
        <v>729000</v>
      </c>
      <c r="J23" s="5">
        <v>487139</v>
      </c>
    </row>
    <row r="24" spans="1:10" x14ac:dyDescent="0.45">
      <c r="A24" t="s">
        <v>27</v>
      </c>
      <c r="B24" t="s">
        <v>15</v>
      </c>
      <c r="C24" t="s">
        <v>16</v>
      </c>
      <c r="D24" s="2">
        <v>43885</v>
      </c>
      <c r="E24">
        <v>7</v>
      </c>
      <c r="F24" s="2">
        <f>WORKDAY.INTL(data[[#This Row],[Start Date]]-1,data[[#This Row],[Duration]],1)</f>
        <v>43893</v>
      </c>
      <c r="G24">
        <v>3</v>
      </c>
      <c r="H24" s="4">
        <f>data[[#This Row],[Days completed]]/data[[#This Row],[Duration]]</f>
        <v>0.42857142857142855</v>
      </c>
      <c r="I24" s="5">
        <v>826000</v>
      </c>
      <c r="J24" s="5">
        <v>298186</v>
      </c>
    </row>
    <row r="25" spans="1:10" x14ac:dyDescent="0.45">
      <c r="A25" t="s">
        <v>27</v>
      </c>
      <c r="B25" t="s">
        <v>17</v>
      </c>
      <c r="C25" t="s">
        <v>18</v>
      </c>
      <c r="D25" s="2">
        <v>43887</v>
      </c>
      <c r="E25">
        <v>7</v>
      </c>
      <c r="F25" s="2">
        <f>WORKDAY.INTL(data[[#This Row],[Start Date]]-1,data[[#This Row],[Duration]],1)</f>
        <v>43895</v>
      </c>
      <c r="G25">
        <v>2</v>
      </c>
      <c r="H25" s="4">
        <f>data[[#This Row],[Days completed]]/data[[#This Row],[Duration]]</f>
        <v>0.2857142857142857</v>
      </c>
      <c r="I25" s="5">
        <v>895000</v>
      </c>
      <c r="J25" s="5">
        <v>280583</v>
      </c>
    </row>
    <row r="26" spans="1:10" x14ac:dyDescent="0.45">
      <c r="A26" t="s">
        <v>27</v>
      </c>
      <c r="B26" t="s">
        <v>19</v>
      </c>
      <c r="C26" t="s">
        <v>20</v>
      </c>
      <c r="D26" s="2">
        <v>43889</v>
      </c>
      <c r="E26">
        <v>3</v>
      </c>
      <c r="F26" s="2">
        <f>WORKDAY.INTL(data[[#This Row],[Start Date]]-1,data[[#This Row],[Duration]],1)</f>
        <v>43893</v>
      </c>
      <c r="G26">
        <v>2</v>
      </c>
      <c r="H26" s="4">
        <f>data[[#This Row],[Days completed]]/data[[#This Row],[Duration]]</f>
        <v>0.66666666666666663</v>
      </c>
      <c r="I26" s="5">
        <v>341000</v>
      </c>
      <c r="J26" s="5">
        <v>129785</v>
      </c>
    </row>
    <row r="27" spans="1:10" x14ac:dyDescent="0.45">
      <c r="A27" t="s">
        <v>28</v>
      </c>
      <c r="B27" t="s">
        <v>11</v>
      </c>
      <c r="C27" t="s">
        <v>12</v>
      </c>
      <c r="D27" s="2">
        <v>43892</v>
      </c>
      <c r="E27">
        <v>9</v>
      </c>
      <c r="F27" s="2">
        <f>WORKDAY.INTL(data[[#This Row],[Start Date]]-1,data[[#This Row],[Duration]],1)</f>
        <v>43902</v>
      </c>
      <c r="G27">
        <v>8</v>
      </c>
      <c r="H27" s="4">
        <f>data[[#This Row],[Days completed]]/data[[#This Row],[Duration]]</f>
        <v>0.88888888888888884</v>
      </c>
      <c r="I27" s="5">
        <v>787000</v>
      </c>
      <c r="J27" s="5">
        <v>727188</v>
      </c>
    </row>
    <row r="28" spans="1:10" x14ac:dyDescent="0.45">
      <c r="A28" t="s">
        <v>28</v>
      </c>
      <c r="B28" t="s">
        <v>13</v>
      </c>
      <c r="C28" t="s">
        <v>14</v>
      </c>
      <c r="D28" s="2">
        <v>43892</v>
      </c>
      <c r="E28">
        <v>10</v>
      </c>
      <c r="F28" s="2">
        <f>WORKDAY.INTL(data[[#This Row],[Start Date]]-1,data[[#This Row],[Duration]],1)</f>
        <v>43903</v>
      </c>
      <c r="G28">
        <v>2</v>
      </c>
      <c r="H28" s="4">
        <f>data[[#This Row],[Days completed]]/data[[#This Row],[Duration]]</f>
        <v>0.2</v>
      </c>
      <c r="I28" s="5">
        <v>228000</v>
      </c>
      <c r="J28" s="5">
        <v>47880</v>
      </c>
    </row>
    <row r="29" spans="1:10" x14ac:dyDescent="0.45">
      <c r="A29" t="s">
        <v>28</v>
      </c>
      <c r="B29" t="s">
        <v>15</v>
      </c>
      <c r="C29" t="s">
        <v>16</v>
      </c>
      <c r="D29" s="2">
        <v>43878</v>
      </c>
      <c r="E29">
        <v>4</v>
      </c>
      <c r="F29" s="2">
        <f>WORKDAY.INTL(data[[#This Row],[Start Date]]-1,data[[#This Row],[Duration]],1)</f>
        <v>43881</v>
      </c>
      <c r="G29">
        <v>0</v>
      </c>
      <c r="H29" s="4">
        <f>data[[#This Row],[Days completed]]/data[[#This Row],[Duration]]</f>
        <v>0</v>
      </c>
      <c r="I29" s="5">
        <v>147000</v>
      </c>
      <c r="J29" s="5">
        <v>0</v>
      </c>
    </row>
    <row r="30" spans="1:10" x14ac:dyDescent="0.45">
      <c r="A30" t="s">
        <v>28</v>
      </c>
      <c r="B30" t="s">
        <v>17</v>
      </c>
      <c r="C30" t="s">
        <v>18</v>
      </c>
      <c r="D30" s="2">
        <v>43880</v>
      </c>
      <c r="E30">
        <v>8</v>
      </c>
      <c r="F30" s="2">
        <f>WORKDAY.INTL(data[[#This Row],[Start Date]]-1,data[[#This Row],[Duration]],1)</f>
        <v>43889</v>
      </c>
      <c r="G30">
        <v>5</v>
      </c>
      <c r="H30" s="4">
        <f>data[[#This Row],[Days completed]]/data[[#This Row],[Duration]]</f>
        <v>0.625</v>
      </c>
      <c r="I30" s="5">
        <v>338000</v>
      </c>
      <c r="J30" s="5">
        <v>205123</v>
      </c>
    </row>
    <row r="31" spans="1:10" x14ac:dyDescent="0.45">
      <c r="A31" t="s">
        <v>28</v>
      </c>
      <c r="B31" t="s">
        <v>19</v>
      </c>
      <c r="C31" t="s">
        <v>20</v>
      </c>
      <c r="D31" s="2">
        <v>43885</v>
      </c>
      <c r="E31">
        <v>10</v>
      </c>
      <c r="F31" s="2">
        <f>WORKDAY.INTL(data[[#This Row],[Start Date]]-1,data[[#This Row],[Duration]],1)</f>
        <v>43896</v>
      </c>
      <c r="G31">
        <v>3</v>
      </c>
      <c r="H31" s="4">
        <f>data[[#This Row],[Days completed]]/data[[#This Row],[Duration]]</f>
        <v>0.3</v>
      </c>
      <c r="I31" s="5">
        <v>857000</v>
      </c>
      <c r="J31" s="5">
        <v>305949</v>
      </c>
    </row>
    <row r="32" spans="1:10" x14ac:dyDescent="0.45">
      <c r="A32" t="s">
        <v>28</v>
      </c>
      <c r="B32" t="s">
        <v>21</v>
      </c>
      <c r="C32" t="s">
        <v>12</v>
      </c>
      <c r="D32" s="2">
        <v>43886</v>
      </c>
      <c r="E32">
        <v>6</v>
      </c>
      <c r="F32" s="2">
        <f>WORKDAY.INTL(data[[#This Row],[Start Date]]-1,data[[#This Row],[Duration]],1)</f>
        <v>43893</v>
      </c>
      <c r="G32">
        <v>3</v>
      </c>
      <c r="H32" s="4">
        <f>data[[#This Row],[Days completed]]/data[[#This Row],[Duration]]</f>
        <v>0.5</v>
      </c>
      <c r="I32" s="5">
        <v>602000</v>
      </c>
      <c r="J32" s="5">
        <v>322371</v>
      </c>
    </row>
    <row r="33" spans="1:10" x14ac:dyDescent="0.45">
      <c r="A33" t="s">
        <v>28</v>
      </c>
      <c r="B33" t="s">
        <v>22</v>
      </c>
      <c r="C33" t="s">
        <v>14</v>
      </c>
      <c r="D33" s="2">
        <v>43886</v>
      </c>
      <c r="E33">
        <v>4</v>
      </c>
      <c r="F33" s="2">
        <f>WORKDAY.INTL(data[[#This Row],[Start Date]]-1,data[[#This Row],[Duration]],1)</f>
        <v>43889</v>
      </c>
      <c r="G33">
        <v>2</v>
      </c>
      <c r="H33" s="4">
        <f>data[[#This Row],[Days completed]]/data[[#This Row],[Duration]]</f>
        <v>0.5</v>
      </c>
      <c r="I33" s="5">
        <v>990000</v>
      </c>
      <c r="J33" s="5">
        <v>451440</v>
      </c>
    </row>
    <row r="34" spans="1:10" x14ac:dyDescent="0.45">
      <c r="A34" t="s">
        <v>29</v>
      </c>
      <c r="B34" t="s">
        <v>11</v>
      </c>
      <c r="C34" t="s">
        <v>16</v>
      </c>
      <c r="D34" s="2">
        <v>43889</v>
      </c>
      <c r="E34">
        <v>8</v>
      </c>
      <c r="F34" s="2">
        <f>WORKDAY.INTL(data[[#This Row],[Start Date]]-1,data[[#This Row],[Duration]],1)</f>
        <v>43900</v>
      </c>
      <c r="G34">
        <v>3</v>
      </c>
      <c r="H34" s="4">
        <f>data[[#This Row],[Days completed]]/data[[#This Row],[Duration]]</f>
        <v>0.375</v>
      </c>
      <c r="I34" s="5">
        <v>96000</v>
      </c>
      <c r="J34" s="5">
        <v>32256</v>
      </c>
    </row>
    <row r="35" spans="1:10" x14ac:dyDescent="0.45">
      <c r="A35" t="s">
        <v>29</v>
      </c>
      <c r="B35" t="s">
        <v>13</v>
      </c>
      <c r="C35" t="s">
        <v>18</v>
      </c>
      <c r="D35" s="2">
        <v>43892</v>
      </c>
      <c r="E35">
        <v>9</v>
      </c>
      <c r="F35" s="2">
        <f>WORKDAY.INTL(data[[#This Row],[Start Date]]-1,data[[#This Row],[Duration]],1)</f>
        <v>43902</v>
      </c>
      <c r="G35">
        <v>4</v>
      </c>
      <c r="H35" s="4">
        <f>data[[#This Row],[Days completed]]/data[[#This Row],[Duration]]</f>
        <v>0.44444444444444442</v>
      </c>
      <c r="I35" s="5">
        <v>513000</v>
      </c>
      <c r="J35" s="5">
        <v>226233</v>
      </c>
    </row>
    <row r="36" spans="1:10" x14ac:dyDescent="0.45">
      <c r="A36" t="s">
        <v>29</v>
      </c>
      <c r="B36" t="s">
        <v>15</v>
      </c>
      <c r="C36" t="s">
        <v>20</v>
      </c>
      <c r="D36" s="2">
        <v>43881</v>
      </c>
      <c r="E36">
        <v>5</v>
      </c>
      <c r="F36" s="2">
        <f>WORKDAY.INTL(data[[#This Row],[Start Date]]-1,data[[#This Row],[Duration]],1)</f>
        <v>43887</v>
      </c>
      <c r="G36">
        <v>3</v>
      </c>
      <c r="H36" s="4">
        <f>data[[#This Row],[Days completed]]/data[[#This Row],[Duration]]</f>
        <v>0.6</v>
      </c>
      <c r="I36" s="5">
        <v>616000</v>
      </c>
      <c r="J36" s="5">
        <v>401579</v>
      </c>
    </row>
    <row r="37" spans="1:10" x14ac:dyDescent="0.45">
      <c r="A37" t="s">
        <v>29</v>
      </c>
      <c r="B37" t="s">
        <v>17</v>
      </c>
      <c r="C37" t="s">
        <v>12</v>
      </c>
      <c r="D37" s="2">
        <v>43880</v>
      </c>
      <c r="E37">
        <v>3</v>
      </c>
      <c r="F37" s="2">
        <f>WORKDAY.INTL(data[[#This Row],[Start Date]]-1,data[[#This Row],[Duration]],1)</f>
        <v>43882</v>
      </c>
      <c r="G37">
        <v>3</v>
      </c>
      <c r="H37" s="4">
        <f>data[[#This Row],[Days completed]]/data[[#This Row],[Duration]]</f>
        <v>1</v>
      </c>
      <c r="I37" s="5">
        <v>817000</v>
      </c>
      <c r="J37" s="5">
        <v>807069</v>
      </c>
    </row>
    <row r="38" spans="1:10" x14ac:dyDescent="0.45">
      <c r="A38" t="s">
        <v>29</v>
      </c>
      <c r="B38" t="s">
        <v>19</v>
      </c>
      <c r="C38" t="s">
        <v>14</v>
      </c>
      <c r="D38" s="2">
        <v>43882</v>
      </c>
      <c r="E38">
        <v>7</v>
      </c>
      <c r="F38" s="2">
        <f>WORKDAY.INTL(data[[#This Row],[Start Date]]-1,data[[#This Row],[Duration]],1)</f>
        <v>43892</v>
      </c>
      <c r="G38">
        <v>3</v>
      </c>
      <c r="H38" s="4">
        <f>data[[#This Row],[Days completed]]/data[[#This Row],[Duration]]</f>
        <v>0.42857142857142855</v>
      </c>
      <c r="I38" s="5">
        <v>372000</v>
      </c>
      <c r="J38" s="5">
        <v>173166</v>
      </c>
    </row>
    <row r="39" spans="1:10" x14ac:dyDescent="0.45">
      <c r="A39" t="s">
        <v>29</v>
      </c>
      <c r="B39" t="s">
        <v>21</v>
      </c>
      <c r="C39" t="s">
        <v>16</v>
      </c>
      <c r="D39" s="2">
        <v>43885</v>
      </c>
      <c r="E39">
        <v>10</v>
      </c>
      <c r="F39" s="2">
        <f>WORKDAY.INTL(data[[#This Row],[Start Date]]-1,data[[#This Row],[Duration]],1)</f>
        <v>43896</v>
      </c>
      <c r="G39">
        <v>2</v>
      </c>
      <c r="H39" s="4">
        <f>data[[#This Row],[Days completed]]/data[[#This Row],[Duration]]</f>
        <v>0.2</v>
      </c>
      <c r="I39" s="5">
        <v>50000</v>
      </c>
      <c r="J39" s="5">
        <v>8400</v>
      </c>
    </row>
    <row r="40" spans="1:10" x14ac:dyDescent="0.45">
      <c r="A40" t="s">
        <v>29</v>
      </c>
      <c r="B40" t="s">
        <v>22</v>
      </c>
      <c r="C40" t="s">
        <v>18</v>
      </c>
      <c r="D40" s="2">
        <v>43885</v>
      </c>
      <c r="E40">
        <v>10</v>
      </c>
      <c r="F40" s="2">
        <f>WORKDAY.INTL(data[[#This Row],[Start Date]]-1,data[[#This Row],[Duration]],1)</f>
        <v>43896</v>
      </c>
      <c r="G40">
        <v>3</v>
      </c>
      <c r="H40" s="4">
        <f>data[[#This Row],[Days completed]]/data[[#This Row],[Duration]]</f>
        <v>0.3</v>
      </c>
      <c r="I40" s="5">
        <v>807000</v>
      </c>
      <c r="J40" s="5">
        <v>262679</v>
      </c>
    </row>
    <row r="41" spans="1:10" x14ac:dyDescent="0.45">
      <c r="A41" t="s">
        <v>29</v>
      </c>
      <c r="B41" t="s">
        <v>23</v>
      </c>
      <c r="C41" t="s">
        <v>20</v>
      </c>
      <c r="D41" s="2">
        <v>43885</v>
      </c>
      <c r="E41">
        <v>3</v>
      </c>
      <c r="F41" s="2">
        <f>WORKDAY.INTL(data[[#This Row],[Start Date]]-1,data[[#This Row],[Duration]],1)</f>
        <v>43887</v>
      </c>
      <c r="G41">
        <v>0</v>
      </c>
      <c r="H41" s="4">
        <f>data[[#This Row],[Days completed]]/data[[#This Row],[Duration]]</f>
        <v>0</v>
      </c>
      <c r="I41" s="5">
        <v>691000</v>
      </c>
      <c r="J41" s="5">
        <v>0</v>
      </c>
    </row>
  </sheetData>
  <pageMargins left="0.7" right="0.7" top="0.75" bottom="0.75" header="0.3" footer="0.3"/>
  <pageSetup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7"/>
  <sheetViews>
    <sheetView showGridLines="0" tabSelected="1" workbookViewId="0">
      <pane ySplit="6" topLeftCell="A7" activePane="bottomLeft" state="frozen"/>
      <selection pane="bottomLeft" activeCell="P4" sqref="P4"/>
    </sheetView>
  </sheetViews>
  <sheetFormatPr defaultRowHeight="14.25" x14ac:dyDescent="0.45"/>
  <cols>
    <col min="1" max="1" width="10.46484375" bestFit="1" customWidth="1"/>
    <col min="2" max="2" width="6.73046875" bestFit="1" customWidth="1"/>
    <col min="3" max="3" width="10.46484375" bestFit="1" customWidth="1"/>
    <col min="4" max="5" width="11.265625" bestFit="1" customWidth="1"/>
    <col min="6" max="6" width="10.46484375" bestFit="1" customWidth="1"/>
    <col min="7" max="7" width="10.46484375" customWidth="1"/>
    <col min="8" max="8" width="10.19921875" bestFit="1" customWidth="1"/>
    <col min="9" max="9" width="13" bestFit="1" customWidth="1"/>
    <col min="10" max="10" width="12.33203125" bestFit="1" customWidth="1"/>
    <col min="11" max="12" width="12.33203125" hidden="1" customWidth="1"/>
    <col min="13" max="13" width="9.19921875" bestFit="1" customWidth="1"/>
  </cols>
  <sheetData>
    <row r="1" spans="1:38" s="9" customFormat="1" ht="38.25" customHeight="1" x14ac:dyDescent="0.75">
      <c r="A1" s="10" t="s">
        <v>40</v>
      </c>
      <c r="B1" s="10"/>
      <c r="C1" s="10"/>
      <c r="D1" s="10"/>
      <c r="E1" s="15"/>
      <c r="F1" s="14">
        <f>MIN(D7:D46)</f>
        <v>43878</v>
      </c>
      <c r="G1" s="14"/>
      <c r="H1" s="11" t="s">
        <v>41</v>
      </c>
      <c r="I1" s="14">
        <f>MAX(E7:E46)</f>
        <v>43903</v>
      </c>
      <c r="J1" s="14"/>
    </row>
    <row r="2" spans="1:38" s="9" customFormat="1" ht="38.25" customHeight="1" x14ac:dyDescent="0.75">
      <c r="A2" s="10"/>
      <c r="B2" s="10"/>
      <c r="C2" s="10"/>
      <c r="D2" s="10"/>
      <c r="E2" s="15"/>
      <c r="F2" s="17"/>
      <c r="G2" s="17"/>
      <c r="H2" s="11"/>
      <c r="I2" s="17"/>
      <c r="J2" s="17"/>
    </row>
    <row r="3" spans="1:38" ht="29.35" customHeight="1" x14ac:dyDescent="0.45">
      <c r="I3" s="8"/>
      <c r="J3" s="8"/>
    </row>
    <row r="4" spans="1:38" ht="29.35" customHeight="1" x14ac:dyDescent="0.45">
      <c r="I4" s="8"/>
      <c r="J4" s="8"/>
    </row>
    <row r="5" spans="1:38" ht="29.35" customHeight="1" x14ac:dyDescent="0.45">
      <c r="I5" s="8"/>
      <c r="J5" s="8"/>
      <c r="Q5">
        <v>3</v>
      </c>
    </row>
    <row r="6" spans="1:38" s="1" customFormat="1" x14ac:dyDescent="0.45">
      <c r="A6" s="6" t="s">
        <v>0</v>
      </c>
      <c r="B6" s="6" t="s">
        <v>1</v>
      </c>
      <c r="C6" s="6" t="s">
        <v>2</v>
      </c>
      <c r="D6" s="6" t="s">
        <v>3</v>
      </c>
      <c r="E6" s="13" t="s">
        <v>5</v>
      </c>
      <c r="F6" s="6" t="s">
        <v>4</v>
      </c>
      <c r="G6" s="6" t="s">
        <v>6</v>
      </c>
      <c r="H6" s="12" t="s">
        <v>7</v>
      </c>
      <c r="I6" s="3" t="s">
        <v>31</v>
      </c>
      <c r="J6" s="3" t="s">
        <v>32</v>
      </c>
      <c r="K6"/>
      <c r="L6"/>
      <c r="M6" s="18" cm="1">
        <f t="array" ref="M6:AL6">_xlfn.SEQUENCE(1,26,MIN(D7:D46)+Q5,1)</f>
        <v>43881</v>
      </c>
      <c r="N6" s="18">
        <v>43882</v>
      </c>
      <c r="O6" s="18">
        <v>43883</v>
      </c>
      <c r="P6" s="18">
        <v>43884</v>
      </c>
      <c r="Q6" s="18">
        <v>43885</v>
      </c>
      <c r="R6" s="18">
        <v>43886</v>
      </c>
      <c r="S6" s="18">
        <v>43887</v>
      </c>
      <c r="T6" s="18">
        <v>43888</v>
      </c>
      <c r="U6" s="18">
        <v>43889</v>
      </c>
      <c r="V6" s="18">
        <v>43890</v>
      </c>
      <c r="W6" s="18">
        <v>43891</v>
      </c>
      <c r="X6" s="18">
        <v>43892</v>
      </c>
      <c r="Y6" s="18">
        <v>43893</v>
      </c>
      <c r="Z6" s="18">
        <v>43894</v>
      </c>
      <c r="AA6" s="18">
        <v>43895</v>
      </c>
      <c r="AB6" s="18">
        <v>43896</v>
      </c>
      <c r="AC6" s="18">
        <v>43897</v>
      </c>
      <c r="AD6" s="18">
        <v>43898</v>
      </c>
      <c r="AE6" s="18">
        <v>43899</v>
      </c>
      <c r="AF6" s="18">
        <v>43900</v>
      </c>
      <c r="AG6" s="18">
        <v>43901</v>
      </c>
      <c r="AH6" s="18">
        <v>43902</v>
      </c>
      <c r="AI6" s="18">
        <v>43903</v>
      </c>
      <c r="AJ6" s="18">
        <v>43904</v>
      </c>
      <c r="AK6" s="18">
        <v>43905</v>
      </c>
      <c r="AL6" s="18">
        <v>43906</v>
      </c>
    </row>
    <row r="7" spans="1:38" x14ac:dyDescent="0.45">
      <c r="A7" t="s">
        <v>29</v>
      </c>
      <c r="B7" t="s">
        <v>11</v>
      </c>
      <c r="C7" t="s">
        <v>16</v>
      </c>
      <c r="D7" s="2">
        <v>43889</v>
      </c>
      <c r="E7" s="2">
        <v>43900</v>
      </c>
      <c r="F7">
        <v>8</v>
      </c>
      <c r="G7">
        <v>3</v>
      </c>
      <c r="H7" s="7">
        <v>0.375</v>
      </c>
      <c r="I7" s="3">
        <v>96000</v>
      </c>
      <c r="J7" s="3">
        <v>32256</v>
      </c>
    </row>
    <row r="8" spans="1:38" x14ac:dyDescent="0.45">
      <c r="B8" t="s">
        <v>13</v>
      </c>
      <c r="C8" t="s">
        <v>18</v>
      </c>
      <c r="D8" s="2">
        <v>43892</v>
      </c>
      <c r="E8" s="2">
        <v>43902</v>
      </c>
      <c r="F8">
        <v>9</v>
      </c>
      <c r="G8">
        <v>4</v>
      </c>
      <c r="H8" s="7">
        <v>0.44444444444444442</v>
      </c>
      <c r="I8" s="3">
        <v>513000</v>
      </c>
      <c r="J8" s="3">
        <v>226233</v>
      </c>
    </row>
    <row r="9" spans="1:38" x14ac:dyDescent="0.45">
      <c r="B9" t="s">
        <v>15</v>
      </c>
      <c r="C9" t="s">
        <v>20</v>
      </c>
      <c r="D9" s="2">
        <v>43881</v>
      </c>
      <c r="E9" s="2">
        <v>43887</v>
      </c>
      <c r="F9">
        <v>5</v>
      </c>
      <c r="G9">
        <v>3</v>
      </c>
      <c r="H9" s="7">
        <v>0.6</v>
      </c>
      <c r="I9" s="3">
        <v>616000</v>
      </c>
      <c r="J9" s="3">
        <v>401579</v>
      </c>
    </row>
    <row r="10" spans="1:38" x14ac:dyDescent="0.45">
      <c r="B10" t="s">
        <v>17</v>
      </c>
      <c r="C10" t="s">
        <v>12</v>
      </c>
      <c r="D10" s="2">
        <v>43880</v>
      </c>
      <c r="E10" s="2">
        <v>43882</v>
      </c>
      <c r="F10">
        <v>3</v>
      </c>
      <c r="G10">
        <v>3</v>
      </c>
      <c r="H10" s="7">
        <v>1</v>
      </c>
      <c r="I10" s="3">
        <v>817000</v>
      </c>
      <c r="J10" s="3">
        <v>807069</v>
      </c>
    </row>
    <row r="11" spans="1:38" x14ac:dyDescent="0.45">
      <c r="B11" t="s">
        <v>19</v>
      </c>
      <c r="C11" t="s">
        <v>14</v>
      </c>
      <c r="D11" s="2">
        <v>43882</v>
      </c>
      <c r="E11" s="2">
        <v>43892</v>
      </c>
      <c r="F11">
        <v>7</v>
      </c>
      <c r="G11">
        <v>3</v>
      </c>
      <c r="H11" s="7">
        <v>0.42857142857142855</v>
      </c>
      <c r="I11" s="3">
        <v>372000</v>
      </c>
      <c r="J11" s="3">
        <v>173166</v>
      </c>
    </row>
    <row r="12" spans="1:38" x14ac:dyDescent="0.45">
      <c r="B12" t="s">
        <v>21</v>
      </c>
      <c r="C12" t="s">
        <v>16</v>
      </c>
      <c r="D12" s="2">
        <v>43885</v>
      </c>
      <c r="E12" s="2">
        <v>43896</v>
      </c>
      <c r="F12">
        <v>10</v>
      </c>
      <c r="G12">
        <v>2</v>
      </c>
      <c r="H12" s="7">
        <v>0.2</v>
      </c>
      <c r="I12" s="3">
        <v>50000</v>
      </c>
      <c r="J12" s="3">
        <v>8400</v>
      </c>
    </row>
    <row r="13" spans="1:38" x14ac:dyDescent="0.45">
      <c r="B13" t="s">
        <v>22</v>
      </c>
      <c r="C13" t="s">
        <v>18</v>
      </c>
      <c r="D13" s="2">
        <v>43885</v>
      </c>
      <c r="E13" s="2">
        <v>43896</v>
      </c>
      <c r="F13">
        <v>10</v>
      </c>
      <c r="G13">
        <v>3</v>
      </c>
      <c r="H13" s="7">
        <v>0.3</v>
      </c>
      <c r="I13" s="3">
        <v>807000</v>
      </c>
      <c r="J13" s="3">
        <v>262679</v>
      </c>
    </row>
    <row r="14" spans="1:38" x14ac:dyDescent="0.45">
      <c r="B14" t="s">
        <v>23</v>
      </c>
      <c r="C14" t="s">
        <v>20</v>
      </c>
      <c r="D14" s="2">
        <v>43885</v>
      </c>
      <c r="E14" s="2">
        <v>43887</v>
      </c>
      <c r="F14">
        <v>3</v>
      </c>
      <c r="G14">
        <v>0</v>
      </c>
      <c r="H14" s="7">
        <v>0</v>
      </c>
      <c r="I14" s="3">
        <v>691000</v>
      </c>
      <c r="J14" s="3">
        <v>0</v>
      </c>
    </row>
    <row r="15" spans="1:38" x14ac:dyDescent="0.45">
      <c r="A15" t="s">
        <v>28</v>
      </c>
      <c r="B15" t="s">
        <v>11</v>
      </c>
      <c r="C15" t="s">
        <v>12</v>
      </c>
      <c r="D15" s="2">
        <v>43892</v>
      </c>
      <c r="E15" s="2">
        <v>43902</v>
      </c>
      <c r="F15">
        <v>9</v>
      </c>
      <c r="G15">
        <v>8</v>
      </c>
      <c r="H15" s="7">
        <v>0.88888888888888884</v>
      </c>
      <c r="I15" s="3">
        <v>787000</v>
      </c>
      <c r="J15" s="3">
        <v>727188</v>
      </c>
    </row>
    <row r="16" spans="1:38" x14ac:dyDescent="0.45">
      <c r="B16" t="s">
        <v>13</v>
      </c>
      <c r="C16" t="s">
        <v>14</v>
      </c>
      <c r="D16" s="2">
        <v>43892</v>
      </c>
      <c r="E16" s="2">
        <v>43903</v>
      </c>
      <c r="F16">
        <v>10</v>
      </c>
      <c r="G16">
        <v>2</v>
      </c>
      <c r="H16" s="7">
        <v>0.2</v>
      </c>
      <c r="I16" s="3">
        <v>228000</v>
      </c>
      <c r="J16" s="3">
        <v>47880</v>
      </c>
    </row>
    <row r="17" spans="1:10" x14ac:dyDescent="0.45">
      <c r="B17" t="s">
        <v>15</v>
      </c>
      <c r="C17" t="s">
        <v>16</v>
      </c>
      <c r="D17" s="2">
        <v>43878</v>
      </c>
      <c r="E17" s="2">
        <v>43881</v>
      </c>
      <c r="F17">
        <v>4</v>
      </c>
      <c r="G17">
        <v>0</v>
      </c>
      <c r="H17" s="7">
        <v>0</v>
      </c>
      <c r="I17" s="3">
        <v>147000</v>
      </c>
      <c r="J17" s="3">
        <v>0</v>
      </c>
    </row>
    <row r="18" spans="1:10" x14ac:dyDescent="0.45">
      <c r="B18" t="s">
        <v>17</v>
      </c>
      <c r="C18" t="s">
        <v>18</v>
      </c>
      <c r="D18" s="2">
        <v>43880</v>
      </c>
      <c r="E18" s="2">
        <v>43889</v>
      </c>
      <c r="F18">
        <v>8</v>
      </c>
      <c r="G18">
        <v>5</v>
      </c>
      <c r="H18" s="7">
        <v>0.625</v>
      </c>
      <c r="I18" s="3">
        <v>338000</v>
      </c>
      <c r="J18" s="3">
        <v>205123</v>
      </c>
    </row>
    <row r="19" spans="1:10" x14ac:dyDescent="0.45">
      <c r="B19" t="s">
        <v>19</v>
      </c>
      <c r="C19" t="s">
        <v>20</v>
      </c>
      <c r="D19" s="2">
        <v>43885</v>
      </c>
      <c r="E19" s="2">
        <v>43896</v>
      </c>
      <c r="F19">
        <v>10</v>
      </c>
      <c r="G19">
        <v>3</v>
      </c>
      <c r="H19" s="7">
        <v>0.3</v>
      </c>
      <c r="I19" s="3">
        <v>857000</v>
      </c>
      <c r="J19" s="3">
        <v>305949</v>
      </c>
    </row>
    <row r="20" spans="1:10" x14ac:dyDescent="0.45">
      <c r="B20" t="s">
        <v>21</v>
      </c>
      <c r="C20" t="s">
        <v>12</v>
      </c>
      <c r="D20" s="2">
        <v>43886</v>
      </c>
      <c r="E20" s="2">
        <v>43893</v>
      </c>
      <c r="F20">
        <v>6</v>
      </c>
      <c r="G20">
        <v>3</v>
      </c>
      <c r="H20" s="7">
        <v>0.5</v>
      </c>
      <c r="I20" s="3">
        <v>602000</v>
      </c>
      <c r="J20" s="3">
        <v>322371</v>
      </c>
    </row>
    <row r="21" spans="1:10" x14ac:dyDescent="0.45">
      <c r="B21" t="s">
        <v>22</v>
      </c>
      <c r="C21" t="s">
        <v>14</v>
      </c>
      <c r="D21" s="2">
        <v>43886</v>
      </c>
      <c r="E21" s="2">
        <v>43889</v>
      </c>
      <c r="F21">
        <v>4</v>
      </c>
      <c r="G21">
        <v>2</v>
      </c>
      <c r="H21" s="7">
        <v>0.5</v>
      </c>
      <c r="I21" s="3">
        <v>990000</v>
      </c>
      <c r="J21" s="3">
        <v>451440</v>
      </c>
    </row>
    <row r="22" spans="1:10" x14ac:dyDescent="0.45">
      <c r="A22" t="s">
        <v>10</v>
      </c>
      <c r="B22" t="s">
        <v>11</v>
      </c>
      <c r="C22" t="s">
        <v>12</v>
      </c>
      <c r="D22" s="2">
        <v>43878</v>
      </c>
      <c r="E22" s="2">
        <v>43882</v>
      </c>
      <c r="F22">
        <v>5</v>
      </c>
      <c r="G22">
        <v>2</v>
      </c>
      <c r="H22" s="7">
        <v>0.4</v>
      </c>
      <c r="I22" s="3">
        <v>218000</v>
      </c>
      <c r="J22" s="3">
        <v>97337</v>
      </c>
    </row>
    <row r="23" spans="1:10" x14ac:dyDescent="0.45">
      <c r="B23" t="s">
        <v>25</v>
      </c>
      <c r="C23" t="s">
        <v>20</v>
      </c>
      <c r="D23" s="2">
        <v>43885</v>
      </c>
      <c r="E23" s="2">
        <v>43892</v>
      </c>
      <c r="F23">
        <v>6</v>
      </c>
      <c r="G23">
        <v>3</v>
      </c>
      <c r="H23" s="7">
        <v>0.5</v>
      </c>
      <c r="I23" s="3">
        <v>416000</v>
      </c>
      <c r="J23" s="3">
        <v>175015</v>
      </c>
    </row>
    <row r="24" spans="1:10" x14ac:dyDescent="0.45">
      <c r="B24" t="s">
        <v>13</v>
      </c>
      <c r="C24" t="s">
        <v>14</v>
      </c>
      <c r="D24" s="2">
        <v>43878</v>
      </c>
      <c r="E24" s="2">
        <v>43885</v>
      </c>
      <c r="F24">
        <v>6</v>
      </c>
      <c r="G24">
        <v>3</v>
      </c>
      <c r="H24" s="7">
        <v>0.5</v>
      </c>
      <c r="I24" s="3">
        <v>393000</v>
      </c>
      <c r="J24" s="3">
        <v>177440</v>
      </c>
    </row>
    <row r="25" spans="1:10" x14ac:dyDescent="0.45">
      <c r="B25" t="s">
        <v>15</v>
      </c>
      <c r="C25" t="s">
        <v>16</v>
      </c>
      <c r="D25" s="2">
        <v>43879</v>
      </c>
      <c r="E25" s="2">
        <v>43892</v>
      </c>
      <c r="F25">
        <v>10</v>
      </c>
      <c r="G25">
        <v>4</v>
      </c>
      <c r="H25" s="7">
        <v>0.4</v>
      </c>
      <c r="I25" s="3">
        <v>86000</v>
      </c>
      <c r="J25" s="3">
        <v>31046</v>
      </c>
    </row>
    <row r="26" spans="1:10" x14ac:dyDescent="0.45">
      <c r="B26" t="s">
        <v>17</v>
      </c>
      <c r="C26" t="s">
        <v>18</v>
      </c>
      <c r="D26" s="2">
        <v>43882</v>
      </c>
      <c r="E26" s="2">
        <v>43894</v>
      </c>
      <c r="F26">
        <v>9</v>
      </c>
      <c r="G26">
        <v>3</v>
      </c>
      <c r="H26" s="7">
        <v>0.33333333333333331</v>
      </c>
      <c r="I26" s="3">
        <v>732000</v>
      </c>
      <c r="J26" s="3">
        <v>261324</v>
      </c>
    </row>
    <row r="27" spans="1:10" x14ac:dyDescent="0.45">
      <c r="B27" t="s">
        <v>19</v>
      </c>
      <c r="C27" t="s">
        <v>20</v>
      </c>
      <c r="D27" s="2">
        <v>43878</v>
      </c>
      <c r="E27" s="2">
        <v>43881</v>
      </c>
      <c r="F27">
        <v>4</v>
      </c>
      <c r="G27">
        <v>1</v>
      </c>
      <c r="H27" s="7">
        <v>0.25</v>
      </c>
      <c r="I27" s="3">
        <v>492000</v>
      </c>
      <c r="J27" s="3">
        <v>116850</v>
      </c>
    </row>
    <row r="28" spans="1:10" x14ac:dyDescent="0.45">
      <c r="B28" t="s">
        <v>21</v>
      </c>
      <c r="C28" t="s">
        <v>12</v>
      </c>
      <c r="D28" s="2">
        <v>43881</v>
      </c>
      <c r="E28" s="2">
        <v>43888</v>
      </c>
      <c r="F28">
        <v>6</v>
      </c>
      <c r="G28">
        <v>0</v>
      </c>
      <c r="H28" s="7">
        <v>0</v>
      </c>
      <c r="I28" s="3">
        <v>188000</v>
      </c>
      <c r="J28" s="3">
        <v>0</v>
      </c>
    </row>
    <row r="29" spans="1:10" x14ac:dyDescent="0.45">
      <c r="B29" t="s">
        <v>22</v>
      </c>
      <c r="C29" t="s">
        <v>14</v>
      </c>
      <c r="D29" s="2">
        <v>43881</v>
      </c>
      <c r="E29" s="2">
        <v>43889</v>
      </c>
      <c r="F29">
        <v>7</v>
      </c>
      <c r="G29">
        <v>3</v>
      </c>
      <c r="H29" s="7">
        <v>0.42857142857142855</v>
      </c>
      <c r="I29" s="3">
        <v>180000</v>
      </c>
      <c r="J29" s="3">
        <v>79380</v>
      </c>
    </row>
    <row r="30" spans="1:10" x14ac:dyDescent="0.45">
      <c r="B30" t="s">
        <v>23</v>
      </c>
      <c r="C30" t="s">
        <v>16</v>
      </c>
      <c r="D30" s="2">
        <v>43885</v>
      </c>
      <c r="E30" s="2">
        <v>43889</v>
      </c>
      <c r="F30">
        <v>5</v>
      </c>
      <c r="G30">
        <v>2</v>
      </c>
      <c r="H30" s="7">
        <v>0.4</v>
      </c>
      <c r="I30" s="3">
        <v>582000</v>
      </c>
      <c r="J30" s="3">
        <v>195231</v>
      </c>
    </row>
    <row r="31" spans="1:10" x14ac:dyDescent="0.45">
      <c r="B31" t="s">
        <v>24</v>
      </c>
      <c r="C31" t="s">
        <v>18</v>
      </c>
      <c r="D31" s="2">
        <v>43885</v>
      </c>
      <c r="E31" s="2">
        <v>43895</v>
      </c>
      <c r="F31">
        <v>9</v>
      </c>
      <c r="G31">
        <v>1</v>
      </c>
      <c r="H31" s="7">
        <v>0.1111111111111111</v>
      </c>
      <c r="I31" s="3">
        <v>562000</v>
      </c>
      <c r="J31" s="3">
        <v>74746</v>
      </c>
    </row>
    <row r="32" spans="1:10" x14ac:dyDescent="0.45">
      <c r="A32" t="s">
        <v>26</v>
      </c>
      <c r="B32" t="s">
        <v>11</v>
      </c>
      <c r="C32" t="s">
        <v>12</v>
      </c>
      <c r="D32" s="2">
        <v>43879</v>
      </c>
      <c r="E32" s="2">
        <v>43887</v>
      </c>
      <c r="F32">
        <v>7</v>
      </c>
      <c r="G32">
        <v>7</v>
      </c>
      <c r="H32" s="7">
        <v>1</v>
      </c>
      <c r="I32" s="3">
        <v>293000</v>
      </c>
      <c r="J32" s="3">
        <v>273001</v>
      </c>
    </row>
    <row r="33" spans="1:10" x14ac:dyDescent="0.45">
      <c r="B33" t="s">
        <v>25</v>
      </c>
      <c r="C33" t="s">
        <v>20</v>
      </c>
      <c r="D33" s="2">
        <v>43878</v>
      </c>
      <c r="E33" s="2">
        <v>43880</v>
      </c>
      <c r="F33">
        <v>3</v>
      </c>
      <c r="G33">
        <v>3</v>
      </c>
      <c r="H33" s="7">
        <v>1</v>
      </c>
      <c r="I33" s="3">
        <v>68000</v>
      </c>
      <c r="J33" s="3">
        <v>64987</v>
      </c>
    </row>
    <row r="34" spans="1:10" x14ac:dyDescent="0.45">
      <c r="B34" t="s">
        <v>13</v>
      </c>
      <c r="C34" t="s">
        <v>14</v>
      </c>
      <c r="D34" s="2">
        <v>43878</v>
      </c>
      <c r="E34" s="2">
        <v>43888</v>
      </c>
      <c r="F34">
        <v>9</v>
      </c>
      <c r="G34">
        <v>4</v>
      </c>
      <c r="H34" s="7">
        <v>0.44444444444444442</v>
      </c>
      <c r="I34" s="3">
        <v>224000</v>
      </c>
      <c r="J34" s="3">
        <v>57910</v>
      </c>
    </row>
    <row r="35" spans="1:10" x14ac:dyDescent="0.45">
      <c r="B35" t="s">
        <v>15</v>
      </c>
      <c r="C35" t="s">
        <v>16</v>
      </c>
      <c r="D35" s="2">
        <v>43879</v>
      </c>
      <c r="E35" s="2">
        <v>43888</v>
      </c>
      <c r="F35">
        <v>8</v>
      </c>
      <c r="G35">
        <v>0</v>
      </c>
      <c r="H35" s="7">
        <v>0</v>
      </c>
      <c r="I35" s="3">
        <v>978000</v>
      </c>
      <c r="J35" s="3">
        <v>0</v>
      </c>
    </row>
    <row r="36" spans="1:10" x14ac:dyDescent="0.45">
      <c r="B36" t="s">
        <v>17</v>
      </c>
      <c r="C36" t="s">
        <v>18</v>
      </c>
      <c r="D36" s="2">
        <v>43881</v>
      </c>
      <c r="E36" s="2">
        <v>43889</v>
      </c>
      <c r="F36">
        <v>7</v>
      </c>
      <c r="G36">
        <v>3</v>
      </c>
      <c r="H36" s="7">
        <v>0.42857142857142855</v>
      </c>
      <c r="I36" s="3">
        <v>932000</v>
      </c>
      <c r="J36" s="3">
        <v>379157</v>
      </c>
    </row>
    <row r="37" spans="1:10" x14ac:dyDescent="0.45">
      <c r="B37" t="s">
        <v>19</v>
      </c>
      <c r="C37" t="s">
        <v>20</v>
      </c>
      <c r="D37" s="2">
        <v>43882</v>
      </c>
      <c r="E37" s="2">
        <v>43887</v>
      </c>
      <c r="F37">
        <v>4</v>
      </c>
      <c r="G37">
        <v>1</v>
      </c>
      <c r="H37" s="7">
        <v>0.25</v>
      </c>
      <c r="I37" s="3">
        <v>854000</v>
      </c>
      <c r="J37" s="3">
        <v>322812</v>
      </c>
    </row>
    <row r="38" spans="1:10" x14ac:dyDescent="0.45">
      <c r="B38" t="s">
        <v>21</v>
      </c>
      <c r="C38" t="s">
        <v>12</v>
      </c>
      <c r="D38" s="2">
        <v>43882</v>
      </c>
      <c r="E38" s="2">
        <v>43889</v>
      </c>
      <c r="F38">
        <v>6</v>
      </c>
      <c r="G38">
        <v>3</v>
      </c>
      <c r="H38" s="7">
        <v>0.5</v>
      </c>
      <c r="I38" s="3">
        <v>81000</v>
      </c>
      <c r="J38" s="3">
        <v>38461</v>
      </c>
    </row>
    <row r="39" spans="1:10" x14ac:dyDescent="0.45">
      <c r="B39" t="s">
        <v>22</v>
      </c>
      <c r="C39" t="s">
        <v>14</v>
      </c>
      <c r="D39" s="2">
        <v>43885</v>
      </c>
      <c r="E39" s="2">
        <v>43892</v>
      </c>
      <c r="F39">
        <v>6</v>
      </c>
      <c r="G39">
        <v>5</v>
      </c>
      <c r="H39" s="7">
        <v>0.83333333333333337</v>
      </c>
      <c r="I39" s="3">
        <v>169000</v>
      </c>
      <c r="J39" s="3">
        <v>136468</v>
      </c>
    </row>
    <row r="40" spans="1:10" x14ac:dyDescent="0.45">
      <c r="B40" t="s">
        <v>23</v>
      </c>
      <c r="C40" t="s">
        <v>16</v>
      </c>
      <c r="D40" s="2">
        <v>43886</v>
      </c>
      <c r="E40" s="2">
        <v>43889</v>
      </c>
      <c r="F40">
        <v>4</v>
      </c>
      <c r="G40">
        <v>1</v>
      </c>
      <c r="H40" s="7">
        <v>0.25</v>
      </c>
      <c r="I40" s="3">
        <v>61000</v>
      </c>
      <c r="J40" s="3">
        <v>12078</v>
      </c>
    </row>
    <row r="41" spans="1:10" x14ac:dyDescent="0.45">
      <c r="B41" t="s">
        <v>24</v>
      </c>
      <c r="C41" t="s">
        <v>18</v>
      </c>
      <c r="D41" s="2">
        <v>43888</v>
      </c>
      <c r="E41" s="2">
        <v>43896</v>
      </c>
      <c r="F41">
        <v>7</v>
      </c>
      <c r="G41">
        <v>3</v>
      </c>
      <c r="H41" s="7">
        <v>0.42857142857142855</v>
      </c>
      <c r="I41" s="3">
        <v>645000</v>
      </c>
      <c r="J41" s="3">
        <v>273048</v>
      </c>
    </row>
    <row r="42" spans="1:10" x14ac:dyDescent="0.45">
      <c r="A42" t="s">
        <v>27</v>
      </c>
      <c r="B42" t="s">
        <v>11</v>
      </c>
      <c r="C42" t="s">
        <v>12</v>
      </c>
      <c r="D42" s="2">
        <v>43878</v>
      </c>
      <c r="E42" s="2">
        <v>43889</v>
      </c>
      <c r="F42">
        <v>10</v>
      </c>
      <c r="G42">
        <v>5</v>
      </c>
      <c r="H42" s="7">
        <v>0.5</v>
      </c>
      <c r="I42" s="3">
        <v>839000</v>
      </c>
      <c r="J42" s="3">
        <v>406974</v>
      </c>
    </row>
    <row r="43" spans="1:10" x14ac:dyDescent="0.45">
      <c r="B43" t="s">
        <v>13</v>
      </c>
      <c r="C43" t="s">
        <v>14</v>
      </c>
      <c r="D43" s="2">
        <v>43882</v>
      </c>
      <c r="E43" s="2">
        <v>43888</v>
      </c>
      <c r="F43">
        <v>5</v>
      </c>
      <c r="G43">
        <v>4</v>
      </c>
      <c r="H43" s="7">
        <v>0.8</v>
      </c>
      <c r="I43" s="3">
        <v>729000</v>
      </c>
      <c r="J43" s="3">
        <v>487139</v>
      </c>
    </row>
    <row r="44" spans="1:10" x14ac:dyDescent="0.45">
      <c r="B44" t="s">
        <v>15</v>
      </c>
      <c r="C44" t="s">
        <v>16</v>
      </c>
      <c r="D44" s="2">
        <v>43885</v>
      </c>
      <c r="E44" s="2">
        <v>43893</v>
      </c>
      <c r="F44">
        <v>7</v>
      </c>
      <c r="G44">
        <v>3</v>
      </c>
      <c r="H44" s="7">
        <v>0.42857142857142855</v>
      </c>
      <c r="I44" s="3">
        <v>826000</v>
      </c>
      <c r="J44" s="3">
        <v>298186</v>
      </c>
    </row>
    <row r="45" spans="1:10" x14ac:dyDescent="0.45">
      <c r="B45" t="s">
        <v>17</v>
      </c>
      <c r="C45" t="s">
        <v>18</v>
      </c>
      <c r="D45" s="2">
        <v>43887</v>
      </c>
      <c r="E45" s="2">
        <v>43895</v>
      </c>
      <c r="F45">
        <v>7</v>
      </c>
      <c r="G45">
        <v>2</v>
      </c>
      <c r="H45" s="7">
        <v>0.2857142857142857</v>
      </c>
      <c r="I45" s="3">
        <v>895000</v>
      </c>
      <c r="J45" s="3">
        <v>280583</v>
      </c>
    </row>
    <row r="46" spans="1:10" x14ac:dyDescent="0.45">
      <c r="B46" t="s">
        <v>19</v>
      </c>
      <c r="C46" t="s">
        <v>20</v>
      </c>
      <c r="D46" s="2">
        <v>43889</v>
      </c>
      <c r="E46" s="2">
        <v>43893</v>
      </c>
      <c r="F46">
        <v>3</v>
      </c>
      <c r="G46">
        <v>2</v>
      </c>
      <c r="H46" s="7">
        <v>0.66666666666666663</v>
      </c>
      <c r="I46" s="3">
        <v>341000</v>
      </c>
      <c r="J46" s="3">
        <v>129785</v>
      </c>
    </row>
    <row r="47" spans="1:10" x14ac:dyDescent="0.45">
      <c r="A47" t="s">
        <v>30</v>
      </c>
      <c r="I47" s="3">
        <v>19695000</v>
      </c>
      <c r="J47" s="3">
        <v>8340291</v>
      </c>
    </row>
  </sheetData>
  <mergeCells count="2">
    <mergeCell ref="F1:G1"/>
    <mergeCell ref="I1:J1"/>
  </mergeCells>
  <conditionalFormatting sqref="H7:H46">
    <cfRule type="dataBar" priority="8">
      <dataBar>
        <cfvo type="min"/>
        <cfvo type="max"/>
        <color theme="5" tint="-0.249977111117893"/>
      </dataBar>
      <extLst>
        <ext xmlns:x14="http://schemas.microsoft.com/office/spreadsheetml/2009/9/main" uri="{B025F937-C7B1-47D3-B67F-A62EFF666E3E}">
          <x14:id>{8F5A8AF4-8B73-471A-8678-D952293D14F2}</x14:id>
        </ext>
      </extLst>
    </cfRule>
  </conditionalFormatting>
  <conditionalFormatting sqref="M6">
    <cfRule type="expression" dxfId="13" priority="7">
      <formula>AND(WEEKDAY($M$6,2)&gt;5,$B$7&lt;&gt;"")</formula>
    </cfRule>
  </conditionalFormatting>
  <conditionalFormatting sqref="M6:AL6">
    <cfRule type="expression" dxfId="12" priority="6">
      <formula>$M$6&lt;&gt;""</formula>
    </cfRule>
  </conditionalFormatting>
  <conditionalFormatting sqref="M7:AL47">
    <cfRule type="expression" dxfId="11" priority="5">
      <formula>AND(M$6&gt;=$D7, WORKDAY.INTL($D7,$G7,1)-1&gt;=M$6)</formula>
    </cfRule>
    <cfRule type="expression" dxfId="10" priority="4">
      <formula>AND(M$6&gt;=WORKDAY.INTL($D7,$G7,1),$H7&lt;&gt;1,M$6&lt;=$E7)</formula>
    </cfRule>
    <cfRule type="expression" dxfId="9" priority="3" stopIfTrue="1">
      <formula>AND(M$6&gt;=WORKDAY.INTL($D7,$G7,1),$H7=0,M$6&lt;=$E7)</formula>
    </cfRule>
    <cfRule type="expression" dxfId="8" priority="2" stopIfTrue="1">
      <formula>AND(WEEKDAY(M$6,2)&gt;5,$B$7&lt;&gt;"")</formula>
    </cfRule>
    <cfRule type="expression" dxfId="7" priority="1">
      <formula>$A7 ="Grand Total"</formula>
    </cfRule>
  </conditionalFormatting>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1025" r:id="rId4" name="Scroll Bar 1">
              <controlPr defaultSize="0" autoPict="0">
                <anchor moveWithCells="1">
                  <from>
                    <xdr:col>5</xdr:col>
                    <xdr:colOff>361950</xdr:colOff>
                    <xdr:row>1</xdr:row>
                    <xdr:rowOff>171450</xdr:rowOff>
                  </from>
                  <to>
                    <xdr:col>9</xdr:col>
                    <xdr:colOff>500063</xdr:colOff>
                    <xdr:row>1</xdr:row>
                    <xdr:rowOff>333375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8F5A8AF4-8B73-471A-8678-D952293D14F2}">
            <x14:dataBar minLength="0" maxLength="100" border="1" negativeBarBorderColorSameAsPositive="0">
              <x14:cfvo type="autoMin"/>
              <x14:cfvo type="autoMax"/>
              <x14:borderColor rgb="FF63C384"/>
              <x14:negativeFillColor rgb="FFFF0000"/>
              <x14:negativeBorderColor rgb="FFFF0000"/>
              <x14:axisColor rgb="FF000000"/>
            </x14:dataBar>
          </x14:cfRule>
          <xm:sqref>H7:H46</xm:sqref>
        </x14:conditionalFormatting>
      </x14:conditionalFormattings>
    </ex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7B806-3A2A-4103-96DB-E8B29F636F2F}">
  <dimension ref="A3:B28"/>
  <sheetViews>
    <sheetView workbookViewId="0">
      <selection activeCell="B6" sqref="B6"/>
    </sheetView>
  </sheetViews>
  <sheetFormatPr defaultRowHeight="14.25" x14ac:dyDescent="0.45"/>
  <cols>
    <col min="1" max="1" width="14.33203125" customWidth="1"/>
    <col min="2" max="2" width="10.86328125" bestFit="1" customWidth="1"/>
  </cols>
  <sheetData>
    <row r="3" spans="1:2" x14ac:dyDescent="0.45">
      <c r="A3" t="s">
        <v>33</v>
      </c>
      <c r="B3">
        <f>COUNTIF(Dashboard!J7:J46,"="&amp;0)</f>
        <v>4</v>
      </c>
    </row>
    <row r="4" spans="1:2" x14ac:dyDescent="0.45">
      <c r="A4" t="s">
        <v>34</v>
      </c>
      <c r="B4">
        <f>COUNTIFS(Dashboard!J7:J46,"&lt;&gt;"&amp;0,Dashboard!J7:J46,"&lt;"&amp;1)</f>
        <v>0</v>
      </c>
    </row>
    <row r="5" spans="1:2" x14ac:dyDescent="0.45">
      <c r="A5" t="s">
        <v>35</v>
      </c>
      <c r="B5">
        <f>COUNTIF(Dashboard!J7:J46,"="&amp;1)</f>
        <v>0</v>
      </c>
    </row>
    <row r="6" spans="1:2" x14ac:dyDescent="0.45">
      <c r="A6" t="s">
        <v>36</v>
      </c>
      <c r="B6">
        <f>B3+B4</f>
        <v>4</v>
      </c>
    </row>
    <row r="7" spans="1:2" x14ac:dyDescent="0.45">
      <c r="A7" t="s">
        <v>37</v>
      </c>
      <c r="B7">
        <f>SUM(B3:B5)</f>
        <v>4</v>
      </c>
    </row>
    <row r="15" spans="1:2" x14ac:dyDescent="0.45">
      <c r="A15" t="s">
        <v>38</v>
      </c>
      <c r="B15" s="4">
        <f>SUM(Dashboard!I7:I46)/SUM(Dashboard!H7:H46)</f>
        <v>1125377.5338986896</v>
      </c>
    </row>
    <row r="16" spans="1:2" x14ac:dyDescent="0.45">
      <c r="A16" t="s">
        <v>39</v>
      </c>
      <c r="B16" s="4">
        <f>1-B15</f>
        <v>-1125376.5338986896</v>
      </c>
    </row>
    <row r="25" spans="1:2" x14ac:dyDescent="0.45">
      <c r="A25" t="s">
        <v>8</v>
      </c>
      <c r="B25" s="16">
        <f>SUM(Dashboard!K7:K47)</f>
        <v>0</v>
      </c>
    </row>
    <row r="26" spans="1:2" x14ac:dyDescent="0.45">
      <c r="A26" t="s">
        <v>9</v>
      </c>
      <c r="B26" s="16">
        <f>SUM(Dashboard!L7:L47)</f>
        <v>0</v>
      </c>
    </row>
    <row r="27" spans="1:2" x14ac:dyDescent="0.45">
      <c r="A27" t="s">
        <v>43</v>
      </c>
      <c r="B27" s="4" t="e">
        <f>SUM(B26/B25)</f>
        <v>#DIV/0!</v>
      </c>
    </row>
    <row r="28" spans="1:2" x14ac:dyDescent="0.45">
      <c r="A28" t="s">
        <v>42</v>
      </c>
      <c r="B28" s="7" t="e">
        <f>1-B27</f>
        <v>#DIV/0!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16FAD-DE42-486E-8060-2A43342348D3}">
  <dimension ref="A1:L2"/>
  <sheetViews>
    <sheetView workbookViewId="0">
      <selection activeCell="A2" sqref="A2"/>
    </sheetView>
  </sheetViews>
  <sheetFormatPr defaultRowHeight="14.25" x14ac:dyDescent="0.45"/>
  <cols>
    <col min="1" max="11" width="15.265625" bestFit="1" customWidth="1"/>
    <col min="12" max="12" width="10.46484375" bestFit="1" customWidth="1"/>
    <col min="13" max="13" width="8.06640625" bestFit="1" customWidth="1"/>
    <col min="14" max="14" width="11" bestFit="1" customWidth="1"/>
    <col min="15" max="17" width="8.06640625" bestFit="1" customWidth="1"/>
    <col min="18" max="18" width="11" bestFit="1" customWidth="1"/>
    <col min="19" max="23" width="8.06640625" bestFit="1" customWidth="1"/>
    <col min="24" max="24" width="11" bestFit="1" customWidth="1"/>
    <col min="25" max="30" width="8.06640625" bestFit="1" customWidth="1"/>
    <col min="31" max="31" width="11" bestFit="1" customWidth="1"/>
    <col min="32" max="33" width="8.06640625" bestFit="1" customWidth="1"/>
    <col min="34" max="34" width="11" bestFit="1" customWidth="1"/>
    <col min="35" max="35" width="8.06640625" bestFit="1" customWidth="1"/>
    <col min="36" max="36" width="11" bestFit="1" customWidth="1"/>
    <col min="37" max="37" width="8.06640625" bestFit="1" customWidth="1"/>
    <col min="38" max="38" width="11" bestFit="1" customWidth="1"/>
    <col min="39" max="40" width="8.06640625" bestFit="1" customWidth="1"/>
    <col min="41" max="41" width="11" bestFit="1" customWidth="1"/>
    <col min="42" max="43" width="7.3984375" bestFit="1" customWidth="1"/>
    <col min="44" max="44" width="10.33203125" bestFit="1" customWidth="1"/>
    <col min="45" max="45" width="10.46484375" bestFit="1" customWidth="1"/>
  </cols>
  <sheetData>
    <row r="1" spans="1:12" x14ac:dyDescent="0.45">
      <c r="A1" s="6" t="s">
        <v>44</v>
      </c>
    </row>
    <row r="2" spans="1:12" x14ac:dyDescent="0.45">
      <c r="A2" s="2">
        <v>43878</v>
      </c>
      <c r="B2" s="2">
        <v>43879</v>
      </c>
      <c r="C2" s="2">
        <v>43880</v>
      </c>
      <c r="D2" s="2">
        <v>43881</v>
      </c>
      <c r="E2" s="2">
        <v>43882</v>
      </c>
      <c r="F2" s="2">
        <v>43885</v>
      </c>
      <c r="G2" s="2">
        <v>43886</v>
      </c>
      <c r="H2" s="2">
        <v>43887</v>
      </c>
      <c r="I2" s="2">
        <v>43888</v>
      </c>
      <c r="J2" s="2">
        <v>43889</v>
      </c>
      <c r="K2" s="2">
        <v>43892</v>
      </c>
      <c r="L2"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Dashboard</vt:lpstr>
      <vt:lpstr>Workings</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dc:creator>
  <cp:lastModifiedBy>Mia</cp:lastModifiedBy>
  <dcterms:created xsi:type="dcterms:W3CDTF">2015-06-05T18:17:20Z</dcterms:created>
  <dcterms:modified xsi:type="dcterms:W3CDTF">2021-09-05T23:17:37Z</dcterms:modified>
</cp:coreProperties>
</file>