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40" i="1" l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39" i="1"/>
  <c r="L20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39" i="1"/>
  <c r="H20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39" i="1"/>
  <c r="D209" i="1"/>
  <c r="K235" i="1" l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0" i="1"/>
  <c r="K212" i="1"/>
  <c r="K213" i="1"/>
  <c r="K211" i="1"/>
  <c r="K209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B214" i="1"/>
  <c r="B216" i="1"/>
  <c r="B217" i="1"/>
  <c r="B218" i="1"/>
  <c r="B219" i="1"/>
  <c r="B220" i="1"/>
  <c r="B221" i="1"/>
  <c r="B222" i="1"/>
  <c r="B223" i="1"/>
  <c r="B224" i="1"/>
  <c r="B215" i="1"/>
  <c r="B210" i="1"/>
  <c r="B211" i="1"/>
  <c r="B212" i="1"/>
  <c r="B213" i="1"/>
  <c r="B209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35" i="1"/>
  <c r="F234" i="1"/>
  <c r="F233" i="1"/>
  <c r="F232" i="1"/>
  <c r="F231" i="1"/>
  <c r="F230" i="1"/>
  <c r="F229" i="1"/>
  <c r="F228" i="1"/>
  <c r="F227" i="1"/>
  <c r="F226" i="1"/>
  <c r="F225" i="1"/>
  <c r="B235" i="1"/>
  <c r="B234" i="1"/>
  <c r="B233" i="1"/>
  <c r="B232" i="1"/>
  <c r="B231" i="1"/>
  <c r="B230" i="1"/>
  <c r="B229" i="1"/>
  <c r="B228" i="1"/>
  <c r="B227" i="1"/>
  <c r="B226" i="1"/>
  <c r="B225" i="1"/>
  <c r="L210" i="1" l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AB57" i="1"/>
  <c r="AB56" i="1"/>
  <c r="AB55" i="1"/>
  <c r="AB54" i="1"/>
  <c r="AB53" i="1"/>
  <c r="AB52" i="1"/>
  <c r="AB51" i="1"/>
  <c r="AB50" i="1"/>
  <c r="AB49" i="1"/>
  <c r="AB48" i="1"/>
  <c r="AA57" i="1"/>
  <c r="AA56" i="1"/>
  <c r="AA55" i="1"/>
  <c r="AA54" i="1"/>
  <c r="AA53" i="1"/>
  <c r="AA52" i="1"/>
  <c r="AA51" i="1"/>
  <c r="AA50" i="1"/>
  <c r="AA49" i="1"/>
  <c r="AA48" i="1"/>
  <c r="Z57" i="1"/>
  <c r="Z56" i="1"/>
  <c r="Z55" i="1"/>
  <c r="Z54" i="1"/>
  <c r="Z53" i="1"/>
  <c r="Z52" i="1"/>
  <c r="Z51" i="1"/>
  <c r="Z50" i="1"/>
  <c r="Z49" i="1"/>
  <c r="Z48" i="1"/>
  <c r="Y57" i="1"/>
  <c r="Y56" i="1"/>
  <c r="Y55" i="1"/>
  <c r="Y54" i="1"/>
  <c r="Y53" i="1"/>
  <c r="Y52" i="1"/>
  <c r="Y51" i="1"/>
  <c r="Y50" i="1"/>
  <c r="Y49" i="1"/>
  <c r="Y48" i="1"/>
  <c r="AB47" i="1"/>
  <c r="AA47" i="1"/>
  <c r="Z47" i="1"/>
  <c r="Y47" i="1"/>
  <c r="V57" i="1"/>
  <c r="V56" i="1"/>
  <c r="V55" i="1"/>
  <c r="V54" i="1"/>
  <c r="V53" i="1"/>
  <c r="V52" i="1"/>
  <c r="V51" i="1"/>
  <c r="V50" i="1"/>
  <c r="V49" i="1"/>
  <c r="V48" i="1"/>
  <c r="W57" i="1"/>
  <c r="W56" i="1"/>
  <c r="W55" i="1"/>
  <c r="W54" i="1"/>
  <c r="W53" i="1"/>
  <c r="W52" i="1"/>
  <c r="W51" i="1"/>
  <c r="W50" i="1"/>
  <c r="W49" i="1"/>
  <c r="W48" i="1"/>
  <c r="W47" i="1"/>
  <c r="V47" i="1"/>
  <c r="U57" i="1"/>
  <c r="U56" i="1"/>
  <c r="U55" i="1"/>
  <c r="U54" i="1"/>
  <c r="U53" i="1"/>
  <c r="U52" i="1"/>
  <c r="U51" i="1"/>
  <c r="U50" i="1"/>
  <c r="U49" i="1"/>
  <c r="U48" i="1"/>
  <c r="U47" i="1"/>
  <c r="T57" i="1"/>
  <c r="T56" i="1"/>
  <c r="T55" i="1"/>
  <c r="T54" i="1"/>
  <c r="T53" i="1"/>
  <c r="T52" i="1"/>
  <c r="T51" i="1"/>
  <c r="T50" i="1"/>
  <c r="T49" i="1"/>
  <c r="T48" i="1"/>
  <c r="T47" i="1"/>
  <c r="R57" i="1"/>
  <c r="R56" i="1"/>
  <c r="R55" i="1"/>
  <c r="R54" i="1"/>
  <c r="R53" i="1"/>
  <c r="R52" i="1"/>
  <c r="R51" i="1"/>
  <c r="R50" i="1"/>
  <c r="R49" i="1"/>
  <c r="R48" i="1"/>
  <c r="R47" i="1"/>
  <c r="Q57" i="1"/>
  <c r="Q56" i="1"/>
  <c r="Q55" i="1"/>
  <c r="Q54" i="1"/>
  <c r="Q53" i="1"/>
  <c r="Q52" i="1"/>
  <c r="Q51" i="1"/>
  <c r="Q50" i="1"/>
  <c r="Q49" i="1"/>
  <c r="Q48" i="1"/>
  <c r="Q47" i="1"/>
  <c r="O47" i="1"/>
  <c r="P57" i="1"/>
  <c r="P56" i="1"/>
  <c r="P55" i="1"/>
  <c r="P54" i="1"/>
  <c r="P53" i="1"/>
  <c r="P52" i="1"/>
  <c r="P51" i="1"/>
  <c r="P50" i="1"/>
  <c r="P49" i="1"/>
  <c r="P48" i="1"/>
  <c r="P47" i="1"/>
  <c r="O57" i="1"/>
  <c r="O56" i="1"/>
  <c r="O55" i="1"/>
  <c r="O54" i="1"/>
  <c r="O53" i="1"/>
  <c r="O52" i="1"/>
  <c r="O51" i="1"/>
  <c r="O50" i="1"/>
  <c r="O49" i="1"/>
  <c r="O48" i="1"/>
  <c r="N49" i="1"/>
  <c r="N50" i="1"/>
  <c r="N51" i="1"/>
  <c r="N52" i="1" s="1"/>
  <c r="N53" i="1" s="1"/>
  <c r="N54" i="1" s="1"/>
  <c r="N55" i="1" s="1"/>
  <c r="N56" i="1" s="1"/>
  <c r="N57" i="1" s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05" i="1"/>
  <c r="B3" i="1"/>
  <c r="L236" i="1" l="1"/>
  <c r="H236" i="1"/>
  <c r="D236" i="1"/>
  <c r="BC19" i="1"/>
  <c r="BC20" i="1"/>
  <c r="BC21" i="1"/>
  <c r="BC22" i="1"/>
  <c r="BC23" i="1"/>
  <c r="BC24" i="1"/>
  <c r="BC25" i="1"/>
  <c r="BC26" i="1"/>
  <c r="BC27" i="1"/>
  <c r="BC28" i="1"/>
  <c r="BC18" i="1"/>
  <c r="BA19" i="1"/>
  <c r="BA20" i="1"/>
  <c r="BA21" i="1"/>
  <c r="BA22" i="1"/>
  <c r="BA23" i="1"/>
  <c r="BA24" i="1"/>
  <c r="BA25" i="1"/>
  <c r="BA26" i="1"/>
  <c r="BA27" i="1"/>
  <c r="BA28" i="1"/>
  <c r="BA18" i="1"/>
  <c r="AY19" i="1"/>
  <c r="AY20" i="1"/>
  <c r="AY21" i="1"/>
  <c r="AY22" i="1"/>
  <c r="AY23" i="1"/>
  <c r="AY24" i="1"/>
  <c r="AY25" i="1"/>
  <c r="AY26" i="1"/>
  <c r="AY27" i="1"/>
  <c r="AY28" i="1"/>
  <c r="AY18" i="1"/>
  <c r="AW19" i="1"/>
  <c r="AW20" i="1"/>
  <c r="AW21" i="1"/>
  <c r="AW22" i="1"/>
  <c r="AW23" i="1"/>
  <c r="AW24" i="1"/>
  <c r="AW25" i="1"/>
  <c r="AW26" i="1"/>
  <c r="AW27" i="1"/>
  <c r="AW28" i="1"/>
  <c r="AW18" i="1"/>
  <c r="AL18" i="1"/>
  <c r="L9" i="1"/>
  <c r="L10" i="1" s="1"/>
  <c r="L11" i="1" s="1"/>
  <c r="L12" i="1" s="1"/>
  <c r="L13" i="1" s="1"/>
  <c r="Q4" i="1" l="1"/>
  <c r="Q5" i="1"/>
  <c r="Q6" i="1"/>
  <c r="Q7" i="1"/>
  <c r="Q8" i="1"/>
  <c r="Q9" i="1"/>
  <c r="Q10" i="1"/>
  <c r="Q11" i="1"/>
  <c r="Q12" i="1"/>
  <c r="Q13" i="1"/>
  <c r="P4" i="1"/>
  <c r="P5" i="1"/>
  <c r="P6" i="1"/>
  <c r="P7" i="1"/>
  <c r="P8" i="1"/>
  <c r="P9" i="1"/>
  <c r="P10" i="1"/>
  <c r="P11" i="1"/>
  <c r="P12" i="1"/>
  <c r="P13" i="1"/>
  <c r="Q3" i="1"/>
  <c r="P3" i="1"/>
  <c r="AT19" i="1"/>
  <c r="AT20" i="1"/>
  <c r="AT18" i="1"/>
  <c r="AR19" i="1"/>
  <c r="AR20" i="1"/>
  <c r="AR18" i="1"/>
  <c r="AP19" i="1"/>
  <c r="AP18" i="1"/>
  <c r="AN19" i="1"/>
  <c r="AN18" i="1"/>
  <c r="AL19" i="1"/>
  <c r="AI19" i="1"/>
  <c r="AI18" i="1"/>
  <c r="AG19" i="1"/>
  <c r="AG20" i="1"/>
  <c r="AG18" i="1"/>
  <c r="AE19" i="1"/>
  <c r="AE20" i="1"/>
  <c r="AE21" i="1"/>
  <c r="AE22" i="1"/>
  <c r="AE18" i="1"/>
  <c r="AC19" i="1"/>
  <c r="AC18" i="1"/>
  <c r="AA19" i="1"/>
  <c r="AA18" i="1"/>
  <c r="AF21" i="1"/>
  <c r="AF22" i="1" s="1"/>
  <c r="AG22" i="1" s="1"/>
  <c r="AD21" i="1"/>
  <c r="AD22" i="1" s="1"/>
  <c r="AS20" i="1"/>
  <c r="AS21" i="1" s="1"/>
  <c r="AQ20" i="1"/>
  <c r="AQ21" i="1" s="1"/>
  <c r="AO20" i="1"/>
  <c r="AO21" i="1" s="1"/>
  <c r="AP21" i="1" s="1"/>
  <c r="AM20" i="1"/>
  <c r="AN20" i="1" s="1"/>
  <c r="AK20" i="1"/>
  <c r="AK21" i="1" s="1"/>
  <c r="AH20" i="1"/>
  <c r="AH21" i="1" s="1"/>
  <c r="AF20" i="1"/>
  <c r="AD20" i="1"/>
  <c r="AB20" i="1"/>
  <c r="AB21" i="1" s="1"/>
  <c r="AC21" i="1" s="1"/>
  <c r="Z20" i="1"/>
  <c r="AA20" i="1" s="1"/>
  <c r="AN5" i="1"/>
  <c r="AO5" i="1" s="1"/>
  <c r="AL5" i="1"/>
  <c r="AL6" i="1" s="1"/>
  <c r="AF5" i="1"/>
  <c r="AG5" i="1" s="1"/>
  <c r="AC5" i="1"/>
  <c r="AD5" i="1" s="1"/>
  <c r="AA5" i="1"/>
  <c r="AA6" i="1" s="1"/>
  <c r="Y5" i="1"/>
  <c r="Y6" i="1" s="1"/>
  <c r="AN4" i="1"/>
  <c r="AO4" i="1" s="1"/>
  <c r="AL4" i="1"/>
  <c r="AM4" i="1" s="1"/>
  <c r="AJ4" i="1"/>
  <c r="AJ5" i="1" s="1"/>
  <c r="AH4" i="1"/>
  <c r="AH5" i="1" s="1"/>
  <c r="AF4" i="1"/>
  <c r="AG4" i="1" s="1"/>
  <c r="AC4" i="1"/>
  <c r="AD4" i="1" s="1"/>
  <c r="AA4" i="1"/>
  <c r="AB4" i="1" s="1"/>
  <c r="Y4" i="1"/>
  <c r="Z4" i="1" s="1"/>
  <c r="W4" i="1"/>
  <c r="W5" i="1" s="1"/>
  <c r="U4" i="1"/>
  <c r="U5" i="1" s="1"/>
  <c r="AO3" i="1"/>
  <c r="AM3" i="1"/>
  <c r="AK3" i="1"/>
  <c r="AI3" i="1"/>
  <c r="AG3" i="1"/>
  <c r="AD3" i="1"/>
  <c r="AB3" i="1"/>
  <c r="Z3" i="1"/>
  <c r="X3" i="1"/>
  <c r="V3" i="1"/>
  <c r="AO2" i="1"/>
  <c r="AM2" i="1"/>
  <c r="AK2" i="1"/>
  <c r="AI2" i="1"/>
  <c r="AG2" i="1"/>
  <c r="AD2" i="1"/>
  <c r="AB2" i="1"/>
  <c r="Z2" i="1"/>
  <c r="X2" i="1"/>
  <c r="V2" i="1"/>
  <c r="AS22" i="1" l="1"/>
  <c r="AT22" i="1" s="1"/>
  <c r="AT21" i="1"/>
  <c r="AI21" i="1"/>
  <c r="AH22" i="1"/>
  <c r="AL21" i="1"/>
  <c r="AK22" i="1"/>
  <c r="AQ22" i="1"/>
  <c r="AR22" i="1" s="1"/>
  <c r="AR21" i="1"/>
  <c r="AP20" i="1"/>
  <c r="AC6" i="1"/>
  <c r="AC7" i="1" s="1"/>
  <c r="AL20" i="1"/>
  <c r="AF6" i="1"/>
  <c r="AF7" i="1" s="1"/>
  <c r="AG7" i="1" s="1"/>
  <c r="AG21" i="1"/>
  <c r="AI20" i="1"/>
  <c r="AC20" i="1"/>
  <c r="AB22" i="1"/>
  <c r="AC22" i="1" s="1"/>
  <c r="AQ23" i="1"/>
  <c r="AR23" i="1" s="1"/>
  <c r="AD23" i="1"/>
  <c r="AE23" i="1" s="1"/>
  <c r="AS23" i="1"/>
  <c r="AT23" i="1" s="1"/>
  <c r="AF23" i="1"/>
  <c r="AG23" i="1" s="1"/>
  <c r="AO22" i="1"/>
  <c r="AP22" i="1" s="1"/>
  <c r="Z21" i="1"/>
  <c r="AA21" i="1" s="1"/>
  <c r="AM21" i="1"/>
  <c r="AN21" i="1" s="1"/>
  <c r="AK5" i="1"/>
  <c r="AJ6" i="1"/>
  <c r="AI5" i="1"/>
  <c r="AH6" i="1"/>
  <c r="X5" i="1"/>
  <c r="W6" i="1"/>
  <c r="Z6" i="1"/>
  <c r="Y7" i="1"/>
  <c r="AB6" i="1"/>
  <c r="AA7" i="1"/>
  <c r="V5" i="1"/>
  <c r="U6" i="1"/>
  <c r="AM6" i="1"/>
  <c r="AL7" i="1"/>
  <c r="AD7" i="1"/>
  <c r="AC8" i="1"/>
  <c r="AF8" i="1"/>
  <c r="V4" i="1"/>
  <c r="AM5" i="1"/>
  <c r="AI4" i="1"/>
  <c r="X4" i="1"/>
  <c r="AB5" i="1"/>
  <c r="Z5" i="1"/>
  <c r="AK4" i="1"/>
  <c r="AN6" i="1"/>
  <c r="AG6" i="1" l="1"/>
  <c r="AK23" i="1"/>
  <c r="AL22" i="1"/>
  <c r="AH23" i="1"/>
  <c r="AI22" i="1"/>
  <c r="AD6" i="1"/>
  <c r="AS24" i="1"/>
  <c r="AT24" i="1" s="1"/>
  <c r="AD24" i="1"/>
  <c r="AE24" i="1" s="1"/>
  <c r="AM22" i="1"/>
  <c r="AN22" i="1" s="1"/>
  <c r="AO23" i="1"/>
  <c r="AP23" i="1" s="1"/>
  <c r="AQ24" i="1"/>
  <c r="AR24" i="1" s="1"/>
  <c r="AF24" i="1"/>
  <c r="AG24" i="1" s="1"/>
  <c r="AB23" i="1"/>
  <c r="AC23" i="1" s="1"/>
  <c r="Z22" i="1"/>
  <c r="AA22" i="1" s="1"/>
  <c r="V6" i="1"/>
  <c r="U7" i="1"/>
  <c r="AI6" i="1"/>
  <c r="AH7" i="1"/>
  <c r="AB7" i="1"/>
  <c r="AA8" i="1"/>
  <c r="AG8" i="1"/>
  <c r="AF9" i="1"/>
  <c r="AO6" i="1"/>
  <c r="AN7" i="1"/>
  <c r="AM7" i="1"/>
  <c r="AL8" i="1"/>
  <c r="AK6" i="1"/>
  <c r="AJ7" i="1"/>
  <c r="Z7" i="1"/>
  <c r="Y8" i="1"/>
  <c r="X6" i="1"/>
  <c r="W7" i="1"/>
  <c r="AD8" i="1"/>
  <c r="AC9" i="1"/>
  <c r="AL23" i="1" l="1"/>
  <c r="AK24" i="1"/>
  <c r="AI23" i="1"/>
  <c r="AH24" i="1"/>
  <c r="AO24" i="1"/>
  <c r="AP24" i="1" s="1"/>
  <c r="Z23" i="1"/>
  <c r="AA23" i="1" s="1"/>
  <c r="AD25" i="1"/>
  <c r="AE25" i="1" s="1"/>
  <c r="AF25" i="1"/>
  <c r="AG25" i="1" s="1"/>
  <c r="AS25" i="1"/>
  <c r="AT25" i="1" s="1"/>
  <c r="AM23" i="1"/>
  <c r="AN23" i="1" s="1"/>
  <c r="AB24" i="1"/>
  <c r="AC24" i="1" s="1"/>
  <c r="AQ25" i="1"/>
  <c r="AR25" i="1" s="1"/>
  <c r="AL9" i="1"/>
  <c r="AM8" i="1"/>
  <c r="AA9" i="1"/>
  <c r="AB8" i="1"/>
  <c r="AG9" i="1"/>
  <c r="AF10" i="1"/>
  <c r="W8" i="1"/>
  <c r="X7" i="1"/>
  <c r="U8" i="1"/>
  <c r="V7" i="1"/>
  <c r="AO7" i="1"/>
  <c r="AN8" i="1"/>
  <c r="AC10" i="1"/>
  <c r="AD9" i="1"/>
  <c r="Y9" i="1"/>
  <c r="Z8" i="1"/>
  <c r="AH8" i="1"/>
  <c r="AI7" i="1"/>
  <c r="AK7" i="1"/>
  <c r="AJ8" i="1"/>
  <c r="AL24" i="1" l="1"/>
  <c r="AK25" i="1"/>
  <c r="AI24" i="1"/>
  <c r="AH25" i="1"/>
  <c r="AQ26" i="1"/>
  <c r="AR26" i="1" s="1"/>
  <c r="AS26" i="1"/>
  <c r="AT26" i="1" s="1"/>
  <c r="AF26" i="1"/>
  <c r="AG26" i="1" s="1"/>
  <c r="AD26" i="1"/>
  <c r="AE26" i="1" s="1"/>
  <c r="Z24" i="1"/>
  <c r="AA24" i="1" s="1"/>
  <c r="AB25" i="1"/>
  <c r="AC25" i="1" s="1"/>
  <c r="AM24" i="1"/>
  <c r="AN24" i="1" s="1"/>
  <c r="AO25" i="1"/>
  <c r="AP25" i="1" s="1"/>
  <c r="AN9" i="1"/>
  <c r="AO8" i="1"/>
  <c r="AK8" i="1"/>
  <c r="AJ9" i="1"/>
  <c r="V8" i="1"/>
  <c r="U9" i="1"/>
  <c r="X8" i="1"/>
  <c r="W9" i="1"/>
  <c r="AG10" i="1"/>
  <c r="AF11" i="1"/>
  <c r="AI8" i="1"/>
  <c r="AH9" i="1"/>
  <c r="Z9" i="1"/>
  <c r="Y10" i="1"/>
  <c r="AB9" i="1"/>
  <c r="AA10" i="1"/>
  <c r="AD10" i="1"/>
  <c r="AC11" i="1"/>
  <c r="AM9" i="1"/>
  <c r="AL10" i="1"/>
  <c r="AI25" i="1" l="1"/>
  <c r="AH26" i="1"/>
  <c r="AL25" i="1"/>
  <c r="AK26" i="1"/>
  <c r="Z25" i="1"/>
  <c r="AA25" i="1" s="1"/>
  <c r="AD27" i="1"/>
  <c r="AE27" i="1" s="1"/>
  <c r="AM25" i="1"/>
  <c r="AN25" i="1" s="1"/>
  <c r="AS27" i="1"/>
  <c r="AT27" i="1" s="1"/>
  <c r="AO26" i="1"/>
  <c r="AP26" i="1" s="1"/>
  <c r="AF27" i="1"/>
  <c r="AG27" i="1" s="1"/>
  <c r="AB26" i="1"/>
  <c r="AC26" i="1" s="1"/>
  <c r="AQ27" i="1"/>
  <c r="AR27" i="1" s="1"/>
  <c r="AI9" i="1"/>
  <c r="AH10" i="1"/>
  <c r="AG11" i="1"/>
  <c r="AF12" i="1"/>
  <c r="AG12" i="1" s="1"/>
  <c r="AM10" i="1"/>
  <c r="AL11" i="1"/>
  <c r="AD11" i="1"/>
  <c r="AC12" i="1"/>
  <c r="AD12" i="1" s="1"/>
  <c r="Z10" i="1"/>
  <c r="Y11" i="1"/>
  <c r="X9" i="1"/>
  <c r="W10" i="1"/>
  <c r="V9" i="1"/>
  <c r="U10" i="1"/>
  <c r="AB10" i="1"/>
  <c r="AA11" i="1"/>
  <c r="AK9" i="1"/>
  <c r="AJ10" i="1"/>
  <c r="AO9" i="1"/>
  <c r="AN10" i="1"/>
  <c r="AL26" i="1" l="1"/>
  <c r="AK27" i="1"/>
  <c r="AI26" i="1"/>
  <c r="AH27" i="1"/>
  <c r="AO27" i="1"/>
  <c r="AP27" i="1" s="1"/>
  <c r="AS28" i="1"/>
  <c r="AT28" i="1" s="1"/>
  <c r="AQ28" i="1"/>
  <c r="AR28" i="1" s="1"/>
  <c r="AB27" i="1"/>
  <c r="AC27" i="1" s="1"/>
  <c r="AD28" i="1"/>
  <c r="AE28" i="1" s="1"/>
  <c r="AM26" i="1"/>
  <c r="AN26" i="1" s="1"/>
  <c r="AF28" i="1"/>
  <c r="AG28" i="1" s="1"/>
  <c r="Z26" i="1"/>
  <c r="AA26" i="1" s="1"/>
  <c r="X10" i="1"/>
  <c r="W11" i="1"/>
  <c r="AO10" i="1"/>
  <c r="AN11" i="1"/>
  <c r="AK10" i="1"/>
  <c r="AJ11" i="1"/>
  <c r="AA12" i="1"/>
  <c r="AB12" i="1" s="1"/>
  <c r="AB11" i="1"/>
  <c r="U11" i="1"/>
  <c r="V10" i="1"/>
  <c r="AH11" i="1"/>
  <c r="AI10" i="1"/>
  <c r="Y12" i="1"/>
  <c r="Z12" i="1" s="1"/>
  <c r="Z11" i="1"/>
  <c r="AL12" i="1"/>
  <c r="AM12" i="1" s="1"/>
  <c r="AM11" i="1"/>
  <c r="AI27" i="1" l="1"/>
  <c r="AH28" i="1"/>
  <c r="AI28" i="1" s="1"/>
  <c r="AL27" i="1"/>
  <c r="AK28" i="1"/>
  <c r="AL28" i="1" s="1"/>
  <c r="AM27" i="1"/>
  <c r="AN27" i="1" s="1"/>
  <c r="Z27" i="1"/>
  <c r="AA27" i="1" s="1"/>
  <c r="AB28" i="1"/>
  <c r="AC28" i="1" s="1"/>
  <c r="AO28" i="1"/>
  <c r="AP28" i="1" s="1"/>
  <c r="AI11" i="1"/>
  <c r="AH12" i="1"/>
  <c r="AI12" i="1" s="1"/>
  <c r="V11" i="1"/>
  <c r="U12" i="1"/>
  <c r="V12" i="1" s="1"/>
  <c r="AK11" i="1"/>
  <c r="AJ12" i="1"/>
  <c r="AK12" i="1" s="1"/>
  <c r="AN12" i="1"/>
  <c r="AO12" i="1" s="1"/>
  <c r="AO11" i="1"/>
  <c r="X11" i="1"/>
  <c r="W12" i="1"/>
  <c r="X12" i="1" s="1"/>
  <c r="Z28" i="1" l="1"/>
  <c r="AA28" i="1" s="1"/>
  <c r="AM28" i="1"/>
  <c r="AN28" i="1" s="1"/>
  <c r="J2" i="1" l="1"/>
  <c r="K2" i="1" s="1"/>
  <c r="O2" i="1"/>
  <c r="G2" i="1"/>
  <c r="H2" i="1" s="1"/>
  <c r="N2" i="1"/>
  <c r="D2" i="1"/>
  <c r="D3" i="1" s="1"/>
  <c r="E3" i="1" s="1"/>
  <c r="M2" i="1"/>
  <c r="A2" i="1"/>
  <c r="N6" i="1" l="1"/>
  <c r="N7" i="1"/>
  <c r="N8" i="1"/>
  <c r="N9" i="1"/>
  <c r="N10" i="1"/>
  <c r="N11" i="1"/>
  <c r="N12" i="1"/>
  <c r="N13" i="1"/>
  <c r="N3" i="1"/>
  <c r="N4" i="1"/>
  <c r="N5" i="1"/>
  <c r="O5" i="1"/>
  <c r="O6" i="1"/>
  <c r="O7" i="1"/>
  <c r="O8" i="1"/>
  <c r="O9" i="1"/>
  <c r="O3" i="1"/>
  <c r="O10" i="1"/>
  <c r="O11" i="1"/>
  <c r="O12" i="1"/>
  <c r="O13" i="1"/>
  <c r="O4" i="1"/>
  <c r="M9" i="1"/>
  <c r="M8" i="1"/>
  <c r="M7" i="1"/>
  <c r="M6" i="1"/>
  <c r="M12" i="1"/>
  <c r="M5" i="1"/>
  <c r="M4" i="1"/>
  <c r="M3" i="1"/>
  <c r="M13" i="1"/>
  <c r="M11" i="1"/>
  <c r="M10" i="1"/>
  <c r="E2" i="1"/>
  <c r="B2" i="1"/>
  <c r="G3" i="1"/>
  <c r="H3" i="1" s="1"/>
  <c r="D4" i="1"/>
  <c r="E4" i="1" s="1"/>
  <c r="A3" i="1"/>
  <c r="J3" i="1"/>
  <c r="K3" i="1" s="1"/>
  <c r="J4" i="1" l="1"/>
  <c r="K4" i="1" s="1"/>
  <c r="D5" i="1"/>
  <c r="E5" i="1" s="1"/>
  <c r="G4" i="1"/>
  <c r="H4" i="1" s="1"/>
  <c r="A4" i="1"/>
  <c r="D6" i="1" l="1"/>
  <c r="E6" i="1" s="1"/>
  <c r="G5" i="1"/>
  <c r="H5" i="1" s="1"/>
  <c r="J5" i="1"/>
  <c r="K5" i="1" s="1"/>
  <c r="B4" i="1"/>
  <c r="A5" i="1"/>
  <c r="A6" i="1" l="1"/>
  <c r="B5" i="1"/>
  <c r="J6" i="1"/>
  <c r="K6" i="1" s="1"/>
  <c r="G6" i="1"/>
  <c r="H6" i="1" s="1"/>
  <c r="D7" i="1"/>
  <c r="E7" i="1" s="1"/>
  <c r="D8" i="1" l="1"/>
  <c r="E8" i="1" s="1"/>
  <c r="G7" i="1"/>
  <c r="H7" i="1" s="1"/>
  <c r="J7" i="1"/>
  <c r="K7" i="1" s="1"/>
  <c r="A7" i="1"/>
  <c r="B6" i="1"/>
  <c r="G8" i="1" l="1"/>
  <c r="H8" i="1" s="1"/>
  <c r="J8" i="1"/>
  <c r="K8" i="1" s="1"/>
  <c r="D9" i="1"/>
  <c r="E9" i="1" s="1"/>
  <c r="A8" i="1"/>
  <c r="B7" i="1"/>
  <c r="A9" i="1" l="1"/>
  <c r="B8" i="1"/>
  <c r="D10" i="1"/>
  <c r="E10" i="1" s="1"/>
  <c r="J9" i="1"/>
  <c r="K9" i="1" s="1"/>
  <c r="G9" i="1"/>
  <c r="H9" i="1" s="1"/>
  <c r="J10" i="1" l="1"/>
  <c r="K10" i="1" s="1"/>
  <c r="D11" i="1"/>
  <c r="E11" i="1" s="1"/>
  <c r="G10" i="1"/>
  <c r="H10" i="1" s="1"/>
  <c r="A10" i="1"/>
  <c r="B9" i="1"/>
  <c r="A11" i="1" l="1"/>
  <c r="B10" i="1"/>
  <c r="G11" i="1"/>
  <c r="H11" i="1" s="1"/>
  <c r="D12" i="1"/>
  <c r="E12" i="1" s="1"/>
  <c r="J11" i="1"/>
  <c r="K11" i="1" s="1"/>
  <c r="D13" i="1" l="1"/>
  <c r="E13" i="1" s="1"/>
  <c r="G12" i="1"/>
  <c r="H12" i="1" s="1"/>
  <c r="J12" i="1"/>
  <c r="K12" i="1" s="1"/>
  <c r="A12" i="1"/>
  <c r="B11" i="1"/>
  <c r="J13" i="1" l="1"/>
  <c r="K13" i="1" s="1"/>
  <c r="G13" i="1"/>
  <c r="H13" i="1" s="1"/>
  <c r="D14" i="1"/>
  <c r="E14" i="1" s="1"/>
  <c r="A13" i="1"/>
  <c r="B12" i="1"/>
  <c r="A14" i="1" l="1"/>
  <c r="B13" i="1"/>
  <c r="D15" i="1"/>
  <c r="E15" i="1" s="1"/>
  <c r="G14" i="1"/>
  <c r="H14" i="1" s="1"/>
  <c r="J14" i="1"/>
  <c r="K14" i="1" s="1"/>
  <c r="J15" i="1" l="1"/>
  <c r="K15" i="1" s="1"/>
  <c r="G15" i="1"/>
  <c r="H15" i="1" s="1"/>
  <c r="D16" i="1"/>
  <c r="E16" i="1" s="1"/>
  <c r="A15" i="1"/>
  <c r="B14" i="1"/>
  <c r="D17" i="1" l="1"/>
  <c r="E17" i="1" s="1"/>
  <c r="G16" i="1"/>
  <c r="H16" i="1" s="1"/>
  <c r="A16" i="1"/>
  <c r="B15" i="1"/>
  <c r="J16" i="1"/>
  <c r="K16" i="1" s="1"/>
  <c r="A17" i="1" l="1"/>
  <c r="B16" i="1"/>
  <c r="G17" i="1"/>
  <c r="H17" i="1" s="1"/>
  <c r="J17" i="1"/>
  <c r="K17" i="1" s="1"/>
  <c r="D18" i="1"/>
  <c r="E18" i="1" s="1"/>
  <c r="J18" i="1" l="1"/>
  <c r="K18" i="1" s="1"/>
  <c r="G18" i="1"/>
  <c r="H18" i="1" s="1"/>
  <c r="D19" i="1"/>
  <c r="E19" i="1" s="1"/>
  <c r="A18" i="1"/>
  <c r="B17" i="1"/>
  <c r="G19" i="1" l="1"/>
  <c r="H19" i="1" s="1"/>
  <c r="D20" i="1"/>
  <c r="E20" i="1" s="1"/>
  <c r="A19" i="1"/>
  <c r="B18" i="1"/>
  <c r="J19" i="1"/>
  <c r="K19" i="1" s="1"/>
  <c r="J20" i="1" l="1"/>
  <c r="K20" i="1" s="1"/>
  <c r="A20" i="1"/>
  <c r="B19" i="1"/>
  <c r="D21" i="1"/>
  <c r="E21" i="1" s="1"/>
  <c r="G20" i="1"/>
  <c r="H20" i="1" s="1"/>
  <c r="G21" i="1" l="1"/>
  <c r="H21" i="1" s="1"/>
  <c r="D22" i="1"/>
  <c r="E22" i="1" s="1"/>
  <c r="A21" i="1"/>
  <c r="B20" i="1"/>
  <c r="J21" i="1"/>
  <c r="K21" i="1" s="1"/>
  <c r="A22" i="1" l="1"/>
  <c r="B21" i="1"/>
  <c r="D23" i="1"/>
  <c r="E23" i="1" s="1"/>
  <c r="J22" i="1"/>
  <c r="K22" i="1" s="1"/>
  <c r="G22" i="1"/>
  <c r="H22" i="1" s="1"/>
  <c r="G23" i="1" l="1"/>
  <c r="H23" i="1" s="1"/>
  <c r="J23" i="1"/>
  <c r="K23" i="1" s="1"/>
  <c r="D24" i="1"/>
  <c r="E24" i="1" s="1"/>
  <c r="A23" i="1"/>
  <c r="B22" i="1"/>
  <c r="D25" i="1" l="1"/>
  <c r="E25" i="1" s="1"/>
  <c r="J24" i="1"/>
  <c r="K24" i="1" s="1"/>
  <c r="A24" i="1"/>
  <c r="B23" i="1"/>
  <c r="G24" i="1"/>
  <c r="H24" i="1" s="1"/>
  <c r="J25" i="1" l="1"/>
  <c r="K25" i="1" s="1"/>
  <c r="A25" i="1"/>
  <c r="B24" i="1"/>
  <c r="D26" i="1"/>
  <c r="E26" i="1" s="1"/>
  <c r="G25" i="1"/>
  <c r="H25" i="1" s="1"/>
  <c r="G26" i="1" l="1"/>
  <c r="H26" i="1" s="1"/>
  <c r="A26" i="1"/>
  <c r="B25" i="1"/>
  <c r="D27" i="1"/>
  <c r="E27" i="1" s="1"/>
  <c r="J26" i="1"/>
  <c r="K26" i="1" s="1"/>
  <c r="D28" i="1" l="1"/>
  <c r="E28" i="1" s="1"/>
  <c r="A27" i="1"/>
  <c r="B26" i="1"/>
  <c r="J27" i="1"/>
  <c r="K27" i="1" s="1"/>
  <c r="G27" i="1"/>
  <c r="H27" i="1" s="1"/>
  <c r="J28" i="1" l="1"/>
  <c r="K28" i="1" s="1"/>
  <c r="A28" i="1"/>
  <c r="B27" i="1"/>
  <c r="G28" i="1"/>
  <c r="H28" i="1" s="1"/>
  <c r="D29" i="1"/>
  <c r="E29" i="1" s="1"/>
  <c r="G29" i="1" l="1"/>
  <c r="H29" i="1" s="1"/>
  <c r="A29" i="1"/>
  <c r="B28" i="1"/>
  <c r="J29" i="1"/>
  <c r="K29" i="1" s="1"/>
  <c r="D30" i="1"/>
  <c r="E30" i="1" s="1"/>
  <c r="J30" i="1" l="1"/>
  <c r="K30" i="1" s="1"/>
  <c r="A30" i="1"/>
  <c r="B29" i="1"/>
  <c r="D31" i="1"/>
  <c r="E31" i="1" s="1"/>
  <c r="G30" i="1"/>
  <c r="H30" i="1" s="1"/>
  <c r="A31" i="1" l="1"/>
  <c r="B30" i="1"/>
  <c r="D32" i="1"/>
  <c r="E32" i="1" s="1"/>
  <c r="G31" i="1"/>
  <c r="H31" i="1" s="1"/>
  <c r="J31" i="1"/>
  <c r="K31" i="1" s="1"/>
  <c r="G32" i="1" l="1"/>
  <c r="H32" i="1" s="1"/>
  <c r="D33" i="1"/>
  <c r="E33" i="1" s="1"/>
  <c r="A32" i="1"/>
  <c r="B31" i="1"/>
  <c r="J32" i="1"/>
  <c r="K32" i="1" s="1"/>
  <c r="J33" i="1" l="1"/>
  <c r="K33" i="1" s="1"/>
  <c r="A33" i="1"/>
  <c r="B32" i="1"/>
  <c r="D34" i="1"/>
  <c r="E34" i="1" s="1"/>
  <c r="G33" i="1"/>
  <c r="H33" i="1" s="1"/>
  <c r="G34" i="1" l="1"/>
  <c r="H34" i="1" s="1"/>
  <c r="A34" i="1"/>
  <c r="B33" i="1"/>
  <c r="D35" i="1"/>
  <c r="E35" i="1" s="1"/>
  <c r="J34" i="1"/>
  <c r="K34" i="1" s="1"/>
  <c r="J35" i="1" l="1"/>
  <c r="K35" i="1" s="1"/>
  <c r="D36" i="1"/>
  <c r="E36" i="1" s="1"/>
  <c r="A35" i="1"/>
  <c r="B34" i="1"/>
  <c r="G35" i="1"/>
  <c r="H35" i="1" s="1"/>
  <c r="A36" i="1" l="1"/>
  <c r="B35" i="1"/>
  <c r="D37" i="1"/>
  <c r="E37" i="1" s="1"/>
  <c r="G36" i="1"/>
  <c r="H36" i="1" s="1"/>
  <c r="J36" i="1"/>
  <c r="K36" i="1" s="1"/>
  <c r="J37" i="1" l="1"/>
  <c r="K37" i="1" s="1"/>
  <c r="G37" i="1"/>
  <c r="H37" i="1" s="1"/>
  <c r="D38" i="1"/>
  <c r="E38" i="1" s="1"/>
  <c r="A37" i="1"/>
  <c r="B36" i="1"/>
  <c r="D39" i="1" l="1"/>
  <c r="E39" i="1" s="1"/>
  <c r="G38" i="1"/>
  <c r="H38" i="1" s="1"/>
  <c r="A38" i="1"/>
  <c r="B37" i="1"/>
  <c r="J38" i="1"/>
  <c r="K38" i="1" s="1"/>
  <c r="J39" i="1" l="1"/>
  <c r="K39" i="1" s="1"/>
  <c r="A39" i="1"/>
  <c r="B38" i="1"/>
  <c r="G39" i="1"/>
  <c r="H39" i="1" s="1"/>
  <c r="D40" i="1"/>
  <c r="E40" i="1" s="1"/>
  <c r="G40" i="1" l="1"/>
  <c r="H40" i="1" s="1"/>
  <c r="A40" i="1"/>
  <c r="B39" i="1"/>
  <c r="J40" i="1"/>
  <c r="K40" i="1" s="1"/>
  <c r="D41" i="1"/>
  <c r="E41" i="1" s="1"/>
  <c r="J41" i="1" l="1"/>
  <c r="K41" i="1" s="1"/>
  <c r="D42" i="1"/>
  <c r="E42" i="1" s="1"/>
  <c r="A41" i="1"/>
  <c r="B40" i="1"/>
  <c r="G41" i="1"/>
  <c r="H41" i="1" s="1"/>
  <c r="A42" i="1" l="1"/>
  <c r="B41" i="1"/>
  <c r="D43" i="1"/>
  <c r="E43" i="1" s="1"/>
  <c r="G42" i="1"/>
  <c r="H42" i="1" s="1"/>
  <c r="J42" i="1"/>
  <c r="K42" i="1" s="1"/>
  <c r="G43" i="1" l="1"/>
  <c r="H43" i="1" s="1"/>
  <c r="D44" i="1"/>
  <c r="E44" i="1" s="1"/>
  <c r="J43" i="1"/>
  <c r="K43" i="1" s="1"/>
  <c r="A43" i="1"/>
  <c r="B42" i="1"/>
  <c r="J44" i="1" l="1"/>
  <c r="K44" i="1" s="1"/>
  <c r="A44" i="1"/>
  <c r="B43" i="1"/>
  <c r="D45" i="1"/>
  <c r="E45" i="1" s="1"/>
  <c r="G44" i="1"/>
  <c r="H44" i="1" s="1"/>
  <c r="D46" i="1" l="1"/>
  <c r="E46" i="1" s="1"/>
  <c r="A45" i="1"/>
  <c r="B44" i="1"/>
  <c r="G45" i="1"/>
  <c r="H45" i="1" s="1"/>
  <c r="J45" i="1"/>
  <c r="K45" i="1" s="1"/>
  <c r="J46" i="1" l="1"/>
  <c r="K46" i="1" s="1"/>
  <c r="G46" i="1"/>
  <c r="H46" i="1" s="1"/>
  <c r="A46" i="1"/>
  <c r="B45" i="1"/>
  <c r="D47" i="1"/>
  <c r="E47" i="1" s="1"/>
  <c r="A47" i="1" l="1"/>
  <c r="B46" i="1"/>
  <c r="G47" i="1"/>
  <c r="H47" i="1" s="1"/>
  <c r="D48" i="1"/>
  <c r="E48" i="1" s="1"/>
  <c r="J47" i="1"/>
  <c r="K47" i="1" s="1"/>
  <c r="G48" i="1" l="1"/>
  <c r="H48" i="1" s="1"/>
  <c r="J48" i="1"/>
  <c r="K48" i="1" s="1"/>
  <c r="D49" i="1"/>
  <c r="E49" i="1" s="1"/>
  <c r="A48" i="1"/>
  <c r="B47" i="1"/>
  <c r="D50" i="1" l="1"/>
  <c r="E50" i="1" s="1"/>
  <c r="J49" i="1"/>
  <c r="K49" i="1" s="1"/>
  <c r="A49" i="1"/>
  <c r="B48" i="1"/>
  <c r="G49" i="1"/>
  <c r="H49" i="1" s="1"/>
  <c r="A50" i="1" l="1"/>
  <c r="B49" i="1"/>
  <c r="J50" i="1"/>
  <c r="K50" i="1" s="1"/>
  <c r="G50" i="1"/>
  <c r="H50" i="1" s="1"/>
  <c r="D51" i="1"/>
  <c r="E51" i="1" s="1"/>
  <c r="D52" i="1" l="1"/>
  <c r="E52" i="1" s="1"/>
  <c r="G51" i="1"/>
  <c r="H51" i="1" s="1"/>
  <c r="J51" i="1"/>
  <c r="K51" i="1" s="1"/>
  <c r="A51" i="1"/>
  <c r="B50" i="1"/>
  <c r="J52" i="1" l="1"/>
  <c r="K52" i="1" s="1"/>
  <c r="G52" i="1"/>
  <c r="H52" i="1" s="1"/>
  <c r="A52" i="1"/>
  <c r="B51" i="1"/>
  <c r="D53" i="1"/>
  <c r="E53" i="1" s="1"/>
  <c r="A53" i="1" l="1"/>
  <c r="B52" i="1"/>
  <c r="G53" i="1"/>
  <c r="H53" i="1" s="1"/>
  <c r="J53" i="1"/>
  <c r="K53" i="1" s="1"/>
  <c r="D54" i="1"/>
  <c r="E54" i="1" s="1"/>
  <c r="D55" i="1" l="1"/>
  <c r="E55" i="1" s="1"/>
  <c r="J54" i="1"/>
  <c r="K54" i="1" s="1"/>
  <c r="G54" i="1"/>
  <c r="H54" i="1" s="1"/>
  <c r="A54" i="1"/>
  <c r="B53" i="1"/>
  <c r="G55" i="1" l="1"/>
  <c r="H55" i="1" s="1"/>
  <c r="J55" i="1"/>
  <c r="K55" i="1" s="1"/>
  <c r="A55" i="1"/>
  <c r="B54" i="1"/>
  <c r="D56" i="1"/>
  <c r="E56" i="1" s="1"/>
  <c r="A56" i="1" l="1"/>
  <c r="B55" i="1"/>
  <c r="J56" i="1"/>
  <c r="K56" i="1" s="1"/>
  <c r="D57" i="1"/>
  <c r="E57" i="1" s="1"/>
  <c r="G56" i="1"/>
  <c r="H56" i="1" s="1"/>
  <c r="D58" i="1" l="1"/>
  <c r="E58" i="1" s="1"/>
  <c r="J57" i="1"/>
  <c r="K57" i="1" s="1"/>
  <c r="G57" i="1"/>
  <c r="H57" i="1" s="1"/>
  <c r="A57" i="1"/>
  <c r="B56" i="1"/>
  <c r="G58" i="1" l="1"/>
  <c r="H58" i="1" s="1"/>
  <c r="J58" i="1"/>
  <c r="K58" i="1" s="1"/>
  <c r="A58" i="1"/>
  <c r="B57" i="1"/>
  <c r="D59" i="1"/>
  <c r="E59" i="1" s="1"/>
  <c r="A59" i="1" l="1"/>
  <c r="B58" i="1"/>
  <c r="J59" i="1"/>
  <c r="K59" i="1" s="1"/>
  <c r="D60" i="1"/>
  <c r="E60" i="1" s="1"/>
  <c r="G59" i="1"/>
  <c r="H59" i="1" s="1"/>
  <c r="J60" i="1" l="1"/>
  <c r="K60" i="1" s="1"/>
  <c r="D61" i="1"/>
  <c r="E61" i="1" s="1"/>
  <c r="G60" i="1"/>
  <c r="H60" i="1" s="1"/>
  <c r="A60" i="1"/>
  <c r="B59" i="1"/>
  <c r="D62" i="1" l="1"/>
  <c r="E62" i="1" s="1"/>
  <c r="J61" i="1"/>
  <c r="K61" i="1" s="1"/>
  <c r="G61" i="1"/>
  <c r="H61" i="1" s="1"/>
  <c r="A61" i="1"/>
  <c r="B60" i="1"/>
  <c r="D63" i="1" l="1"/>
  <c r="E63" i="1" s="1"/>
  <c r="A62" i="1"/>
  <c r="B61" i="1"/>
  <c r="G62" i="1"/>
  <c r="H62" i="1" s="1"/>
  <c r="J62" i="1"/>
  <c r="K62" i="1" s="1"/>
  <c r="A63" i="1" l="1"/>
  <c r="B62" i="1"/>
  <c r="G63" i="1"/>
  <c r="H63" i="1" s="1"/>
  <c r="D64" i="1"/>
  <c r="E64" i="1" s="1"/>
  <c r="J63" i="1"/>
  <c r="K63" i="1" s="1"/>
  <c r="G64" i="1" l="1"/>
  <c r="H64" i="1" s="1"/>
  <c r="D65" i="1"/>
  <c r="E65" i="1" s="1"/>
  <c r="J64" i="1"/>
  <c r="K64" i="1" s="1"/>
  <c r="A64" i="1"/>
  <c r="B63" i="1"/>
  <c r="A65" i="1" l="1"/>
  <c r="B64" i="1"/>
  <c r="J65" i="1"/>
  <c r="K65" i="1" s="1"/>
  <c r="D66" i="1"/>
  <c r="E66" i="1" s="1"/>
  <c r="G65" i="1"/>
  <c r="H65" i="1" s="1"/>
  <c r="J66" i="1" l="1"/>
  <c r="K66" i="1" s="1"/>
  <c r="A66" i="1"/>
  <c r="B65" i="1"/>
  <c r="D67" i="1"/>
  <c r="E67" i="1" s="1"/>
  <c r="G66" i="1"/>
  <c r="H66" i="1" s="1"/>
  <c r="A67" i="1" l="1"/>
  <c r="B66" i="1"/>
  <c r="J67" i="1"/>
  <c r="K67" i="1" s="1"/>
  <c r="D68" i="1"/>
  <c r="E68" i="1" s="1"/>
  <c r="G67" i="1"/>
  <c r="H67" i="1" s="1"/>
  <c r="D69" i="1" l="1"/>
  <c r="E69" i="1" s="1"/>
  <c r="A68" i="1"/>
  <c r="B67" i="1"/>
  <c r="G68" i="1"/>
  <c r="H68" i="1" s="1"/>
  <c r="J68" i="1"/>
  <c r="K68" i="1" s="1"/>
  <c r="J69" i="1" l="1"/>
  <c r="K69" i="1" s="1"/>
  <c r="G69" i="1"/>
  <c r="H69" i="1" s="1"/>
  <c r="A69" i="1"/>
  <c r="B68" i="1"/>
  <c r="D70" i="1"/>
  <c r="E70" i="1" s="1"/>
  <c r="G70" i="1" l="1"/>
  <c r="H70" i="1" s="1"/>
  <c r="A70" i="1"/>
  <c r="B69" i="1"/>
  <c r="D71" i="1"/>
  <c r="E71" i="1" s="1"/>
  <c r="J70" i="1"/>
  <c r="K70" i="1" s="1"/>
  <c r="D72" i="1" l="1"/>
  <c r="E72" i="1" s="1"/>
  <c r="A71" i="1"/>
  <c r="B70" i="1"/>
  <c r="G71" i="1"/>
  <c r="H71" i="1" s="1"/>
  <c r="J71" i="1"/>
  <c r="K71" i="1" s="1"/>
  <c r="J72" i="1" l="1"/>
  <c r="K72" i="1" s="1"/>
  <c r="G72" i="1"/>
  <c r="H72" i="1" s="1"/>
  <c r="A72" i="1"/>
  <c r="B71" i="1"/>
  <c r="D73" i="1"/>
  <c r="E73" i="1" s="1"/>
  <c r="A73" i="1" l="1"/>
  <c r="B72" i="1"/>
  <c r="G73" i="1"/>
  <c r="H73" i="1" s="1"/>
  <c r="J73" i="1"/>
  <c r="K73" i="1" s="1"/>
  <c r="D74" i="1"/>
  <c r="E74" i="1" s="1"/>
  <c r="J74" i="1" l="1"/>
  <c r="K74" i="1" s="1"/>
  <c r="A74" i="1"/>
  <c r="B73" i="1"/>
  <c r="D75" i="1"/>
  <c r="E75" i="1" s="1"/>
  <c r="G74" i="1"/>
  <c r="H74" i="1" s="1"/>
  <c r="A75" i="1" l="1"/>
  <c r="B74" i="1"/>
  <c r="D76" i="1"/>
  <c r="E76" i="1" s="1"/>
  <c r="G75" i="1"/>
  <c r="H75" i="1" s="1"/>
  <c r="J75" i="1"/>
  <c r="K75" i="1" s="1"/>
  <c r="G76" i="1" l="1"/>
  <c r="H76" i="1" s="1"/>
  <c r="D77" i="1"/>
  <c r="E77" i="1" s="1"/>
  <c r="J76" i="1"/>
  <c r="K76" i="1" s="1"/>
  <c r="A76" i="1"/>
  <c r="B75" i="1"/>
  <c r="J77" i="1" l="1"/>
  <c r="K77" i="1" s="1"/>
  <c r="D78" i="1"/>
  <c r="E78" i="1" s="1"/>
  <c r="A77" i="1"/>
  <c r="B76" i="1"/>
  <c r="G77" i="1"/>
  <c r="H77" i="1" s="1"/>
  <c r="G78" i="1" l="1"/>
  <c r="H78" i="1" s="1"/>
  <c r="A78" i="1"/>
  <c r="B77" i="1"/>
  <c r="D79" i="1"/>
  <c r="E79" i="1" s="1"/>
  <c r="J78" i="1"/>
  <c r="K78" i="1" s="1"/>
  <c r="D80" i="1" l="1"/>
  <c r="E80" i="1" s="1"/>
  <c r="J79" i="1"/>
  <c r="K79" i="1" s="1"/>
  <c r="A79" i="1"/>
  <c r="B78" i="1"/>
  <c r="G79" i="1"/>
  <c r="H79" i="1" s="1"/>
  <c r="G80" i="1" l="1"/>
  <c r="H80" i="1" s="1"/>
  <c r="A80" i="1"/>
  <c r="B79" i="1"/>
  <c r="J80" i="1"/>
  <c r="K80" i="1" s="1"/>
  <c r="D81" i="1"/>
  <c r="E81" i="1" s="1"/>
  <c r="J81" i="1" l="1"/>
  <c r="K81" i="1" s="1"/>
  <c r="A81" i="1"/>
  <c r="B80" i="1"/>
  <c r="D82" i="1"/>
  <c r="E82" i="1" s="1"/>
  <c r="G81" i="1"/>
  <c r="H81" i="1" s="1"/>
  <c r="D83" i="1" l="1"/>
  <c r="E83" i="1" s="1"/>
  <c r="A82" i="1"/>
  <c r="B81" i="1"/>
  <c r="G82" i="1"/>
  <c r="H82" i="1" s="1"/>
  <c r="J82" i="1"/>
  <c r="K82" i="1" s="1"/>
  <c r="A83" i="1" l="1"/>
  <c r="B82" i="1"/>
  <c r="G83" i="1"/>
  <c r="H83" i="1" s="1"/>
  <c r="J83" i="1"/>
  <c r="K83" i="1" s="1"/>
  <c r="D84" i="1"/>
  <c r="E84" i="1" s="1"/>
  <c r="J84" i="1" l="1"/>
  <c r="K84" i="1" s="1"/>
  <c r="G84" i="1"/>
  <c r="H84" i="1" s="1"/>
  <c r="D85" i="1"/>
  <c r="E85" i="1" s="1"/>
  <c r="A84" i="1"/>
  <c r="B83" i="1"/>
  <c r="G85" i="1" l="1"/>
  <c r="H85" i="1" s="1"/>
  <c r="D86" i="1"/>
  <c r="E86" i="1" s="1"/>
  <c r="J85" i="1"/>
  <c r="K85" i="1" s="1"/>
  <c r="A85" i="1"/>
  <c r="B84" i="1"/>
  <c r="A86" i="1" l="1"/>
  <c r="B85" i="1"/>
  <c r="J86" i="1"/>
  <c r="K86" i="1" s="1"/>
  <c r="D87" i="1"/>
  <c r="E87" i="1" s="1"/>
  <c r="G86" i="1"/>
  <c r="H86" i="1" s="1"/>
  <c r="J87" i="1" l="1"/>
  <c r="K87" i="1" s="1"/>
  <c r="G87" i="1"/>
  <c r="H87" i="1" s="1"/>
  <c r="D88" i="1"/>
  <c r="E88" i="1" s="1"/>
  <c r="A87" i="1"/>
  <c r="B86" i="1"/>
  <c r="G88" i="1" l="1"/>
  <c r="H88" i="1" s="1"/>
  <c r="D89" i="1"/>
  <c r="E89" i="1" s="1"/>
  <c r="A88" i="1"/>
  <c r="B87" i="1"/>
  <c r="J88" i="1"/>
  <c r="K88" i="1" s="1"/>
  <c r="A89" i="1" l="1"/>
  <c r="B88" i="1"/>
  <c r="D90" i="1"/>
  <c r="E90" i="1" s="1"/>
  <c r="G89" i="1"/>
  <c r="H89" i="1" s="1"/>
  <c r="J89" i="1"/>
  <c r="K89" i="1" s="1"/>
  <c r="J90" i="1" l="1"/>
  <c r="K90" i="1" s="1"/>
  <c r="G90" i="1"/>
  <c r="H90" i="1" s="1"/>
  <c r="D91" i="1"/>
  <c r="E91" i="1" s="1"/>
  <c r="A90" i="1"/>
  <c r="B89" i="1"/>
  <c r="D92" i="1" l="1"/>
  <c r="E92" i="1" s="1"/>
  <c r="G91" i="1"/>
  <c r="H91" i="1" s="1"/>
  <c r="A91" i="1"/>
  <c r="B90" i="1"/>
  <c r="J91" i="1"/>
  <c r="K91" i="1" s="1"/>
  <c r="A92" i="1" l="1"/>
  <c r="B91" i="1"/>
  <c r="G92" i="1"/>
  <c r="H92" i="1" s="1"/>
  <c r="J92" i="1"/>
  <c r="K92" i="1" s="1"/>
  <c r="D93" i="1"/>
  <c r="E93" i="1" s="1"/>
  <c r="J93" i="1" l="1"/>
  <c r="K93" i="1" s="1"/>
  <c r="G93" i="1"/>
  <c r="H93" i="1" s="1"/>
  <c r="A93" i="1"/>
  <c r="B92" i="1"/>
  <c r="D94" i="1"/>
  <c r="E94" i="1" s="1"/>
  <c r="D95" i="1" l="1"/>
  <c r="E95" i="1" s="1"/>
  <c r="A94" i="1"/>
  <c r="B93" i="1"/>
  <c r="G94" i="1"/>
  <c r="H94" i="1" s="1"/>
  <c r="J94" i="1"/>
  <c r="K94" i="1" s="1"/>
  <c r="G95" i="1" l="1"/>
  <c r="H95" i="1" s="1"/>
  <c r="A95" i="1"/>
  <c r="B94" i="1"/>
  <c r="J95" i="1"/>
  <c r="K95" i="1" s="1"/>
  <c r="D96" i="1"/>
  <c r="E96" i="1" s="1"/>
  <c r="J96" i="1" l="1"/>
  <c r="K96" i="1" s="1"/>
  <c r="A96" i="1"/>
  <c r="B95" i="1"/>
  <c r="G96" i="1"/>
  <c r="H96" i="1" s="1"/>
  <c r="D97" i="1"/>
  <c r="E97" i="1" s="1"/>
  <c r="D98" i="1" l="1"/>
  <c r="E98" i="1" s="1"/>
  <c r="G97" i="1"/>
  <c r="H97" i="1" s="1"/>
  <c r="A97" i="1"/>
  <c r="B96" i="1"/>
  <c r="J97" i="1"/>
  <c r="K97" i="1" s="1"/>
  <c r="A98" i="1" l="1"/>
  <c r="B97" i="1"/>
  <c r="G98" i="1"/>
  <c r="H98" i="1" s="1"/>
  <c r="J98" i="1"/>
  <c r="K98" i="1" s="1"/>
  <c r="D99" i="1"/>
  <c r="E99" i="1" s="1"/>
  <c r="J99" i="1" l="1"/>
  <c r="K99" i="1" s="1"/>
  <c r="G99" i="1"/>
  <c r="H99" i="1" s="1"/>
  <c r="A99" i="1"/>
  <c r="B98" i="1"/>
  <c r="D100" i="1"/>
  <c r="E100" i="1" s="1"/>
  <c r="D101" i="1" l="1"/>
  <c r="E101" i="1" s="1"/>
  <c r="J100" i="1"/>
  <c r="K100" i="1" s="1"/>
  <c r="A100" i="1"/>
  <c r="B99" i="1"/>
  <c r="G100" i="1"/>
  <c r="H100" i="1" s="1"/>
  <c r="G101" i="1" l="1"/>
  <c r="H101" i="1" s="1"/>
  <c r="A101" i="1"/>
  <c r="B100" i="1"/>
  <c r="J101" i="1"/>
  <c r="K101" i="1" s="1"/>
  <c r="D102" i="1"/>
  <c r="E102" i="1" s="1"/>
  <c r="J102" i="1" l="1"/>
  <c r="K102" i="1" s="1"/>
  <c r="A102" i="1"/>
  <c r="B101" i="1"/>
  <c r="G102" i="1"/>
  <c r="H102" i="1" s="1"/>
  <c r="B102" i="1" l="1"/>
</calcChain>
</file>

<file path=xl/sharedStrings.xml><?xml version="1.0" encoding="utf-8"?>
<sst xmlns="http://schemas.openxmlformats.org/spreadsheetml/2006/main" count="102" uniqueCount="55">
  <si>
    <t>x1</t>
  </si>
  <si>
    <t>x2</t>
  </si>
  <si>
    <t>x3</t>
  </si>
  <si>
    <t>x4</t>
  </si>
  <si>
    <t>x</t>
  </si>
  <si>
    <t>OW-delay 100</t>
  </si>
  <si>
    <t>OW-delay 200</t>
  </si>
  <si>
    <t>OW-delay 500</t>
  </si>
  <si>
    <t>OW-delay 1000</t>
  </si>
  <si>
    <t>OW-delay 5000</t>
  </si>
  <si>
    <t>NR-Delay 100</t>
  </si>
  <si>
    <t>NR-delay 200</t>
  </si>
  <si>
    <t>NR-delay 500</t>
  </si>
  <si>
    <t>NR-delay 1000</t>
  </si>
  <si>
    <t>NR-delay 5000</t>
  </si>
  <si>
    <t>cold start</t>
  </si>
  <si>
    <t>hot start</t>
  </si>
  <si>
    <t>x*delay1</t>
  </si>
  <si>
    <t>x*delay2</t>
  </si>
  <si>
    <t>x*delay3</t>
  </si>
  <si>
    <t>x*delay4</t>
  </si>
  <si>
    <t>x*delay5</t>
  </si>
  <si>
    <t>x5</t>
  </si>
  <si>
    <t>OW-NR - delay 500</t>
  </si>
  <si>
    <t>OW-NR - delay 100</t>
  </si>
  <si>
    <t>OW-NR - delay 200</t>
  </si>
  <si>
    <t>OW-NR - delay 1000</t>
  </si>
  <si>
    <t>OW-OW (warm)</t>
  </si>
  <si>
    <t>OW-OW (cold)</t>
  </si>
  <si>
    <t>NR-NR (warm)</t>
  </si>
  <si>
    <t>NR-NR (cold)</t>
  </si>
  <si>
    <t>OW-NR (warm)</t>
  </si>
  <si>
    <t>x6</t>
  </si>
  <si>
    <t>OW-NR (cold)</t>
  </si>
  <si>
    <t>NR-NR - delay 100</t>
  </si>
  <si>
    <t>NR-NR - delay 200</t>
  </si>
  <si>
    <t>NR-NR - delay 500</t>
  </si>
  <si>
    <t>NR-NR - delay 1000</t>
  </si>
  <si>
    <t>OW-OW - delay 100</t>
  </si>
  <si>
    <t>OW-OW - delay 200</t>
  </si>
  <si>
    <t>OW-OW - delay 500</t>
  </si>
  <si>
    <t>OW-OW - delay 1000</t>
  </si>
  <si>
    <t>Predicted</t>
  </si>
  <si>
    <t>Actual</t>
  </si>
  <si>
    <t>OW-OW Error</t>
  </si>
  <si>
    <t>NR-NR Error</t>
  </si>
  <si>
    <t>OW-NR Error</t>
  </si>
  <si>
    <t>1000ms</t>
  </si>
  <si>
    <t>100ms</t>
  </si>
  <si>
    <t>200ms</t>
  </si>
  <si>
    <t>n</t>
  </si>
  <si>
    <t>Validation Cases</t>
  </si>
  <si>
    <t>AVERAGE ERROR</t>
  </si>
  <si>
    <t>Abs Error</t>
  </si>
  <si>
    <t>Y=(aX+b) /n*delay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</si>
</sst>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ED3FA"/>
        <bgColor indexed="64"/>
      </patternFill>
    </fill>
    <fill>
      <patternFill patternType="solid">
        <fgColor rgb="FFCD31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3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D31F7"/>
      <color rgb="FF2ED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/>
            </a:pPr>
            <a:r>
              <a:rPr lang="en-GB" sz="1850"/>
              <a:t>Orchestration</a:t>
            </a:r>
            <a:r>
              <a:rPr lang="en-GB" sz="1850" baseline="0"/>
              <a:t> Overheads</a:t>
            </a:r>
            <a:endParaRPr lang="en-GB" sz="185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OW-OW (warm)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2.11</c:v>
                </c:pt>
                <c:pt idx="1">
                  <c:v>120.95</c:v>
                </c:pt>
                <c:pt idx="2">
                  <c:v>239.79000000000002</c:v>
                </c:pt>
                <c:pt idx="3">
                  <c:v>358.63</c:v>
                </c:pt>
                <c:pt idx="4">
                  <c:v>477.47</c:v>
                </c:pt>
                <c:pt idx="5">
                  <c:v>596.31000000000006</c:v>
                </c:pt>
                <c:pt idx="6">
                  <c:v>715.15</c:v>
                </c:pt>
                <c:pt idx="7">
                  <c:v>833.99</c:v>
                </c:pt>
                <c:pt idx="8">
                  <c:v>952.83</c:v>
                </c:pt>
                <c:pt idx="9">
                  <c:v>1071.6699999999998</c:v>
                </c:pt>
                <c:pt idx="10">
                  <c:v>1190.51</c:v>
                </c:pt>
                <c:pt idx="11">
                  <c:v>1309.3499999999999</c:v>
                </c:pt>
                <c:pt idx="12">
                  <c:v>1428.1899999999998</c:v>
                </c:pt>
                <c:pt idx="13">
                  <c:v>1547.03</c:v>
                </c:pt>
                <c:pt idx="14">
                  <c:v>1665.87</c:v>
                </c:pt>
                <c:pt idx="15">
                  <c:v>1784.71</c:v>
                </c:pt>
                <c:pt idx="16">
                  <c:v>1903.55</c:v>
                </c:pt>
                <c:pt idx="17">
                  <c:v>2022.3899999999999</c:v>
                </c:pt>
                <c:pt idx="18">
                  <c:v>2141.23</c:v>
                </c:pt>
                <c:pt idx="19">
                  <c:v>2260.0700000000002</c:v>
                </c:pt>
                <c:pt idx="20">
                  <c:v>2378.9100000000003</c:v>
                </c:pt>
                <c:pt idx="21">
                  <c:v>2497.75</c:v>
                </c:pt>
                <c:pt idx="22">
                  <c:v>2616.59</c:v>
                </c:pt>
                <c:pt idx="23">
                  <c:v>2735.4300000000003</c:v>
                </c:pt>
                <c:pt idx="24">
                  <c:v>2854.27</c:v>
                </c:pt>
                <c:pt idx="25">
                  <c:v>2973.11</c:v>
                </c:pt>
                <c:pt idx="26">
                  <c:v>3091.9500000000003</c:v>
                </c:pt>
                <c:pt idx="27">
                  <c:v>3210.7900000000004</c:v>
                </c:pt>
                <c:pt idx="28">
                  <c:v>3329.63</c:v>
                </c:pt>
                <c:pt idx="29">
                  <c:v>3448.4700000000003</c:v>
                </c:pt>
                <c:pt idx="30">
                  <c:v>3567.3100000000004</c:v>
                </c:pt>
                <c:pt idx="31">
                  <c:v>3686.15</c:v>
                </c:pt>
                <c:pt idx="32">
                  <c:v>3804.9900000000002</c:v>
                </c:pt>
                <c:pt idx="33">
                  <c:v>3923.8300000000004</c:v>
                </c:pt>
                <c:pt idx="34">
                  <c:v>4042.67</c:v>
                </c:pt>
                <c:pt idx="35">
                  <c:v>4161.51</c:v>
                </c:pt>
                <c:pt idx="36">
                  <c:v>4280.3499999999995</c:v>
                </c:pt>
                <c:pt idx="37">
                  <c:v>4399.1899999999996</c:v>
                </c:pt>
                <c:pt idx="38">
                  <c:v>4518.03</c:v>
                </c:pt>
                <c:pt idx="39">
                  <c:v>4636.87</c:v>
                </c:pt>
                <c:pt idx="40">
                  <c:v>4755.71</c:v>
                </c:pt>
                <c:pt idx="41">
                  <c:v>4874.55</c:v>
                </c:pt>
                <c:pt idx="42">
                  <c:v>4993.3899999999994</c:v>
                </c:pt>
                <c:pt idx="43">
                  <c:v>5112.2299999999996</c:v>
                </c:pt>
                <c:pt idx="44">
                  <c:v>5231.07</c:v>
                </c:pt>
                <c:pt idx="45">
                  <c:v>5349.91</c:v>
                </c:pt>
                <c:pt idx="46">
                  <c:v>5468.75</c:v>
                </c:pt>
                <c:pt idx="47">
                  <c:v>5587.59</c:v>
                </c:pt>
                <c:pt idx="48">
                  <c:v>5706.4299999999994</c:v>
                </c:pt>
                <c:pt idx="49">
                  <c:v>5825.2699999999995</c:v>
                </c:pt>
                <c:pt idx="50">
                  <c:v>5944.11</c:v>
                </c:pt>
                <c:pt idx="51">
                  <c:v>6062.95</c:v>
                </c:pt>
                <c:pt idx="52">
                  <c:v>6181.79</c:v>
                </c:pt>
                <c:pt idx="53">
                  <c:v>6300.63</c:v>
                </c:pt>
                <c:pt idx="54">
                  <c:v>6419.47</c:v>
                </c:pt>
                <c:pt idx="55">
                  <c:v>6538.3099999999995</c:v>
                </c:pt>
                <c:pt idx="56">
                  <c:v>6657.15</c:v>
                </c:pt>
                <c:pt idx="57">
                  <c:v>6775.99</c:v>
                </c:pt>
                <c:pt idx="58">
                  <c:v>6894.83</c:v>
                </c:pt>
                <c:pt idx="59">
                  <c:v>7013.67</c:v>
                </c:pt>
                <c:pt idx="60">
                  <c:v>7132.51</c:v>
                </c:pt>
                <c:pt idx="61">
                  <c:v>7251.3499999999995</c:v>
                </c:pt>
                <c:pt idx="62">
                  <c:v>7370.19</c:v>
                </c:pt>
                <c:pt idx="63">
                  <c:v>7489.03</c:v>
                </c:pt>
                <c:pt idx="64">
                  <c:v>7607.87</c:v>
                </c:pt>
                <c:pt idx="65">
                  <c:v>7726.71</c:v>
                </c:pt>
                <c:pt idx="66">
                  <c:v>7845.55</c:v>
                </c:pt>
                <c:pt idx="67">
                  <c:v>7964.39</c:v>
                </c:pt>
                <c:pt idx="68">
                  <c:v>8083.23</c:v>
                </c:pt>
                <c:pt idx="69">
                  <c:v>8202.0700000000015</c:v>
                </c:pt>
                <c:pt idx="70">
                  <c:v>8320.9100000000017</c:v>
                </c:pt>
                <c:pt idx="71">
                  <c:v>8439.75</c:v>
                </c:pt>
                <c:pt idx="72">
                  <c:v>8558.59</c:v>
                </c:pt>
                <c:pt idx="73">
                  <c:v>8677.43</c:v>
                </c:pt>
                <c:pt idx="74">
                  <c:v>8796.27</c:v>
                </c:pt>
                <c:pt idx="75">
                  <c:v>8915.11</c:v>
                </c:pt>
                <c:pt idx="76">
                  <c:v>9033.9500000000007</c:v>
                </c:pt>
                <c:pt idx="77">
                  <c:v>9152.7900000000009</c:v>
                </c:pt>
                <c:pt idx="78">
                  <c:v>9271.630000000001</c:v>
                </c:pt>
                <c:pt idx="79">
                  <c:v>9390.4700000000012</c:v>
                </c:pt>
                <c:pt idx="80">
                  <c:v>9509.3100000000013</c:v>
                </c:pt>
                <c:pt idx="81">
                  <c:v>9628.1500000000015</c:v>
                </c:pt>
                <c:pt idx="82">
                  <c:v>9746.9900000000016</c:v>
                </c:pt>
                <c:pt idx="83">
                  <c:v>9865.8300000000017</c:v>
                </c:pt>
                <c:pt idx="84">
                  <c:v>9984.67</c:v>
                </c:pt>
                <c:pt idx="85">
                  <c:v>10103.51</c:v>
                </c:pt>
                <c:pt idx="86">
                  <c:v>10222.35</c:v>
                </c:pt>
                <c:pt idx="87">
                  <c:v>10341.19</c:v>
                </c:pt>
                <c:pt idx="88">
                  <c:v>10460.030000000001</c:v>
                </c:pt>
                <c:pt idx="89">
                  <c:v>10578.87</c:v>
                </c:pt>
                <c:pt idx="90">
                  <c:v>10697.710000000001</c:v>
                </c:pt>
                <c:pt idx="91">
                  <c:v>10816.550000000001</c:v>
                </c:pt>
                <c:pt idx="92">
                  <c:v>10935.390000000001</c:v>
                </c:pt>
                <c:pt idx="93">
                  <c:v>11054.230000000001</c:v>
                </c:pt>
                <c:pt idx="94">
                  <c:v>11173.070000000002</c:v>
                </c:pt>
                <c:pt idx="95">
                  <c:v>11291.910000000002</c:v>
                </c:pt>
                <c:pt idx="96">
                  <c:v>11410.75</c:v>
                </c:pt>
                <c:pt idx="97">
                  <c:v>11529.59</c:v>
                </c:pt>
                <c:pt idx="98">
                  <c:v>11648.43</c:v>
                </c:pt>
                <c:pt idx="99">
                  <c:v>11767.27</c:v>
                </c:pt>
                <c:pt idx="100">
                  <c:v>11886.11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OW-OW (cold)</c:v>
                </c:pt>
              </c:strCache>
            </c:strRef>
          </c:tx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2250.11</c:v>
                </c:pt>
                <c:pt idx="1">
                  <c:v>2368.9500000000003</c:v>
                </c:pt>
                <c:pt idx="2">
                  <c:v>2487.79</c:v>
                </c:pt>
                <c:pt idx="3">
                  <c:v>2606.63</c:v>
                </c:pt>
                <c:pt idx="4">
                  <c:v>2725.4700000000003</c:v>
                </c:pt>
                <c:pt idx="5">
                  <c:v>2844.3100000000004</c:v>
                </c:pt>
                <c:pt idx="6">
                  <c:v>2963.15</c:v>
                </c:pt>
                <c:pt idx="7">
                  <c:v>3081.9900000000002</c:v>
                </c:pt>
                <c:pt idx="8">
                  <c:v>3200.83</c:v>
                </c:pt>
                <c:pt idx="9">
                  <c:v>3319.67</c:v>
                </c:pt>
                <c:pt idx="10">
                  <c:v>3438.51</c:v>
                </c:pt>
                <c:pt idx="11">
                  <c:v>3557.3500000000004</c:v>
                </c:pt>
                <c:pt idx="12">
                  <c:v>3676.19</c:v>
                </c:pt>
                <c:pt idx="13">
                  <c:v>3795.03</c:v>
                </c:pt>
                <c:pt idx="14">
                  <c:v>3913.87</c:v>
                </c:pt>
                <c:pt idx="15">
                  <c:v>4032.71</c:v>
                </c:pt>
                <c:pt idx="16">
                  <c:v>4151.55</c:v>
                </c:pt>
                <c:pt idx="17">
                  <c:v>4270.3900000000003</c:v>
                </c:pt>
                <c:pt idx="18">
                  <c:v>4389.2299999999996</c:v>
                </c:pt>
                <c:pt idx="19">
                  <c:v>4508.07</c:v>
                </c:pt>
                <c:pt idx="20">
                  <c:v>4626.91</c:v>
                </c:pt>
                <c:pt idx="21">
                  <c:v>4745.75</c:v>
                </c:pt>
                <c:pt idx="22">
                  <c:v>4864.59</c:v>
                </c:pt>
                <c:pt idx="23">
                  <c:v>4983.43</c:v>
                </c:pt>
                <c:pt idx="24">
                  <c:v>5102.2700000000004</c:v>
                </c:pt>
                <c:pt idx="25">
                  <c:v>5221.1100000000006</c:v>
                </c:pt>
                <c:pt idx="26">
                  <c:v>5339.9500000000007</c:v>
                </c:pt>
                <c:pt idx="27">
                  <c:v>5458.7900000000009</c:v>
                </c:pt>
                <c:pt idx="28">
                  <c:v>5577.63</c:v>
                </c:pt>
                <c:pt idx="29">
                  <c:v>5696.47</c:v>
                </c:pt>
                <c:pt idx="30">
                  <c:v>5815.31</c:v>
                </c:pt>
                <c:pt idx="31">
                  <c:v>5934.15</c:v>
                </c:pt>
                <c:pt idx="32">
                  <c:v>6052.99</c:v>
                </c:pt>
                <c:pt idx="33">
                  <c:v>6171.83</c:v>
                </c:pt>
                <c:pt idx="34">
                  <c:v>6290.67</c:v>
                </c:pt>
                <c:pt idx="35">
                  <c:v>6409.51</c:v>
                </c:pt>
                <c:pt idx="36">
                  <c:v>6528.35</c:v>
                </c:pt>
                <c:pt idx="37">
                  <c:v>6647.1900000000005</c:v>
                </c:pt>
                <c:pt idx="38">
                  <c:v>6766.0300000000007</c:v>
                </c:pt>
                <c:pt idx="39">
                  <c:v>6884.8700000000008</c:v>
                </c:pt>
                <c:pt idx="40">
                  <c:v>7003.7100000000009</c:v>
                </c:pt>
                <c:pt idx="41">
                  <c:v>7122.5500000000011</c:v>
                </c:pt>
                <c:pt idx="42">
                  <c:v>7241.3899999999994</c:v>
                </c:pt>
                <c:pt idx="43">
                  <c:v>7360.23</c:v>
                </c:pt>
                <c:pt idx="44">
                  <c:v>7479.07</c:v>
                </c:pt>
                <c:pt idx="45">
                  <c:v>7597.91</c:v>
                </c:pt>
                <c:pt idx="46">
                  <c:v>7716.75</c:v>
                </c:pt>
                <c:pt idx="47">
                  <c:v>7835.59</c:v>
                </c:pt>
                <c:pt idx="48">
                  <c:v>7954.43</c:v>
                </c:pt>
                <c:pt idx="49">
                  <c:v>8073.27</c:v>
                </c:pt>
                <c:pt idx="50">
                  <c:v>8192.11</c:v>
                </c:pt>
                <c:pt idx="51">
                  <c:v>8310.9500000000007</c:v>
                </c:pt>
                <c:pt idx="52">
                  <c:v>8429.7900000000009</c:v>
                </c:pt>
                <c:pt idx="53">
                  <c:v>8548.630000000001</c:v>
                </c:pt>
                <c:pt idx="54">
                  <c:v>8667.4700000000012</c:v>
                </c:pt>
                <c:pt idx="55">
                  <c:v>8786.31</c:v>
                </c:pt>
                <c:pt idx="56">
                  <c:v>8905.15</c:v>
                </c:pt>
                <c:pt idx="57">
                  <c:v>9023.99</c:v>
                </c:pt>
                <c:pt idx="58">
                  <c:v>9142.83</c:v>
                </c:pt>
                <c:pt idx="59">
                  <c:v>9261.67</c:v>
                </c:pt>
                <c:pt idx="60">
                  <c:v>9380.51</c:v>
                </c:pt>
                <c:pt idx="61">
                  <c:v>9499.35</c:v>
                </c:pt>
                <c:pt idx="62">
                  <c:v>9618.19</c:v>
                </c:pt>
                <c:pt idx="63">
                  <c:v>9737.0300000000007</c:v>
                </c:pt>
                <c:pt idx="64">
                  <c:v>9855.8700000000008</c:v>
                </c:pt>
                <c:pt idx="65">
                  <c:v>9974.7100000000009</c:v>
                </c:pt>
                <c:pt idx="66">
                  <c:v>10093.550000000001</c:v>
                </c:pt>
                <c:pt idx="67">
                  <c:v>10212.390000000001</c:v>
                </c:pt>
                <c:pt idx="68">
                  <c:v>10331.23</c:v>
                </c:pt>
                <c:pt idx="69">
                  <c:v>10450.070000000002</c:v>
                </c:pt>
                <c:pt idx="70">
                  <c:v>10568.910000000002</c:v>
                </c:pt>
                <c:pt idx="71">
                  <c:v>10687.75</c:v>
                </c:pt>
                <c:pt idx="72">
                  <c:v>10806.59</c:v>
                </c:pt>
                <c:pt idx="73">
                  <c:v>10925.43</c:v>
                </c:pt>
                <c:pt idx="74">
                  <c:v>11044.27</c:v>
                </c:pt>
                <c:pt idx="75">
                  <c:v>11163.11</c:v>
                </c:pt>
                <c:pt idx="76">
                  <c:v>11281.95</c:v>
                </c:pt>
                <c:pt idx="77">
                  <c:v>11400.79</c:v>
                </c:pt>
                <c:pt idx="78">
                  <c:v>11519.630000000001</c:v>
                </c:pt>
                <c:pt idx="79">
                  <c:v>11638.470000000001</c:v>
                </c:pt>
                <c:pt idx="80">
                  <c:v>11757.310000000001</c:v>
                </c:pt>
                <c:pt idx="81">
                  <c:v>11876.150000000001</c:v>
                </c:pt>
                <c:pt idx="82">
                  <c:v>11994.990000000002</c:v>
                </c:pt>
                <c:pt idx="83">
                  <c:v>12113.830000000002</c:v>
                </c:pt>
                <c:pt idx="84">
                  <c:v>12232.67</c:v>
                </c:pt>
                <c:pt idx="85">
                  <c:v>12351.51</c:v>
                </c:pt>
                <c:pt idx="86">
                  <c:v>12470.35</c:v>
                </c:pt>
                <c:pt idx="87">
                  <c:v>12589.19</c:v>
                </c:pt>
                <c:pt idx="88">
                  <c:v>12708.03</c:v>
                </c:pt>
                <c:pt idx="89">
                  <c:v>12826.87</c:v>
                </c:pt>
                <c:pt idx="90">
                  <c:v>12945.710000000001</c:v>
                </c:pt>
                <c:pt idx="91">
                  <c:v>13064.550000000001</c:v>
                </c:pt>
                <c:pt idx="92">
                  <c:v>13183.390000000001</c:v>
                </c:pt>
                <c:pt idx="93">
                  <c:v>13302.230000000001</c:v>
                </c:pt>
                <c:pt idx="94">
                  <c:v>13421.070000000002</c:v>
                </c:pt>
                <c:pt idx="95">
                  <c:v>13539.910000000002</c:v>
                </c:pt>
                <c:pt idx="96">
                  <c:v>13658.75</c:v>
                </c:pt>
                <c:pt idx="97">
                  <c:v>13777.59</c:v>
                </c:pt>
                <c:pt idx="98">
                  <c:v>13896.43</c:v>
                </c:pt>
                <c:pt idx="99">
                  <c:v>14015.27</c:v>
                </c:pt>
                <c:pt idx="100">
                  <c:v>14134.11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NR-NR (warm)</c:v>
                </c:pt>
              </c:strCache>
            </c:strRef>
          </c:tx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128.36000000000001</c:v>
                </c:pt>
                <c:pt idx="1">
                  <c:v>130.05000000000001</c:v>
                </c:pt>
                <c:pt idx="2">
                  <c:v>131.74</c:v>
                </c:pt>
                <c:pt idx="3">
                  <c:v>133.43</c:v>
                </c:pt>
                <c:pt idx="4">
                  <c:v>135.12</c:v>
                </c:pt>
                <c:pt idx="5">
                  <c:v>136.81</c:v>
                </c:pt>
                <c:pt idx="6">
                  <c:v>138.5</c:v>
                </c:pt>
                <c:pt idx="7">
                  <c:v>140.19000000000003</c:v>
                </c:pt>
                <c:pt idx="8">
                  <c:v>141.88000000000002</c:v>
                </c:pt>
                <c:pt idx="9">
                  <c:v>143.57000000000002</c:v>
                </c:pt>
                <c:pt idx="10">
                  <c:v>145.26000000000002</c:v>
                </c:pt>
                <c:pt idx="11">
                  <c:v>146.95000000000002</c:v>
                </c:pt>
                <c:pt idx="12">
                  <c:v>148.64000000000001</c:v>
                </c:pt>
                <c:pt idx="13">
                  <c:v>150.33000000000001</c:v>
                </c:pt>
                <c:pt idx="14">
                  <c:v>152.02000000000001</c:v>
                </c:pt>
                <c:pt idx="15">
                  <c:v>153.71</c:v>
                </c:pt>
                <c:pt idx="16">
                  <c:v>155.4</c:v>
                </c:pt>
                <c:pt idx="17">
                  <c:v>157.09</c:v>
                </c:pt>
                <c:pt idx="18">
                  <c:v>158.78</c:v>
                </c:pt>
                <c:pt idx="19">
                  <c:v>160.47000000000003</c:v>
                </c:pt>
                <c:pt idx="20">
                  <c:v>162.16000000000003</c:v>
                </c:pt>
                <c:pt idx="21">
                  <c:v>163.85000000000002</c:v>
                </c:pt>
                <c:pt idx="22">
                  <c:v>165.54000000000002</c:v>
                </c:pt>
                <c:pt idx="23">
                  <c:v>167.23000000000002</c:v>
                </c:pt>
                <c:pt idx="24">
                  <c:v>168.92000000000002</c:v>
                </c:pt>
                <c:pt idx="25">
                  <c:v>170.61</c:v>
                </c:pt>
                <c:pt idx="26">
                  <c:v>172.3</c:v>
                </c:pt>
                <c:pt idx="27">
                  <c:v>173.99</c:v>
                </c:pt>
                <c:pt idx="28">
                  <c:v>175.68</c:v>
                </c:pt>
                <c:pt idx="29">
                  <c:v>177.37</c:v>
                </c:pt>
                <c:pt idx="30">
                  <c:v>179.06</c:v>
                </c:pt>
                <c:pt idx="31">
                  <c:v>180.75</c:v>
                </c:pt>
                <c:pt idx="32">
                  <c:v>182.44</c:v>
                </c:pt>
                <c:pt idx="33">
                  <c:v>184.13</c:v>
                </c:pt>
                <c:pt idx="34">
                  <c:v>185.82000000000002</c:v>
                </c:pt>
                <c:pt idx="35">
                  <c:v>187.51000000000002</c:v>
                </c:pt>
                <c:pt idx="36">
                  <c:v>189.20000000000002</c:v>
                </c:pt>
                <c:pt idx="37">
                  <c:v>190.89000000000001</c:v>
                </c:pt>
                <c:pt idx="38">
                  <c:v>192.58</c:v>
                </c:pt>
                <c:pt idx="39">
                  <c:v>194.27</c:v>
                </c:pt>
                <c:pt idx="40">
                  <c:v>195.96</c:v>
                </c:pt>
                <c:pt idx="41">
                  <c:v>197.65</c:v>
                </c:pt>
                <c:pt idx="42">
                  <c:v>199.34000000000003</c:v>
                </c:pt>
                <c:pt idx="43">
                  <c:v>201.03000000000003</c:v>
                </c:pt>
                <c:pt idx="44">
                  <c:v>202.72000000000003</c:v>
                </c:pt>
                <c:pt idx="45">
                  <c:v>204.41000000000003</c:v>
                </c:pt>
                <c:pt idx="46">
                  <c:v>206.10000000000002</c:v>
                </c:pt>
                <c:pt idx="47">
                  <c:v>207.79000000000002</c:v>
                </c:pt>
                <c:pt idx="48">
                  <c:v>209.48000000000002</c:v>
                </c:pt>
                <c:pt idx="49">
                  <c:v>211.17000000000002</c:v>
                </c:pt>
                <c:pt idx="50">
                  <c:v>212.86</c:v>
                </c:pt>
                <c:pt idx="51">
                  <c:v>214.55</c:v>
                </c:pt>
                <c:pt idx="52">
                  <c:v>216.24</c:v>
                </c:pt>
                <c:pt idx="53">
                  <c:v>217.93</c:v>
                </c:pt>
                <c:pt idx="54">
                  <c:v>219.62</c:v>
                </c:pt>
                <c:pt idx="55">
                  <c:v>221.31</c:v>
                </c:pt>
                <c:pt idx="56">
                  <c:v>223</c:v>
                </c:pt>
                <c:pt idx="57">
                  <c:v>224.69</c:v>
                </c:pt>
                <c:pt idx="58">
                  <c:v>226.38</c:v>
                </c:pt>
                <c:pt idx="59">
                  <c:v>228.07</c:v>
                </c:pt>
                <c:pt idx="60">
                  <c:v>229.76</c:v>
                </c:pt>
                <c:pt idx="61">
                  <c:v>231.45000000000002</c:v>
                </c:pt>
                <c:pt idx="62">
                  <c:v>233.14000000000001</c:v>
                </c:pt>
                <c:pt idx="63">
                  <c:v>234.83</c:v>
                </c:pt>
                <c:pt idx="64">
                  <c:v>236.52</c:v>
                </c:pt>
                <c:pt idx="65">
                  <c:v>238.21</c:v>
                </c:pt>
                <c:pt idx="66">
                  <c:v>239.9</c:v>
                </c:pt>
                <c:pt idx="67">
                  <c:v>241.59</c:v>
                </c:pt>
                <c:pt idx="68">
                  <c:v>243.28000000000003</c:v>
                </c:pt>
                <c:pt idx="69">
                  <c:v>244.97000000000003</c:v>
                </c:pt>
                <c:pt idx="70">
                  <c:v>246.66000000000003</c:v>
                </c:pt>
                <c:pt idx="71">
                  <c:v>248.35000000000002</c:v>
                </c:pt>
                <c:pt idx="72">
                  <c:v>250.04000000000002</c:v>
                </c:pt>
                <c:pt idx="73">
                  <c:v>251.73000000000002</c:v>
                </c:pt>
                <c:pt idx="74">
                  <c:v>253.42000000000002</c:v>
                </c:pt>
                <c:pt idx="75">
                  <c:v>255.11</c:v>
                </c:pt>
                <c:pt idx="76">
                  <c:v>256.8</c:v>
                </c:pt>
                <c:pt idx="77">
                  <c:v>258.49</c:v>
                </c:pt>
                <c:pt idx="78">
                  <c:v>260.18</c:v>
                </c:pt>
                <c:pt idx="79">
                  <c:v>261.87</c:v>
                </c:pt>
                <c:pt idx="80">
                  <c:v>263.56</c:v>
                </c:pt>
                <c:pt idx="81">
                  <c:v>265.25</c:v>
                </c:pt>
                <c:pt idx="82">
                  <c:v>266.94</c:v>
                </c:pt>
                <c:pt idx="83">
                  <c:v>268.63</c:v>
                </c:pt>
                <c:pt idx="84">
                  <c:v>270.32000000000005</c:v>
                </c:pt>
                <c:pt idx="85">
                  <c:v>272.01</c:v>
                </c:pt>
                <c:pt idx="86">
                  <c:v>273.70000000000005</c:v>
                </c:pt>
                <c:pt idx="87">
                  <c:v>275.39</c:v>
                </c:pt>
                <c:pt idx="88">
                  <c:v>277.08000000000004</c:v>
                </c:pt>
                <c:pt idx="89">
                  <c:v>278.77</c:v>
                </c:pt>
                <c:pt idx="90">
                  <c:v>280.46000000000004</c:v>
                </c:pt>
                <c:pt idx="91">
                  <c:v>282.14999999999998</c:v>
                </c:pt>
                <c:pt idx="92">
                  <c:v>283.84000000000003</c:v>
                </c:pt>
                <c:pt idx="93">
                  <c:v>285.52999999999997</c:v>
                </c:pt>
                <c:pt idx="94">
                  <c:v>287.22000000000003</c:v>
                </c:pt>
                <c:pt idx="95">
                  <c:v>288.90999999999997</c:v>
                </c:pt>
                <c:pt idx="96">
                  <c:v>290.60000000000002</c:v>
                </c:pt>
                <c:pt idx="97">
                  <c:v>292.29000000000002</c:v>
                </c:pt>
                <c:pt idx="98">
                  <c:v>293.98</c:v>
                </c:pt>
                <c:pt idx="99">
                  <c:v>295.67</c:v>
                </c:pt>
                <c:pt idx="100">
                  <c:v>297.36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NR-NR (cold)</c:v>
                </c:pt>
              </c:strCache>
            </c:strRef>
          </c:tx>
          <c:marker>
            <c:symbol val="none"/>
          </c:marker>
          <c:x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7501.36</c:v>
                </c:pt>
                <c:pt idx="1">
                  <c:v>7503.0499999999993</c:v>
                </c:pt>
                <c:pt idx="2">
                  <c:v>7504.74</c:v>
                </c:pt>
                <c:pt idx="3">
                  <c:v>7506.4299999999994</c:v>
                </c:pt>
                <c:pt idx="4">
                  <c:v>7508.12</c:v>
                </c:pt>
                <c:pt idx="5">
                  <c:v>7509.8099999999995</c:v>
                </c:pt>
                <c:pt idx="6">
                  <c:v>7511.5</c:v>
                </c:pt>
                <c:pt idx="7">
                  <c:v>7513.19</c:v>
                </c:pt>
                <c:pt idx="8">
                  <c:v>7514.88</c:v>
                </c:pt>
                <c:pt idx="9">
                  <c:v>7516.57</c:v>
                </c:pt>
                <c:pt idx="10">
                  <c:v>7518.2599999999993</c:v>
                </c:pt>
                <c:pt idx="11">
                  <c:v>7519.95</c:v>
                </c:pt>
                <c:pt idx="12">
                  <c:v>7521.6399999999994</c:v>
                </c:pt>
                <c:pt idx="13">
                  <c:v>7523.33</c:v>
                </c:pt>
                <c:pt idx="14">
                  <c:v>7525.0199999999995</c:v>
                </c:pt>
                <c:pt idx="15">
                  <c:v>7526.71</c:v>
                </c:pt>
                <c:pt idx="16">
                  <c:v>7528.4</c:v>
                </c:pt>
                <c:pt idx="17">
                  <c:v>7530.0899999999992</c:v>
                </c:pt>
                <c:pt idx="18">
                  <c:v>7531.78</c:v>
                </c:pt>
                <c:pt idx="19">
                  <c:v>7533.4699999999993</c:v>
                </c:pt>
                <c:pt idx="20">
                  <c:v>7535.16</c:v>
                </c:pt>
                <c:pt idx="21">
                  <c:v>7536.8499999999995</c:v>
                </c:pt>
                <c:pt idx="22">
                  <c:v>7538.54</c:v>
                </c:pt>
                <c:pt idx="23">
                  <c:v>7540.23</c:v>
                </c:pt>
                <c:pt idx="24">
                  <c:v>7541.92</c:v>
                </c:pt>
                <c:pt idx="25">
                  <c:v>7543.61</c:v>
                </c:pt>
                <c:pt idx="26">
                  <c:v>7545.2999999999993</c:v>
                </c:pt>
                <c:pt idx="27">
                  <c:v>7546.99</c:v>
                </c:pt>
                <c:pt idx="28">
                  <c:v>7548.6799999999994</c:v>
                </c:pt>
                <c:pt idx="29">
                  <c:v>7550.37</c:v>
                </c:pt>
                <c:pt idx="30">
                  <c:v>7552.0599999999995</c:v>
                </c:pt>
                <c:pt idx="31">
                  <c:v>7553.75</c:v>
                </c:pt>
                <c:pt idx="32">
                  <c:v>7555.44</c:v>
                </c:pt>
                <c:pt idx="33">
                  <c:v>7557.13</c:v>
                </c:pt>
                <c:pt idx="34">
                  <c:v>7558.82</c:v>
                </c:pt>
                <c:pt idx="35">
                  <c:v>7560.5099999999993</c:v>
                </c:pt>
                <c:pt idx="36">
                  <c:v>7562.2</c:v>
                </c:pt>
                <c:pt idx="37">
                  <c:v>7563.8899999999994</c:v>
                </c:pt>
                <c:pt idx="38">
                  <c:v>7565.58</c:v>
                </c:pt>
                <c:pt idx="39">
                  <c:v>7567.2699999999995</c:v>
                </c:pt>
                <c:pt idx="40">
                  <c:v>7568.96</c:v>
                </c:pt>
                <c:pt idx="41">
                  <c:v>7570.65</c:v>
                </c:pt>
                <c:pt idx="42">
                  <c:v>7572.3399999999992</c:v>
                </c:pt>
                <c:pt idx="43">
                  <c:v>7574.03</c:v>
                </c:pt>
                <c:pt idx="44">
                  <c:v>7575.7199999999993</c:v>
                </c:pt>
                <c:pt idx="45">
                  <c:v>7577.41</c:v>
                </c:pt>
                <c:pt idx="46">
                  <c:v>7579.0999999999995</c:v>
                </c:pt>
                <c:pt idx="47">
                  <c:v>7580.79</c:v>
                </c:pt>
                <c:pt idx="48">
                  <c:v>7582.48</c:v>
                </c:pt>
                <c:pt idx="49">
                  <c:v>7584.17</c:v>
                </c:pt>
                <c:pt idx="50">
                  <c:v>7585.86</c:v>
                </c:pt>
                <c:pt idx="51">
                  <c:v>7587.5499999999993</c:v>
                </c:pt>
                <c:pt idx="52">
                  <c:v>7589.24</c:v>
                </c:pt>
                <c:pt idx="53">
                  <c:v>7590.9299999999994</c:v>
                </c:pt>
                <c:pt idx="54">
                  <c:v>7592.62</c:v>
                </c:pt>
                <c:pt idx="55">
                  <c:v>7594.3099999999995</c:v>
                </c:pt>
                <c:pt idx="56">
                  <c:v>7596</c:v>
                </c:pt>
                <c:pt idx="57">
                  <c:v>7597.69</c:v>
                </c:pt>
                <c:pt idx="58">
                  <c:v>7599.38</c:v>
                </c:pt>
                <c:pt idx="59">
                  <c:v>7601.07</c:v>
                </c:pt>
                <c:pt idx="60">
                  <c:v>7602.7599999999993</c:v>
                </c:pt>
                <c:pt idx="61">
                  <c:v>7604.45</c:v>
                </c:pt>
                <c:pt idx="62">
                  <c:v>7606.1399999999994</c:v>
                </c:pt>
                <c:pt idx="63">
                  <c:v>7607.83</c:v>
                </c:pt>
                <c:pt idx="64">
                  <c:v>7609.5199999999995</c:v>
                </c:pt>
                <c:pt idx="65">
                  <c:v>7611.21</c:v>
                </c:pt>
                <c:pt idx="66">
                  <c:v>7612.9</c:v>
                </c:pt>
                <c:pt idx="67">
                  <c:v>7614.5899999999992</c:v>
                </c:pt>
                <c:pt idx="68">
                  <c:v>7616.28</c:v>
                </c:pt>
                <c:pt idx="69">
                  <c:v>7617.9699999999993</c:v>
                </c:pt>
                <c:pt idx="70">
                  <c:v>7619.66</c:v>
                </c:pt>
                <c:pt idx="71">
                  <c:v>7621.3499999999995</c:v>
                </c:pt>
                <c:pt idx="72">
                  <c:v>7623.04</c:v>
                </c:pt>
                <c:pt idx="73">
                  <c:v>7624.73</c:v>
                </c:pt>
                <c:pt idx="74">
                  <c:v>7626.42</c:v>
                </c:pt>
                <c:pt idx="75">
                  <c:v>7628.11</c:v>
                </c:pt>
                <c:pt idx="76">
                  <c:v>7629.7999999999993</c:v>
                </c:pt>
                <c:pt idx="77">
                  <c:v>7631.49</c:v>
                </c:pt>
                <c:pt idx="78">
                  <c:v>7633.1799999999994</c:v>
                </c:pt>
                <c:pt idx="79">
                  <c:v>7634.87</c:v>
                </c:pt>
                <c:pt idx="80">
                  <c:v>7636.5599999999995</c:v>
                </c:pt>
                <c:pt idx="81">
                  <c:v>7638.25</c:v>
                </c:pt>
                <c:pt idx="82">
                  <c:v>7639.94</c:v>
                </c:pt>
                <c:pt idx="83">
                  <c:v>7641.6299999999992</c:v>
                </c:pt>
                <c:pt idx="84">
                  <c:v>7643.32</c:v>
                </c:pt>
                <c:pt idx="85">
                  <c:v>7645.0099999999993</c:v>
                </c:pt>
                <c:pt idx="86">
                  <c:v>7646.7</c:v>
                </c:pt>
                <c:pt idx="87">
                  <c:v>7648.3899999999994</c:v>
                </c:pt>
                <c:pt idx="88">
                  <c:v>7650.08</c:v>
                </c:pt>
                <c:pt idx="89">
                  <c:v>7651.7699999999995</c:v>
                </c:pt>
                <c:pt idx="90">
                  <c:v>7653.46</c:v>
                </c:pt>
                <c:pt idx="91">
                  <c:v>7655.15</c:v>
                </c:pt>
                <c:pt idx="92">
                  <c:v>7656.8399999999992</c:v>
                </c:pt>
                <c:pt idx="93">
                  <c:v>7658.53</c:v>
                </c:pt>
                <c:pt idx="94">
                  <c:v>7660.2199999999993</c:v>
                </c:pt>
                <c:pt idx="95">
                  <c:v>7661.91</c:v>
                </c:pt>
                <c:pt idx="96">
                  <c:v>7663.5999999999995</c:v>
                </c:pt>
                <c:pt idx="97">
                  <c:v>7665.29</c:v>
                </c:pt>
                <c:pt idx="98">
                  <c:v>7666.98</c:v>
                </c:pt>
                <c:pt idx="99">
                  <c:v>7668.67</c:v>
                </c:pt>
                <c:pt idx="100">
                  <c:v>7670.36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Sheet1!$B$104</c:f>
              <c:strCache>
                <c:ptCount val="1"/>
                <c:pt idx="0">
                  <c:v>OW-NR (warm)</c:v>
                </c:pt>
              </c:strCache>
            </c:strRef>
          </c:tx>
          <c:marker>
            <c:symbol val="none"/>
          </c:marker>
          <c:xVal>
            <c:numRef>
              <c:f>Sheet1!$A$105:$A$204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Sheet1!$B$105:$B$204</c:f>
              <c:numCache>
                <c:formatCode>General</c:formatCode>
                <c:ptCount val="100"/>
                <c:pt idx="0">
                  <c:v>235.78</c:v>
                </c:pt>
                <c:pt idx="1">
                  <c:v>357.48</c:v>
                </c:pt>
                <c:pt idx="2">
                  <c:v>479.18</c:v>
                </c:pt>
                <c:pt idx="3">
                  <c:v>600.88</c:v>
                </c:pt>
                <c:pt idx="4">
                  <c:v>722.58</c:v>
                </c:pt>
                <c:pt idx="5">
                  <c:v>844.28000000000009</c:v>
                </c:pt>
                <c:pt idx="6">
                  <c:v>965.98</c:v>
                </c:pt>
                <c:pt idx="7">
                  <c:v>1087.68</c:v>
                </c:pt>
                <c:pt idx="8">
                  <c:v>1209.3799999999999</c:v>
                </c:pt>
                <c:pt idx="9">
                  <c:v>1331.08</c:v>
                </c:pt>
                <c:pt idx="10">
                  <c:v>1452.78</c:v>
                </c:pt>
                <c:pt idx="11">
                  <c:v>1574.48</c:v>
                </c:pt>
                <c:pt idx="12">
                  <c:v>1696.18</c:v>
                </c:pt>
                <c:pt idx="13">
                  <c:v>1817.8799999999999</c:v>
                </c:pt>
                <c:pt idx="14">
                  <c:v>1939.58</c:v>
                </c:pt>
                <c:pt idx="15">
                  <c:v>2061.2800000000002</c:v>
                </c:pt>
                <c:pt idx="16">
                  <c:v>2182.98</c:v>
                </c:pt>
                <c:pt idx="17">
                  <c:v>2304.6799999999998</c:v>
                </c:pt>
                <c:pt idx="18">
                  <c:v>2426.38</c:v>
                </c:pt>
                <c:pt idx="19">
                  <c:v>2548.08</c:v>
                </c:pt>
                <c:pt idx="20">
                  <c:v>2669.78</c:v>
                </c:pt>
                <c:pt idx="21">
                  <c:v>2791.48</c:v>
                </c:pt>
                <c:pt idx="22">
                  <c:v>2913.18</c:v>
                </c:pt>
                <c:pt idx="23">
                  <c:v>3034.88</c:v>
                </c:pt>
                <c:pt idx="24">
                  <c:v>3156.58</c:v>
                </c:pt>
                <c:pt idx="25">
                  <c:v>3278.28</c:v>
                </c:pt>
                <c:pt idx="26">
                  <c:v>3399.98</c:v>
                </c:pt>
                <c:pt idx="27">
                  <c:v>3521.68</c:v>
                </c:pt>
                <c:pt idx="28">
                  <c:v>3643.38</c:v>
                </c:pt>
                <c:pt idx="29">
                  <c:v>3765.08</c:v>
                </c:pt>
                <c:pt idx="30">
                  <c:v>3886.78</c:v>
                </c:pt>
                <c:pt idx="31">
                  <c:v>4008.48</c:v>
                </c:pt>
                <c:pt idx="32">
                  <c:v>4130.18</c:v>
                </c:pt>
                <c:pt idx="33">
                  <c:v>4251.88</c:v>
                </c:pt>
                <c:pt idx="34">
                  <c:v>4373.58</c:v>
                </c:pt>
                <c:pt idx="35">
                  <c:v>4495.28</c:v>
                </c:pt>
                <c:pt idx="36">
                  <c:v>4616.9800000000005</c:v>
                </c:pt>
                <c:pt idx="37">
                  <c:v>4738.68</c:v>
                </c:pt>
                <c:pt idx="38">
                  <c:v>4860.38</c:v>
                </c:pt>
                <c:pt idx="39">
                  <c:v>4982.08</c:v>
                </c:pt>
                <c:pt idx="40">
                  <c:v>5103.78</c:v>
                </c:pt>
                <c:pt idx="41">
                  <c:v>5225.4800000000005</c:v>
                </c:pt>
                <c:pt idx="42">
                  <c:v>5347.18</c:v>
                </c:pt>
                <c:pt idx="43">
                  <c:v>5468.88</c:v>
                </c:pt>
                <c:pt idx="44">
                  <c:v>5590.58</c:v>
                </c:pt>
                <c:pt idx="45">
                  <c:v>5712.28</c:v>
                </c:pt>
                <c:pt idx="46">
                  <c:v>5833.9800000000005</c:v>
                </c:pt>
                <c:pt idx="47">
                  <c:v>5955.68</c:v>
                </c:pt>
                <c:pt idx="48">
                  <c:v>6077.38</c:v>
                </c:pt>
                <c:pt idx="49">
                  <c:v>6199.08</c:v>
                </c:pt>
                <c:pt idx="50">
                  <c:v>6320.78</c:v>
                </c:pt>
                <c:pt idx="51">
                  <c:v>6442.4800000000005</c:v>
                </c:pt>
                <c:pt idx="52">
                  <c:v>6564.18</c:v>
                </c:pt>
                <c:pt idx="53">
                  <c:v>6685.88</c:v>
                </c:pt>
                <c:pt idx="54">
                  <c:v>6807.58</c:v>
                </c:pt>
                <c:pt idx="55">
                  <c:v>6929.28</c:v>
                </c:pt>
                <c:pt idx="56">
                  <c:v>7050.9800000000005</c:v>
                </c:pt>
                <c:pt idx="57">
                  <c:v>7172.68</c:v>
                </c:pt>
                <c:pt idx="58">
                  <c:v>7294.38</c:v>
                </c:pt>
                <c:pt idx="59">
                  <c:v>7416.08</c:v>
                </c:pt>
                <c:pt idx="60">
                  <c:v>7537.78</c:v>
                </c:pt>
                <c:pt idx="61">
                  <c:v>7659.4800000000005</c:v>
                </c:pt>
                <c:pt idx="62">
                  <c:v>7781.18</c:v>
                </c:pt>
                <c:pt idx="63">
                  <c:v>7902.88</c:v>
                </c:pt>
                <c:pt idx="64">
                  <c:v>8024.58</c:v>
                </c:pt>
                <c:pt idx="65">
                  <c:v>8146.28</c:v>
                </c:pt>
                <c:pt idx="66">
                  <c:v>8267.9800000000014</c:v>
                </c:pt>
                <c:pt idx="67">
                  <c:v>8389.68</c:v>
                </c:pt>
                <c:pt idx="68">
                  <c:v>8511.380000000001</c:v>
                </c:pt>
                <c:pt idx="69">
                  <c:v>8633.08</c:v>
                </c:pt>
                <c:pt idx="70">
                  <c:v>8754.7800000000007</c:v>
                </c:pt>
                <c:pt idx="71">
                  <c:v>8876.48</c:v>
                </c:pt>
                <c:pt idx="72">
                  <c:v>8998.18</c:v>
                </c:pt>
                <c:pt idx="73">
                  <c:v>9119.880000000001</c:v>
                </c:pt>
                <c:pt idx="74">
                  <c:v>9241.58</c:v>
                </c:pt>
                <c:pt idx="75">
                  <c:v>9363.2800000000007</c:v>
                </c:pt>
                <c:pt idx="76">
                  <c:v>9484.98</c:v>
                </c:pt>
                <c:pt idx="77">
                  <c:v>9606.68</c:v>
                </c:pt>
                <c:pt idx="78">
                  <c:v>9728.380000000001</c:v>
                </c:pt>
                <c:pt idx="79">
                  <c:v>9850.08</c:v>
                </c:pt>
                <c:pt idx="80">
                  <c:v>9971.7800000000007</c:v>
                </c:pt>
                <c:pt idx="81">
                  <c:v>10093.48</c:v>
                </c:pt>
                <c:pt idx="82">
                  <c:v>10215.18</c:v>
                </c:pt>
                <c:pt idx="83">
                  <c:v>10336.880000000001</c:v>
                </c:pt>
                <c:pt idx="84">
                  <c:v>10458.58</c:v>
                </c:pt>
                <c:pt idx="85">
                  <c:v>10580.28</c:v>
                </c:pt>
                <c:pt idx="86">
                  <c:v>10701.98</c:v>
                </c:pt>
                <c:pt idx="87">
                  <c:v>10823.68</c:v>
                </c:pt>
                <c:pt idx="88">
                  <c:v>10945.380000000001</c:v>
                </c:pt>
                <c:pt idx="89">
                  <c:v>11067.08</c:v>
                </c:pt>
                <c:pt idx="90">
                  <c:v>11188.78</c:v>
                </c:pt>
                <c:pt idx="91">
                  <c:v>11310.48</c:v>
                </c:pt>
                <c:pt idx="92">
                  <c:v>11432.18</c:v>
                </c:pt>
                <c:pt idx="93">
                  <c:v>11553.880000000001</c:v>
                </c:pt>
                <c:pt idx="94">
                  <c:v>11675.58</c:v>
                </c:pt>
                <c:pt idx="95">
                  <c:v>11797.28</c:v>
                </c:pt>
                <c:pt idx="96">
                  <c:v>11918.98</c:v>
                </c:pt>
                <c:pt idx="97">
                  <c:v>12040.68</c:v>
                </c:pt>
                <c:pt idx="98">
                  <c:v>12162.380000000001</c:v>
                </c:pt>
                <c:pt idx="99">
                  <c:v>12284.08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Sheet1!$E$104</c:f>
              <c:strCache>
                <c:ptCount val="1"/>
                <c:pt idx="0">
                  <c:v>OW-NR (cold)</c:v>
                </c:pt>
              </c:strCache>
            </c:strRef>
          </c:tx>
          <c:marker>
            <c:symbol val="none"/>
          </c:marker>
          <c:xVal>
            <c:numRef>
              <c:f>Sheet1!$D$105:$D$204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Sheet1!$E$105:$E$204</c:f>
              <c:numCache>
                <c:formatCode>General</c:formatCode>
                <c:ptCount val="100"/>
                <c:pt idx="0">
                  <c:v>9856.7800000000007</c:v>
                </c:pt>
                <c:pt idx="1">
                  <c:v>9978.48</c:v>
                </c:pt>
                <c:pt idx="2">
                  <c:v>10100.18</c:v>
                </c:pt>
                <c:pt idx="3">
                  <c:v>10221.879999999999</c:v>
                </c:pt>
                <c:pt idx="4">
                  <c:v>10343.58</c:v>
                </c:pt>
                <c:pt idx="5">
                  <c:v>10465.280000000001</c:v>
                </c:pt>
                <c:pt idx="6">
                  <c:v>10586.98</c:v>
                </c:pt>
                <c:pt idx="7">
                  <c:v>10708.68</c:v>
                </c:pt>
                <c:pt idx="8">
                  <c:v>10830.38</c:v>
                </c:pt>
                <c:pt idx="9">
                  <c:v>10952.08</c:v>
                </c:pt>
                <c:pt idx="10">
                  <c:v>11073.78</c:v>
                </c:pt>
                <c:pt idx="11">
                  <c:v>11195.48</c:v>
                </c:pt>
                <c:pt idx="12">
                  <c:v>11317.18</c:v>
                </c:pt>
                <c:pt idx="13">
                  <c:v>11438.88</c:v>
                </c:pt>
                <c:pt idx="14">
                  <c:v>11560.58</c:v>
                </c:pt>
                <c:pt idx="15">
                  <c:v>11682.28</c:v>
                </c:pt>
                <c:pt idx="16">
                  <c:v>11803.98</c:v>
                </c:pt>
                <c:pt idx="17">
                  <c:v>11925.68</c:v>
                </c:pt>
                <c:pt idx="18">
                  <c:v>12047.380000000001</c:v>
                </c:pt>
                <c:pt idx="19">
                  <c:v>12169.08</c:v>
                </c:pt>
                <c:pt idx="20">
                  <c:v>12290.78</c:v>
                </c:pt>
                <c:pt idx="21">
                  <c:v>12412.48</c:v>
                </c:pt>
                <c:pt idx="22">
                  <c:v>12534.18</c:v>
                </c:pt>
                <c:pt idx="23">
                  <c:v>12655.880000000001</c:v>
                </c:pt>
                <c:pt idx="24">
                  <c:v>12777.58</c:v>
                </c:pt>
                <c:pt idx="25">
                  <c:v>12899.28</c:v>
                </c:pt>
                <c:pt idx="26">
                  <c:v>13020.98</c:v>
                </c:pt>
                <c:pt idx="27">
                  <c:v>13142.68</c:v>
                </c:pt>
                <c:pt idx="28">
                  <c:v>13264.380000000001</c:v>
                </c:pt>
                <c:pt idx="29">
                  <c:v>13386.08</c:v>
                </c:pt>
                <c:pt idx="30">
                  <c:v>13507.78</c:v>
                </c:pt>
                <c:pt idx="31">
                  <c:v>13629.48</c:v>
                </c:pt>
                <c:pt idx="32">
                  <c:v>13751.18</c:v>
                </c:pt>
                <c:pt idx="33">
                  <c:v>13872.880000000001</c:v>
                </c:pt>
                <c:pt idx="34">
                  <c:v>13994.58</c:v>
                </c:pt>
                <c:pt idx="35">
                  <c:v>14116.279999999999</c:v>
                </c:pt>
                <c:pt idx="36">
                  <c:v>14237.98</c:v>
                </c:pt>
                <c:pt idx="37">
                  <c:v>14359.68</c:v>
                </c:pt>
                <c:pt idx="38">
                  <c:v>14481.380000000001</c:v>
                </c:pt>
                <c:pt idx="39">
                  <c:v>14603.08</c:v>
                </c:pt>
                <c:pt idx="40">
                  <c:v>14724.779999999999</c:v>
                </c:pt>
                <c:pt idx="41">
                  <c:v>14846.48</c:v>
                </c:pt>
                <c:pt idx="42">
                  <c:v>14968.18</c:v>
                </c:pt>
                <c:pt idx="43">
                  <c:v>15089.880000000001</c:v>
                </c:pt>
                <c:pt idx="44">
                  <c:v>15211.58</c:v>
                </c:pt>
                <c:pt idx="45">
                  <c:v>15333.279999999999</c:v>
                </c:pt>
                <c:pt idx="46">
                  <c:v>15454.98</c:v>
                </c:pt>
                <c:pt idx="47">
                  <c:v>15576.68</c:v>
                </c:pt>
                <c:pt idx="48">
                  <c:v>15698.380000000001</c:v>
                </c:pt>
                <c:pt idx="49">
                  <c:v>15820.08</c:v>
                </c:pt>
                <c:pt idx="50">
                  <c:v>15941.779999999999</c:v>
                </c:pt>
                <c:pt idx="51">
                  <c:v>16063.48</c:v>
                </c:pt>
                <c:pt idx="52">
                  <c:v>16185.18</c:v>
                </c:pt>
                <c:pt idx="53">
                  <c:v>16306.880000000001</c:v>
                </c:pt>
                <c:pt idx="54">
                  <c:v>16428.580000000002</c:v>
                </c:pt>
                <c:pt idx="55">
                  <c:v>16550.28</c:v>
                </c:pt>
                <c:pt idx="56">
                  <c:v>16671.98</c:v>
                </c:pt>
                <c:pt idx="57">
                  <c:v>16793.68</c:v>
                </c:pt>
                <c:pt idx="58">
                  <c:v>16915.38</c:v>
                </c:pt>
                <c:pt idx="59">
                  <c:v>17037.080000000002</c:v>
                </c:pt>
                <c:pt idx="60">
                  <c:v>17158.78</c:v>
                </c:pt>
                <c:pt idx="61">
                  <c:v>17280.48</c:v>
                </c:pt>
                <c:pt idx="62">
                  <c:v>17402.18</c:v>
                </c:pt>
                <c:pt idx="63">
                  <c:v>17523.88</c:v>
                </c:pt>
                <c:pt idx="64">
                  <c:v>17645.580000000002</c:v>
                </c:pt>
                <c:pt idx="65">
                  <c:v>17767.28</c:v>
                </c:pt>
                <c:pt idx="66">
                  <c:v>17888.98</c:v>
                </c:pt>
                <c:pt idx="67">
                  <c:v>18010.68</c:v>
                </c:pt>
                <c:pt idx="68">
                  <c:v>18132.38</c:v>
                </c:pt>
                <c:pt idx="69">
                  <c:v>18254.080000000002</c:v>
                </c:pt>
                <c:pt idx="70">
                  <c:v>18375.78</c:v>
                </c:pt>
                <c:pt idx="71">
                  <c:v>18497.48</c:v>
                </c:pt>
                <c:pt idx="72">
                  <c:v>18619.18</c:v>
                </c:pt>
                <c:pt idx="73">
                  <c:v>18740.88</c:v>
                </c:pt>
                <c:pt idx="74">
                  <c:v>18862.580000000002</c:v>
                </c:pt>
                <c:pt idx="75">
                  <c:v>18984.28</c:v>
                </c:pt>
                <c:pt idx="76">
                  <c:v>19105.98</c:v>
                </c:pt>
                <c:pt idx="77">
                  <c:v>19227.68</c:v>
                </c:pt>
                <c:pt idx="78">
                  <c:v>19349.38</c:v>
                </c:pt>
                <c:pt idx="79">
                  <c:v>19471.080000000002</c:v>
                </c:pt>
                <c:pt idx="80">
                  <c:v>19592.78</c:v>
                </c:pt>
                <c:pt idx="81">
                  <c:v>19714.48</c:v>
                </c:pt>
                <c:pt idx="82">
                  <c:v>19836.18</c:v>
                </c:pt>
                <c:pt idx="83">
                  <c:v>19957.88</c:v>
                </c:pt>
                <c:pt idx="84">
                  <c:v>20079.580000000002</c:v>
                </c:pt>
                <c:pt idx="85">
                  <c:v>20201.28</c:v>
                </c:pt>
                <c:pt idx="86">
                  <c:v>20322.98</c:v>
                </c:pt>
                <c:pt idx="87">
                  <c:v>20444.68</c:v>
                </c:pt>
                <c:pt idx="88">
                  <c:v>20566.38</c:v>
                </c:pt>
                <c:pt idx="89">
                  <c:v>20688.080000000002</c:v>
                </c:pt>
                <c:pt idx="90">
                  <c:v>20809.78</c:v>
                </c:pt>
                <c:pt idx="91">
                  <c:v>20931.48</c:v>
                </c:pt>
                <c:pt idx="92">
                  <c:v>21053.18</c:v>
                </c:pt>
                <c:pt idx="93">
                  <c:v>21174.880000000001</c:v>
                </c:pt>
                <c:pt idx="94">
                  <c:v>21296.58</c:v>
                </c:pt>
                <c:pt idx="95">
                  <c:v>21418.28</c:v>
                </c:pt>
                <c:pt idx="96">
                  <c:v>21539.98</c:v>
                </c:pt>
                <c:pt idx="97">
                  <c:v>21661.68</c:v>
                </c:pt>
                <c:pt idx="98">
                  <c:v>21783.38</c:v>
                </c:pt>
                <c:pt idx="99">
                  <c:v>21905.08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1024"/>
        <c:axId val="37127296"/>
      </c:scatterChart>
      <c:valAx>
        <c:axId val="371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GB" sz="1400" b="1"/>
                  <a:t>Number</a:t>
                </a:r>
                <a:r>
                  <a:rPr lang="en-GB" sz="1400" b="1" baseline="0"/>
                  <a:t> of Functions</a:t>
                </a:r>
                <a:endParaRPr lang="en-GB" sz="1400" b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27296"/>
        <c:crosses val="autoZero"/>
        <c:crossBetween val="midCat"/>
      </c:valAx>
      <c:valAx>
        <c:axId val="3712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Time</a:t>
                </a:r>
                <a:r>
                  <a:rPr lang="en-GB" sz="1400" baseline="0"/>
                  <a:t> </a:t>
                </a:r>
                <a:r>
                  <a:rPr lang="en-GB" sz="1400"/>
                  <a:t>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210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Orcherstration Overhead Percentages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Sheet1!$O$46</c:f>
              <c:strCache>
                <c:ptCount val="1"/>
                <c:pt idx="0">
                  <c:v>OW-OW - delay 100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Sheet1!$O$47:$O$57</c:f>
              <c:numCache>
                <c:formatCode>General</c:formatCode>
                <c:ptCount val="11"/>
                <c:pt idx="0">
                  <c:v>120.95</c:v>
                </c:pt>
                <c:pt idx="1">
                  <c:v>119.051</c:v>
                </c:pt>
                <c:pt idx="2">
                  <c:v>118.94550000000001</c:v>
                </c:pt>
                <c:pt idx="3">
                  <c:v>118.91033333333334</c:v>
                </c:pt>
                <c:pt idx="4">
                  <c:v>118.89274999999999</c:v>
                </c:pt>
                <c:pt idx="5">
                  <c:v>118.88220000000001</c:v>
                </c:pt>
                <c:pt idx="6">
                  <c:v>118.87516666666667</c:v>
                </c:pt>
                <c:pt idx="7">
                  <c:v>118.87014285714288</c:v>
                </c:pt>
                <c:pt idx="8">
                  <c:v>118.86637500000002</c:v>
                </c:pt>
                <c:pt idx="9">
                  <c:v>118.86344444444445</c:v>
                </c:pt>
                <c:pt idx="10">
                  <c:v>118.86110000000001</c:v>
                </c:pt>
              </c:numCache>
            </c:numRef>
          </c:val>
        </c:ser>
        <c:ser>
          <c:idx val="1"/>
          <c:order val="1"/>
          <c:tx>
            <c:strRef>
              <c:f>Sheet1!$P$46</c:f>
              <c:strCache>
                <c:ptCount val="1"/>
                <c:pt idx="0">
                  <c:v>OW-OW - delay 200</c:v>
                </c:pt>
              </c:strCache>
            </c:strRef>
          </c:tx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Sheet1!$P$47:$P$57</c:f>
              <c:numCache>
                <c:formatCode>General</c:formatCode>
                <c:ptCount val="11"/>
                <c:pt idx="0">
                  <c:v>60.475000000000001</c:v>
                </c:pt>
                <c:pt idx="1">
                  <c:v>59.525500000000001</c:v>
                </c:pt>
                <c:pt idx="2">
                  <c:v>59.472750000000005</c:v>
                </c:pt>
                <c:pt idx="3">
                  <c:v>59.45516666666667</c:v>
                </c:pt>
                <c:pt idx="4">
                  <c:v>59.446374999999996</c:v>
                </c:pt>
                <c:pt idx="5">
                  <c:v>59.441100000000006</c:v>
                </c:pt>
                <c:pt idx="6">
                  <c:v>59.437583333333336</c:v>
                </c:pt>
                <c:pt idx="7">
                  <c:v>59.43507142857144</c:v>
                </c:pt>
                <c:pt idx="8">
                  <c:v>59.43318750000001</c:v>
                </c:pt>
                <c:pt idx="9">
                  <c:v>59.431722222222227</c:v>
                </c:pt>
                <c:pt idx="10">
                  <c:v>59.430550000000004</c:v>
                </c:pt>
              </c:numCache>
            </c:numRef>
          </c:val>
        </c:ser>
        <c:ser>
          <c:idx val="2"/>
          <c:order val="2"/>
          <c:tx>
            <c:strRef>
              <c:f>Sheet1!$Q$46</c:f>
              <c:strCache>
                <c:ptCount val="1"/>
                <c:pt idx="0">
                  <c:v>OW-OW - delay 500</c:v>
                </c:pt>
              </c:strCache>
            </c:strRef>
          </c:tx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Sheet1!$Q$47:$Q$57</c:f>
              <c:numCache>
                <c:formatCode>General</c:formatCode>
                <c:ptCount val="11"/>
                <c:pt idx="0">
                  <c:v>24.19</c:v>
                </c:pt>
                <c:pt idx="1">
                  <c:v>23.810200000000002</c:v>
                </c:pt>
                <c:pt idx="2">
                  <c:v>23.789100000000001</c:v>
                </c:pt>
                <c:pt idx="3">
                  <c:v>23.782066666666669</c:v>
                </c:pt>
                <c:pt idx="4">
                  <c:v>23.778550000000003</c:v>
                </c:pt>
                <c:pt idx="5">
                  <c:v>23.776439999999997</c:v>
                </c:pt>
                <c:pt idx="6">
                  <c:v>23.775033333333333</c:v>
                </c:pt>
                <c:pt idx="7">
                  <c:v>23.774028571428577</c:v>
                </c:pt>
                <c:pt idx="8">
                  <c:v>23.773275000000002</c:v>
                </c:pt>
                <c:pt idx="9">
                  <c:v>23.77268888888889</c:v>
                </c:pt>
                <c:pt idx="10">
                  <c:v>23.772220000000001</c:v>
                </c:pt>
              </c:numCache>
            </c:numRef>
          </c:val>
        </c:ser>
        <c:ser>
          <c:idx val="3"/>
          <c:order val="3"/>
          <c:tx>
            <c:strRef>
              <c:f>Sheet1!$R$46</c:f>
              <c:strCache>
                <c:ptCount val="1"/>
                <c:pt idx="0">
                  <c:v>OW-OW - delay 1000</c:v>
                </c:pt>
              </c:strCache>
            </c:strRef>
          </c:tx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Sheet1!$R$47:$R$57</c:f>
              <c:numCache>
                <c:formatCode>General</c:formatCode>
                <c:ptCount val="11"/>
                <c:pt idx="0">
                  <c:v>12.095000000000001</c:v>
                </c:pt>
                <c:pt idx="1">
                  <c:v>11.905100000000001</c:v>
                </c:pt>
                <c:pt idx="2">
                  <c:v>11.894550000000001</c:v>
                </c:pt>
                <c:pt idx="3">
                  <c:v>11.891033333333334</c:v>
                </c:pt>
                <c:pt idx="4">
                  <c:v>11.889275000000001</c:v>
                </c:pt>
                <c:pt idx="5">
                  <c:v>11.888219999999999</c:v>
                </c:pt>
                <c:pt idx="6">
                  <c:v>11.887516666666667</c:v>
                </c:pt>
                <c:pt idx="7">
                  <c:v>11.887014285714288</c:v>
                </c:pt>
                <c:pt idx="8">
                  <c:v>11.886637500000001</c:v>
                </c:pt>
                <c:pt idx="9">
                  <c:v>11.886344444444445</c:v>
                </c:pt>
                <c:pt idx="10">
                  <c:v>11.88611</c:v>
                </c:pt>
              </c:numCache>
            </c:numRef>
          </c:val>
        </c:ser>
        <c:ser>
          <c:idx val="5"/>
          <c:order val="4"/>
          <c:tx>
            <c:strRef>
              <c:f>Sheet1!$T$46</c:f>
              <c:strCache>
                <c:ptCount val="1"/>
                <c:pt idx="0">
                  <c:v>NR-NR - delay 100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Sheet1!$T$47:$T$57</c:f>
              <c:numCache>
                <c:formatCode>General</c:formatCode>
                <c:ptCount val="11"/>
                <c:pt idx="0">
                  <c:v>130.05000000000001</c:v>
                </c:pt>
                <c:pt idx="1">
                  <c:v>14.526000000000003</c:v>
                </c:pt>
                <c:pt idx="2">
                  <c:v>8.1080000000000005</c:v>
                </c:pt>
                <c:pt idx="3">
                  <c:v>5.9686666666666666</c:v>
                </c:pt>
                <c:pt idx="4">
                  <c:v>4.899</c:v>
                </c:pt>
                <c:pt idx="5">
                  <c:v>4.257200000000001</c:v>
                </c:pt>
                <c:pt idx="6">
                  <c:v>3.829333333333333</c:v>
                </c:pt>
                <c:pt idx="7">
                  <c:v>3.5237142857142865</c:v>
                </c:pt>
                <c:pt idx="8">
                  <c:v>3.2945000000000002</c:v>
                </c:pt>
                <c:pt idx="9">
                  <c:v>3.1162222222222224</c:v>
                </c:pt>
                <c:pt idx="10">
                  <c:v>2.9736000000000002</c:v>
                </c:pt>
              </c:numCache>
            </c:numRef>
          </c:val>
        </c:ser>
        <c:ser>
          <c:idx val="6"/>
          <c:order val="5"/>
          <c:tx>
            <c:strRef>
              <c:f>Sheet1!$U$46</c:f>
              <c:strCache>
                <c:ptCount val="1"/>
                <c:pt idx="0">
                  <c:v>NR-NR - delay 200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Sheet1!$U$47:$U$57</c:f>
              <c:numCache>
                <c:formatCode>General</c:formatCode>
                <c:ptCount val="11"/>
                <c:pt idx="0">
                  <c:v>65.025000000000006</c:v>
                </c:pt>
                <c:pt idx="1">
                  <c:v>7.2630000000000017</c:v>
                </c:pt>
                <c:pt idx="2">
                  <c:v>4.0540000000000003</c:v>
                </c:pt>
                <c:pt idx="3">
                  <c:v>2.9843333333333333</c:v>
                </c:pt>
                <c:pt idx="4">
                  <c:v>2.4495</c:v>
                </c:pt>
                <c:pt idx="5">
                  <c:v>2.1286000000000005</c:v>
                </c:pt>
                <c:pt idx="6">
                  <c:v>1.9146666666666665</c:v>
                </c:pt>
                <c:pt idx="7">
                  <c:v>1.7618571428571432</c:v>
                </c:pt>
                <c:pt idx="8">
                  <c:v>1.6472500000000001</c:v>
                </c:pt>
                <c:pt idx="9">
                  <c:v>1.5581111111111112</c:v>
                </c:pt>
                <c:pt idx="10">
                  <c:v>1.4868000000000001</c:v>
                </c:pt>
              </c:numCache>
            </c:numRef>
          </c:val>
        </c:ser>
        <c:ser>
          <c:idx val="7"/>
          <c:order val="6"/>
          <c:tx>
            <c:strRef>
              <c:f>Sheet1!$V$46</c:f>
              <c:strCache>
                <c:ptCount val="1"/>
                <c:pt idx="0">
                  <c:v>NR-NR - delay 500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Sheet1!$V$47:$V$57</c:f>
              <c:numCache>
                <c:formatCode>General</c:formatCode>
                <c:ptCount val="11"/>
                <c:pt idx="0">
                  <c:v>26.009999999999998</c:v>
                </c:pt>
                <c:pt idx="1">
                  <c:v>2.9052000000000007</c:v>
                </c:pt>
                <c:pt idx="2">
                  <c:v>1.6216000000000002</c:v>
                </c:pt>
                <c:pt idx="3">
                  <c:v>1.1937333333333333</c:v>
                </c:pt>
                <c:pt idx="4">
                  <c:v>0.97980000000000012</c:v>
                </c:pt>
                <c:pt idx="5">
                  <c:v>0.85143999999999997</c:v>
                </c:pt>
                <c:pt idx="6">
                  <c:v>0.76586666666666658</c:v>
                </c:pt>
                <c:pt idx="7">
                  <c:v>0.70474285714285723</c:v>
                </c:pt>
                <c:pt idx="8">
                  <c:v>0.65890000000000004</c:v>
                </c:pt>
                <c:pt idx="9">
                  <c:v>0.62324444444444449</c:v>
                </c:pt>
                <c:pt idx="10">
                  <c:v>0.59472000000000003</c:v>
                </c:pt>
              </c:numCache>
            </c:numRef>
          </c:val>
        </c:ser>
        <c:ser>
          <c:idx val="8"/>
          <c:order val="7"/>
          <c:tx>
            <c:strRef>
              <c:f>Sheet1!$W$46</c:f>
              <c:strCache>
                <c:ptCount val="1"/>
                <c:pt idx="0">
                  <c:v>NR-NR - delay 1000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Sheet1!$N$47:$N$57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Sheet1!$W$47:$W$57</c:f>
              <c:numCache>
                <c:formatCode>General</c:formatCode>
                <c:ptCount val="11"/>
                <c:pt idx="0">
                  <c:v>13.004999999999999</c:v>
                </c:pt>
                <c:pt idx="1">
                  <c:v>1.4526000000000003</c:v>
                </c:pt>
                <c:pt idx="2">
                  <c:v>0.81080000000000008</c:v>
                </c:pt>
                <c:pt idx="3">
                  <c:v>0.59686666666666666</c:v>
                </c:pt>
                <c:pt idx="4">
                  <c:v>0.48990000000000006</c:v>
                </c:pt>
                <c:pt idx="5">
                  <c:v>0.42571999999999999</c:v>
                </c:pt>
                <c:pt idx="6">
                  <c:v>0.38293333333333329</c:v>
                </c:pt>
                <c:pt idx="7">
                  <c:v>0.35237142857142861</c:v>
                </c:pt>
                <c:pt idx="8">
                  <c:v>0.32945000000000002</c:v>
                </c:pt>
                <c:pt idx="9">
                  <c:v>0.31162222222222224</c:v>
                </c:pt>
                <c:pt idx="10">
                  <c:v>0.29736000000000001</c:v>
                </c:pt>
              </c:numCache>
            </c:numRef>
          </c:val>
        </c:ser>
        <c:ser>
          <c:idx val="4"/>
          <c:order val="8"/>
          <c:tx>
            <c:strRef>
              <c:f>Sheet1!$Y$46</c:f>
              <c:strCache>
                <c:ptCount val="1"/>
                <c:pt idx="0">
                  <c:v>OW-NR - delay 100</c:v>
                </c:pt>
              </c:strCache>
            </c:strRef>
          </c:tx>
          <c:spPr>
            <a:solidFill>
              <a:srgbClr val="2ED3FA"/>
            </a:solidFill>
          </c:spPr>
          <c:invertIfNegative val="0"/>
          <c:val>
            <c:numRef>
              <c:f>Sheet1!$Y$47:$Y$57</c:f>
              <c:numCache>
                <c:formatCode>General</c:formatCode>
                <c:ptCount val="11"/>
                <c:pt idx="0">
                  <c:v>235.78</c:v>
                </c:pt>
                <c:pt idx="1">
                  <c:v>133.10799999999998</c:v>
                </c:pt>
                <c:pt idx="2">
                  <c:v>127.40400000000001</c:v>
                </c:pt>
                <c:pt idx="3">
                  <c:v>125.50266666666667</c:v>
                </c:pt>
                <c:pt idx="4">
                  <c:v>124.55199999999999</c:v>
                </c:pt>
                <c:pt idx="5">
                  <c:v>123.9816</c:v>
                </c:pt>
                <c:pt idx="6">
                  <c:v>123.60133333333334</c:v>
                </c:pt>
                <c:pt idx="7">
                  <c:v>123.32971428571429</c:v>
                </c:pt>
                <c:pt idx="8">
                  <c:v>123.126</c:v>
                </c:pt>
                <c:pt idx="9">
                  <c:v>122.96755555555556</c:v>
                </c:pt>
                <c:pt idx="10">
                  <c:v>122.8408</c:v>
                </c:pt>
              </c:numCache>
            </c:numRef>
          </c:val>
        </c:ser>
        <c:ser>
          <c:idx val="9"/>
          <c:order val="9"/>
          <c:tx>
            <c:strRef>
              <c:f>Sheet1!$Z$46</c:f>
              <c:strCache>
                <c:ptCount val="1"/>
                <c:pt idx="0">
                  <c:v>OW-NR - delay 200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Sheet1!$Z$47:$Z$57</c:f>
              <c:numCache>
                <c:formatCode>General</c:formatCode>
                <c:ptCount val="11"/>
                <c:pt idx="0">
                  <c:v>117.89</c:v>
                </c:pt>
                <c:pt idx="1">
                  <c:v>66.553999999999988</c:v>
                </c:pt>
                <c:pt idx="2">
                  <c:v>63.702000000000005</c:v>
                </c:pt>
                <c:pt idx="3">
                  <c:v>62.751333333333335</c:v>
                </c:pt>
                <c:pt idx="4">
                  <c:v>62.275999999999996</c:v>
                </c:pt>
                <c:pt idx="5">
                  <c:v>61.9908</c:v>
                </c:pt>
                <c:pt idx="6">
                  <c:v>61.800666666666672</c:v>
                </c:pt>
                <c:pt idx="7">
                  <c:v>61.664857142857144</c:v>
                </c:pt>
                <c:pt idx="8">
                  <c:v>61.563000000000002</c:v>
                </c:pt>
                <c:pt idx="9">
                  <c:v>61.483777777777782</c:v>
                </c:pt>
                <c:pt idx="10">
                  <c:v>61.420400000000001</c:v>
                </c:pt>
              </c:numCache>
            </c:numRef>
          </c:val>
        </c:ser>
        <c:ser>
          <c:idx val="10"/>
          <c:order val="10"/>
          <c:tx>
            <c:strRef>
              <c:f>Sheet1!$AA$46</c:f>
              <c:strCache>
                <c:ptCount val="1"/>
                <c:pt idx="0">
                  <c:v>OW-NR - delay 500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Sheet1!$AA$47:$AA$57</c:f>
              <c:numCache>
                <c:formatCode>General</c:formatCode>
                <c:ptCount val="11"/>
                <c:pt idx="0">
                  <c:v>47.155999999999999</c:v>
                </c:pt>
                <c:pt idx="1">
                  <c:v>26.621600000000001</c:v>
                </c:pt>
                <c:pt idx="2">
                  <c:v>25.480799999999999</c:v>
                </c:pt>
                <c:pt idx="3">
                  <c:v>25.100533333333331</c:v>
                </c:pt>
                <c:pt idx="4">
                  <c:v>24.910399999999999</c:v>
                </c:pt>
                <c:pt idx="5">
                  <c:v>24.796319999999998</c:v>
                </c:pt>
                <c:pt idx="6">
                  <c:v>24.720266666666664</c:v>
                </c:pt>
                <c:pt idx="7">
                  <c:v>24.665942857142856</c:v>
                </c:pt>
                <c:pt idx="8">
                  <c:v>24.6252</c:v>
                </c:pt>
                <c:pt idx="9">
                  <c:v>24.593511111111109</c:v>
                </c:pt>
                <c:pt idx="10">
                  <c:v>24.568159999999999</c:v>
                </c:pt>
              </c:numCache>
            </c:numRef>
          </c:val>
        </c:ser>
        <c:ser>
          <c:idx val="11"/>
          <c:order val="11"/>
          <c:tx>
            <c:strRef>
              <c:f>Sheet1!$AB$46</c:f>
              <c:strCache>
                <c:ptCount val="1"/>
                <c:pt idx="0">
                  <c:v>OW-NR - delay 1000</c:v>
                </c:pt>
              </c:strCache>
            </c:strRef>
          </c:tx>
          <c:spPr>
            <a:solidFill>
              <a:srgbClr val="CD31F7"/>
            </a:solidFill>
          </c:spPr>
          <c:invertIfNegative val="0"/>
          <c:val>
            <c:numRef>
              <c:f>Sheet1!$AB$47:$AB$57</c:f>
              <c:numCache>
                <c:formatCode>General</c:formatCode>
                <c:ptCount val="11"/>
                <c:pt idx="0">
                  <c:v>23.577999999999999</c:v>
                </c:pt>
                <c:pt idx="1">
                  <c:v>13.3108</c:v>
                </c:pt>
                <c:pt idx="2">
                  <c:v>12.740399999999999</c:v>
                </c:pt>
                <c:pt idx="3">
                  <c:v>12.550266666666666</c:v>
                </c:pt>
                <c:pt idx="4">
                  <c:v>12.4552</c:v>
                </c:pt>
                <c:pt idx="5">
                  <c:v>12.398159999999999</c:v>
                </c:pt>
                <c:pt idx="6">
                  <c:v>12.360133333333332</c:v>
                </c:pt>
                <c:pt idx="7">
                  <c:v>12.332971428571428</c:v>
                </c:pt>
                <c:pt idx="8">
                  <c:v>12.3126</c:v>
                </c:pt>
                <c:pt idx="9">
                  <c:v>12.296755555555555</c:v>
                </c:pt>
                <c:pt idx="10">
                  <c:v>12.284079999999999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10368"/>
        <c:axId val="37220736"/>
      </c:barChart>
      <c:catAx>
        <c:axId val="372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Number of Functions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220736"/>
        <c:crosses val="autoZero"/>
        <c:auto val="1"/>
        <c:lblAlgn val="ctr"/>
        <c:lblOffset val="100"/>
        <c:tickMarkSkip val="10"/>
        <c:noMultiLvlLbl val="0"/>
      </c:catAx>
      <c:valAx>
        <c:axId val="372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210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</a:t>
            </a:r>
            <a:r>
              <a:rPr lang="en-GB" baseline="0"/>
              <a:t> Percentage Error (Orchestration)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Sheet1!$D$208</c:f>
              <c:strCache>
                <c:ptCount val="1"/>
                <c:pt idx="0">
                  <c:v>OW-OW Error</c:v>
                </c:pt>
              </c:strCache>
            </c:strRef>
          </c:tx>
          <c:cat>
            <c:numRef>
              <c:f>Sheet1!$N$209:$N$235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Sheet1!$D$209:$D$235</c:f>
              <c:numCache>
                <c:formatCode>General</c:formatCode>
                <c:ptCount val="27"/>
                <c:pt idx="0">
                  <c:v>1.8052466495580253</c:v>
                </c:pt>
                <c:pt idx="1">
                  <c:v>3.0178085580014669</c:v>
                </c:pt>
                <c:pt idx="2">
                  <c:v>2.668464193270061</c:v>
                </c:pt>
                <c:pt idx="3">
                  <c:v>2.3200840817886461</c:v>
                </c:pt>
                <c:pt idx="4">
                  <c:v>0.32225969645867913</c:v>
                </c:pt>
                <c:pt idx="5">
                  <c:v>2.584745762711862</c:v>
                </c:pt>
                <c:pt idx="6">
                  <c:v>6.9551971326164983</c:v>
                </c:pt>
                <c:pt idx="7">
                  <c:v>11.87887323943662</c:v>
                </c:pt>
                <c:pt idx="8">
                  <c:v>11.56839475327919</c:v>
                </c:pt>
                <c:pt idx="9">
                  <c:v>12.254125412541267</c:v>
                </c:pt>
                <c:pt idx="10">
                  <c:v>12.456916099773249</c:v>
                </c:pt>
                <c:pt idx="11">
                  <c:v>12.663616282739032</c:v>
                </c:pt>
                <c:pt idx="12">
                  <c:v>10.03989431968294</c:v>
                </c:pt>
                <c:pt idx="13">
                  <c:v>15.554989075018208</c:v>
                </c:pt>
                <c:pt idx="14">
                  <c:v>15.99675043327556</c:v>
                </c:pt>
                <c:pt idx="15">
                  <c:v>16.83248232521602</c:v>
                </c:pt>
                <c:pt idx="16">
                  <c:v>0.77868852459016624</c:v>
                </c:pt>
                <c:pt idx="17">
                  <c:v>12.818525519848782</c:v>
                </c:pt>
                <c:pt idx="18">
                  <c:v>14.348368522072937</c:v>
                </c:pt>
                <c:pt idx="19">
                  <c:v>12.269641734758002</c:v>
                </c:pt>
                <c:pt idx="20">
                  <c:v>10.534354688950803</c:v>
                </c:pt>
                <c:pt idx="21">
                  <c:v>8.8372348207754268</c:v>
                </c:pt>
                <c:pt idx="22">
                  <c:v>9.8219009535527508</c:v>
                </c:pt>
                <c:pt idx="23">
                  <c:v>12.264420485175183</c:v>
                </c:pt>
                <c:pt idx="24">
                  <c:v>1.5571871768355732</c:v>
                </c:pt>
                <c:pt idx="25">
                  <c:v>2.4179418515684747</c:v>
                </c:pt>
                <c:pt idx="26">
                  <c:v>2.2886863823933918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Sheet1!$H$208</c:f>
              <c:strCache>
                <c:ptCount val="1"/>
                <c:pt idx="0">
                  <c:v>NR-NR Error</c:v>
                </c:pt>
              </c:strCache>
            </c:strRef>
          </c:tx>
          <c:cat>
            <c:numRef>
              <c:f>Sheet1!$N$209:$N$235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Sheet1!$H$209:$H$235</c:f>
              <c:numCache>
                <c:formatCode>General</c:formatCode>
                <c:ptCount val="27"/>
                <c:pt idx="0">
                  <c:v>7.8674698795180733</c:v>
                </c:pt>
                <c:pt idx="1">
                  <c:v>4.7541899441340894</c:v>
                </c:pt>
                <c:pt idx="2">
                  <c:v>0.52791878172588425</c:v>
                </c:pt>
                <c:pt idx="3">
                  <c:v>14.195530726256999</c:v>
                </c:pt>
                <c:pt idx="4">
                  <c:v>7.5050505050505123</c:v>
                </c:pt>
                <c:pt idx="5">
                  <c:v>6.5983606557377144</c:v>
                </c:pt>
                <c:pt idx="6">
                  <c:v>11.227642276422767</c:v>
                </c:pt>
                <c:pt idx="7">
                  <c:v>14.377952755905525</c:v>
                </c:pt>
                <c:pt idx="8">
                  <c:v>18.238461538461546</c:v>
                </c:pt>
                <c:pt idx="9">
                  <c:v>21.924812030075209</c:v>
                </c:pt>
                <c:pt idx="10">
                  <c:v>27.320895522388071</c:v>
                </c:pt>
                <c:pt idx="11">
                  <c:v>20.174496644295303</c:v>
                </c:pt>
                <c:pt idx="12">
                  <c:v>32.985815602836894</c:v>
                </c:pt>
                <c:pt idx="13">
                  <c:v>42.000000000000007</c:v>
                </c:pt>
                <c:pt idx="14">
                  <c:v>40.006849315068514</c:v>
                </c:pt>
                <c:pt idx="15">
                  <c:v>49.901408450704238</c:v>
                </c:pt>
                <c:pt idx="16">
                  <c:v>17.162162162162172</c:v>
                </c:pt>
                <c:pt idx="17">
                  <c:v>6.8828125000000018</c:v>
                </c:pt>
                <c:pt idx="18">
                  <c:v>10.88549618320612</c:v>
                </c:pt>
                <c:pt idx="19">
                  <c:v>12.19708029197081</c:v>
                </c:pt>
                <c:pt idx="20">
                  <c:v>16.661870503597143</c:v>
                </c:pt>
                <c:pt idx="21">
                  <c:v>11.509803921568636</c:v>
                </c:pt>
                <c:pt idx="22">
                  <c:v>25.216783216783217</c:v>
                </c:pt>
                <c:pt idx="23">
                  <c:v>25.006666666666678</c:v>
                </c:pt>
                <c:pt idx="24">
                  <c:v>23.24528301886793</c:v>
                </c:pt>
                <c:pt idx="25">
                  <c:v>35.370860927152336</c:v>
                </c:pt>
                <c:pt idx="26">
                  <c:v>33.037500000000009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Sheet1!$L$208</c:f>
              <c:strCache>
                <c:ptCount val="1"/>
                <c:pt idx="0">
                  <c:v>OW-NR Error</c:v>
                </c:pt>
              </c:strCache>
            </c:strRef>
          </c:tx>
          <c:cat>
            <c:numRef>
              <c:f>Sheet1!$N$209:$N$235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Sheet1!$L$209:$L$235</c:f>
              <c:numCache>
                <c:formatCode>General</c:formatCode>
                <c:ptCount val="27"/>
                <c:pt idx="0">
                  <c:v>0.50934329951948554</c:v>
                </c:pt>
                <c:pt idx="1">
                  <c:v>0.33448038540949593</c:v>
                </c:pt>
                <c:pt idx="2">
                  <c:v>2.1682393093754814E-2</c:v>
                </c:pt>
                <c:pt idx="3">
                  <c:v>7.5120729744244811E-3</c:v>
                </c:pt>
                <c:pt idx="4">
                  <c:v>1.2570882446639069</c:v>
                </c:pt>
                <c:pt idx="5">
                  <c:v>4.92741935483871</c:v>
                </c:pt>
                <c:pt idx="6">
                  <c:v>1.7718309859154988</c:v>
                </c:pt>
                <c:pt idx="7">
                  <c:v>4.4803767660910463</c:v>
                </c:pt>
                <c:pt idx="8">
                  <c:v>5.5266594124047836</c:v>
                </c:pt>
                <c:pt idx="9">
                  <c:v>5.685607631688093</c:v>
                </c:pt>
                <c:pt idx="10">
                  <c:v>9.2998614958448726</c:v>
                </c:pt>
                <c:pt idx="11">
                  <c:v>12.828288882229545</c:v>
                </c:pt>
                <c:pt idx="12">
                  <c:v>11.827665558680643</c:v>
                </c:pt>
                <c:pt idx="13">
                  <c:v>11.856308935788054</c:v>
                </c:pt>
                <c:pt idx="14">
                  <c:v>11.188941925218774</c:v>
                </c:pt>
                <c:pt idx="15">
                  <c:v>9.6600035379444531</c:v>
                </c:pt>
                <c:pt idx="16">
                  <c:v>1.3472803347280331</c:v>
                </c:pt>
                <c:pt idx="17">
                  <c:v>1.485955056179781</c:v>
                </c:pt>
                <c:pt idx="18">
                  <c:v>4.8920409771473548</c:v>
                </c:pt>
                <c:pt idx="19">
                  <c:v>8.1751254880089199</c:v>
                </c:pt>
                <c:pt idx="20">
                  <c:v>7.1973075305006278</c:v>
                </c:pt>
                <c:pt idx="21">
                  <c:v>8.5854833161334678</c:v>
                </c:pt>
                <c:pt idx="22">
                  <c:v>8.0677382319173336</c:v>
                </c:pt>
                <c:pt idx="23">
                  <c:v>9.1484901422510596</c:v>
                </c:pt>
                <c:pt idx="24">
                  <c:v>8.282547272332101</c:v>
                </c:pt>
                <c:pt idx="25">
                  <c:v>8.5760341813944443</c:v>
                </c:pt>
                <c:pt idx="26">
                  <c:v>10.776983559685489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5008"/>
        <c:axId val="157436928"/>
      </c:lineChart>
      <c:catAx>
        <c:axId val="1574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Validation</a:t>
                </a:r>
                <a:r>
                  <a:rPr lang="en-GB" sz="14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42329386383503625"/>
              <c:y val="0.9403852432520126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74369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743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435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50" b="1" i="0" u="none" strike="noStrike" baseline="0">
                <a:effectLst/>
              </a:rPr>
              <a:t>Percentage Error Estimation of </a:t>
            </a:r>
            <a:r>
              <a:rPr lang="en-GB" sz="1850"/>
              <a:t>Pure Orchestration Times 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Sheet1!$D$238</c:f>
              <c:strCache>
                <c:ptCount val="1"/>
                <c:pt idx="0">
                  <c:v>OW-OW Error</c:v>
                </c:pt>
              </c:strCache>
            </c:strRef>
          </c:tx>
          <c:xVal>
            <c:numRef>
              <c:f>Sheet1!$N$209:$N$235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Sheet1!$D$239:$D$265</c:f>
              <c:numCache>
                <c:formatCode>General</c:formatCode>
                <c:ptCount val="27"/>
                <c:pt idx="0">
                  <c:v>1.8052466495580253</c:v>
                </c:pt>
                <c:pt idx="1">
                  <c:v>3.0178085580014669</c:v>
                </c:pt>
                <c:pt idx="2">
                  <c:v>2.668464193270061</c:v>
                </c:pt>
                <c:pt idx="3">
                  <c:v>2.3200840817886461</c:v>
                </c:pt>
                <c:pt idx="4">
                  <c:v>0.32225969645867913</c:v>
                </c:pt>
                <c:pt idx="5">
                  <c:v>2.584745762711862</c:v>
                </c:pt>
                <c:pt idx="6">
                  <c:v>6.9551971326164983</c:v>
                </c:pt>
                <c:pt idx="7">
                  <c:v>11.87887323943662</c:v>
                </c:pt>
                <c:pt idx="8">
                  <c:v>11.56839475327919</c:v>
                </c:pt>
                <c:pt idx="9">
                  <c:v>12.254125412541267</c:v>
                </c:pt>
                <c:pt idx="10">
                  <c:v>12.456916099773249</c:v>
                </c:pt>
                <c:pt idx="11">
                  <c:v>12.663616282739032</c:v>
                </c:pt>
                <c:pt idx="12">
                  <c:v>10.03989431968294</c:v>
                </c:pt>
                <c:pt idx="13">
                  <c:v>15.554989075018208</c:v>
                </c:pt>
                <c:pt idx="14">
                  <c:v>15.99675043327556</c:v>
                </c:pt>
                <c:pt idx="15">
                  <c:v>16.83248232521602</c:v>
                </c:pt>
                <c:pt idx="16">
                  <c:v>-0.77868852459016624</c:v>
                </c:pt>
                <c:pt idx="17">
                  <c:v>12.818525519848782</c:v>
                </c:pt>
                <c:pt idx="18">
                  <c:v>14.348368522072937</c:v>
                </c:pt>
                <c:pt idx="19">
                  <c:v>12.269641734758002</c:v>
                </c:pt>
                <c:pt idx="20">
                  <c:v>10.534354688950803</c:v>
                </c:pt>
                <c:pt idx="21">
                  <c:v>8.8372348207754268</c:v>
                </c:pt>
                <c:pt idx="22">
                  <c:v>9.8219009535527508</c:v>
                </c:pt>
                <c:pt idx="23">
                  <c:v>12.264420485175183</c:v>
                </c:pt>
                <c:pt idx="24">
                  <c:v>-1.5571871768355732</c:v>
                </c:pt>
                <c:pt idx="25">
                  <c:v>2.4179418515684747</c:v>
                </c:pt>
                <c:pt idx="26">
                  <c:v>2.2886863823933918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Sheet1!$H$238</c:f>
              <c:strCache>
                <c:ptCount val="1"/>
                <c:pt idx="0">
                  <c:v>NR-NR Error</c:v>
                </c:pt>
              </c:strCache>
            </c:strRef>
          </c:tx>
          <c:xVal>
            <c:numRef>
              <c:f>Sheet1!$N$209:$N$235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Sheet1!$H$239:$H$265</c:f>
              <c:numCache>
                <c:formatCode>General</c:formatCode>
                <c:ptCount val="27"/>
                <c:pt idx="0">
                  <c:v>7.8674698795180733</c:v>
                </c:pt>
                <c:pt idx="1">
                  <c:v>4.7541899441340894</c:v>
                </c:pt>
                <c:pt idx="2">
                  <c:v>-0.52791878172588425</c:v>
                </c:pt>
                <c:pt idx="3">
                  <c:v>14.195530726256999</c:v>
                </c:pt>
                <c:pt idx="4">
                  <c:v>7.5050505050505123</c:v>
                </c:pt>
                <c:pt idx="5">
                  <c:v>6.5983606557377144</c:v>
                </c:pt>
                <c:pt idx="6">
                  <c:v>11.227642276422767</c:v>
                </c:pt>
                <c:pt idx="7">
                  <c:v>14.377952755905525</c:v>
                </c:pt>
                <c:pt idx="8">
                  <c:v>18.238461538461546</c:v>
                </c:pt>
                <c:pt idx="9">
                  <c:v>21.924812030075209</c:v>
                </c:pt>
                <c:pt idx="10">
                  <c:v>27.320895522388071</c:v>
                </c:pt>
                <c:pt idx="11">
                  <c:v>20.174496644295303</c:v>
                </c:pt>
                <c:pt idx="12">
                  <c:v>32.985815602836894</c:v>
                </c:pt>
                <c:pt idx="13">
                  <c:v>42.000000000000007</c:v>
                </c:pt>
                <c:pt idx="14">
                  <c:v>40.006849315068514</c:v>
                </c:pt>
                <c:pt idx="15">
                  <c:v>49.901408450704238</c:v>
                </c:pt>
                <c:pt idx="16">
                  <c:v>17.162162162162172</c:v>
                </c:pt>
                <c:pt idx="17">
                  <c:v>6.8828125000000018</c:v>
                </c:pt>
                <c:pt idx="18">
                  <c:v>10.88549618320612</c:v>
                </c:pt>
                <c:pt idx="19">
                  <c:v>12.19708029197081</c:v>
                </c:pt>
                <c:pt idx="20">
                  <c:v>16.661870503597143</c:v>
                </c:pt>
                <c:pt idx="21">
                  <c:v>11.509803921568636</c:v>
                </c:pt>
                <c:pt idx="22">
                  <c:v>25.216783216783217</c:v>
                </c:pt>
                <c:pt idx="23">
                  <c:v>25.006666666666678</c:v>
                </c:pt>
                <c:pt idx="24">
                  <c:v>23.24528301886793</c:v>
                </c:pt>
                <c:pt idx="25">
                  <c:v>35.370860927152336</c:v>
                </c:pt>
                <c:pt idx="26">
                  <c:v>33.037500000000009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Sheet1!$L$238</c:f>
              <c:strCache>
                <c:ptCount val="1"/>
                <c:pt idx="0">
                  <c:v>OW-NR Error</c:v>
                </c:pt>
              </c:strCache>
            </c:strRef>
          </c:tx>
          <c:xVal>
            <c:numRef>
              <c:f>Sheet1!$N$209:$N$235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Sheet1!$L$239:$L$265</c:f>
              <c:numCache>
                <c:formatCode>General</c:formatCode>
                <c:ptCount val="27"/>
                <c:pt idx="0">
                  <c:v>0.50934329951948554</c:v>
                </c:pt>
                <c:pt idx="1">
                  <c:v>0.33448038540949593</c:v>
                </c:pt>
                <c:pt idx="2">
                  <c:v>2.1682393093754814E-2</c:v>
                </c:pt>
                <c:pt idx="3">
                  <c:v>-7.5120729744244811E-3</c:v>
                </c:pt>
                <c:pt idx="4">
                  <c:v>-1.2570882446639069</c:v>
                </c:pt>
                <c:pt idx="5">
                  <c:v>-4.92741935483871</c:v>
                </c:pt>
                <c:pt idx="6">
                  <c:v>1.7718309859154988</c:v>
                </c:pt>
                <c:pt idx="7">
                  <c:v>4.4803767660910463</c:v>
                </c:pt>
                <c:pt idx="8">
                  <c:v>5.5266594124047836</c:v>
                </c:pt>
                <c:pt idx="9">
                  <c:v>5.685607631688093</c:v>
                </c:pt>
                <c:pt idx="10">
                  <c:v>9.2998614958448726</c:v>
                </c:pt>
                <c:pt idx="11">
                  <c:v>12.828288882229545</c:v>
                </c:pt>
                <c:pt idx="12">
                  <c:v>11.827665558680643</c:v>
                </c:pt>
                <c:pt idx="13">
                  <c:v>11.856308935788054</c:v>
                </c:pt>
                <c:pt idx="14">
                  <c:v>11.188941925218774</c:v>
                </c:pt>
                <c:pt idx="15">
                  <c:v>9.6600035379444531</c:v>
                </c:pt>
                <c:pt idx="16">
                  <c:v>-1.3472803347280331</c:v>
                </c:pt>
                <c:pt idx="17">
                  <c:v>1.485955056179781</c:v>
                </c:pt>
                <c:pt idx="18">
                  <c:v>4.8920409771473548</c:v>
                </c:pt>
                <c:pt idx="19">
                  <c:v>8.1751254880089199</c:v>
                </c:pt>
                <c:pt idx="20">
                  <c:v>7.1973075305006278</c:v>
                </c:pt>
                <c:pt idx="21">
                  <c:v>8.5854833161334678</c:v>
                </c:pt>
                <c:pt idx="22">
                  <c:v>8.0677382319173336</c:v>
                </c:pt>
                <c:pt idx="23">
                  <c:v>9.1484901422510596</c:v>
                </c:pt>
                <c:pt idx="24">
                  <c:v>8.282547272332101</c:v>
                </c:pt>
                <c:pt idx="25">
                  <c:v>8.5760341813944443</c:v>
                </c:pt>
                <c:pt idx="26">
                  <c:v>10.776983559685489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45952"/>
        <c:axId val="157444352"/>
      </c:scatterChart>
      <c:valAx>
        <c:axId val="3416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Validation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44352"/>
        <c:crosses val="autoZero"/>
        <c:crossBetween val="midCat"/>
      </c:valAx>
      <c:valAx>
        <c:axId val="15744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400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6459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59</xdr:row>
      <xdr:rowOff>19050</xdr:rowOff>
    </xdr:from>
    <xdr:to>
      <xdr:col>25</xdr:col>
      <xdr:colOff>561975</xdr:colOff>
      <xdr:row>81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13</xdr:row>
      <xdr:rowOff>104774</xdr:rowOff>
    </xdr:from>
    <xdr:to>
      <xdr:col>25</xdr:col>
      <xdr:colOff>314325</xdr:colOff>
      <xdr:row>40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208</xdr:row>
      <xdr:rowOff>76200</xdr:rowOff>
    </xdr:from>
    <xdr:to>
      <xdr:col>28</xdr:col>
      <xdr:colOff>47625</xdr:colOff>
      <xdr:row>235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471486</xdr:colOff>
      <xdr:row>236</xdr:row>
      <xdr:rowOff>57150</xdr:rowOff>
    </xdr:from>
    <xdr:to>
      <xdr:col>28</xdr:col>
      <xdr:colOff>9525</xdr:colOff>
      <xdr:row>259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5"/>
  <sheetViews>
    <sheetView tabSelected="1" topLeftCell="A13" workbookViewId="0">
      <selection activeCell="AB37" sqref="AB37"/>
    </sheetView>
  </sheetViews>
  <sheetFormatPr defaultRowHeight="15" x14ac:dyDescent="0.25"/>
  <cols>
    <col min="2" max="2" width="11.85546875" customWidth="1"/>
    <col min="4" max="4" width="12.7109375" customWidth="1"/>
    <col min="6" max="6" width="10.28515625" customWidth="1"/>
    <col min="8" max="8" width="11.7109375" customWidth="1"/>
    <col min="10" max="10" width="10.5703125" customWidth="1"/>
    <col min="11" max="11" width="12.5703125" customWidth="1"/>
    <col min="12" max="12" width="15" customWidth="1"/>
    <col min="14" max="14" width="16.5703125" customWidth="1"/>
    <col min="19" max="19" width="16.5703125" customWidth="1"/>
    <col min="22" max="22" width="14.7109375" customWidth="1"/>
    <col min="24" max="24" width="13.7109375" customWidth="1"/>
    <col min="26" max="26" width="13.42578125" customWidth="1"/>
    <col min="27" max="27" width="14.28515625" customWidth="1"/>
    <col min="28" max="28" width="15.42578125" customWidth="1"/>
    <col min="29" max="29" width="12.85546875" customWidth="1"/>
    <col min="30" max="30" width="14.7109375" customWidth="1"/>
    <col min="31" max="31" width="13.5703125" customWidth="1"/>
    <col min="33" max="33" width="14.140625" customWidth="1"/>
    <col min="35" max="35" width="13" customWidth="1"/>
    <col min="37" max="38" width="12.140625" customWidth="1"/>
    <col min="39" max="39" width="14.140625" customWidth="1"/>
    <col min="40" max="40" width="12.28515625" customWidth="1"/>
    <col min="41" max="41" width="13.5703125" customWidth="1"/>
    <col min="42" max="42" width="12.28515625" customWidth="1"/>
    <col min="44" max="44" width="13.42578125" customWidth="1"/>
    <col min="46" max="46" width="14.28515625" customWidth="1"/>
    <col min="49" max="49" width="18.5703125" customWidth="1"/>
    <col min="51" max="51" width="23" customWidth="1"/>
    <col min="53" max="53" width="21.28515625" customWidth="1"/>
    <col min="55" max="55" width="20.140625" customWidth="1"/>
  </cols>
  <sheetData>
    <row r="1" spans="1:41" x14ac:dyDescent="0.25">
      <c r="A1" s="1" t="s">
        <v>0</v>
      </c>
      <c r="B1" s="1" t="s">
        <v>27</v>
      </c>
      <c r="D1" s="3" t="s">
        <v>1</v>
      </c>
      <c r="E1" s="3" t="s">
        <v>28</v>
      </c>
      <c r="G1" s="4" t="s">
        <v>2</v>
      </c>
      <c r="H1" s="4" t="s">
        <v>29</v>
      </c>
      <c r="J1" s="5" t="s">
        <v>3</v>
      </c>
      <c r="K1" s="5" t="s">
        <v>30</v>
      </c>
      <c r="L1" t="s">
        <v>4</v>
      </c>
      <c r="M1" s="1" t="s">
        <v>17</v>
      </c>
      <c r="N1" s="3" t="s">
        <v>18</v>
      </c>
      <c r="O1" s="4" t="s">
        <v>19</v>
      </c>
      <c r="P1" s="5" t="s">
        <v>20</v>
      </c>
      <c r="Q1" s="2" t="s">
        <v>21</v>
      </c>
      <c r="T1" t="s">
        <v>15</v>
      </c>
      <c r="U1" t="s">
        <v>4</v>
      </c>
      <c r="V1" t="s">
        <v>5</v>
      </c>
      <c r="W1" t="s">
        <v>4</v>
      </c>
      <c r="X1" t="s">
        <v>6</v>
      </c>
      <c r="Y1" t="s">
        <v>4</v>
      </c>
      <c r="Z1" t="s">
        <v>7</v>
      </c>
      <c r="AA1" t="s">
        <v>4</v>
      </c>
      <c r="AB1" t="s">
        <v>8</v>
      </c>
      <c r="AC1" t="s">
        <v>4</v>
      </c>
      <c r="AD1" t="s">
        <v>9</v>
      </c>
      <c r="AF1" t="s">
        <v>4</v>
      </c>
      <c r="AG1" t="s">
        <v>10</v>
      </c>
      <c r="AH1" t="s">
        <v>4</v>
      </c>
      <c r="AI1" t="s">
        <v>11</v>
      </c>
      <c r="AJ1" t="s">
        <v>4</v>
      </c>
      <c r="AK1" t="s">
        <v>12</v>
      </c>
      <c r="AL1" t="s">
        <v>4</v>
      </c>
      <c r="AM1" t="s">
        <v>13</v>
      </c>
      <c r="AN1" t="s">
        <v>4</v>
      </c>
      <c r="AO1" t="s">
        <v>14</v>
      </c>
    </row>
    <row r="2" spans="1:41" x14ac:dyDescent="0.25">
      <c r="A2">
        <f>0</f>
        <v>0</v>
      </c>
      <c r="B2">
        <f>2.11+A2*118.84</f>
        <v>2.11</v>
      </c>
      <c r="D2">
        <f>0</f>
        <v>0</v>
      </c>
      <c r="E2">
        <f>D2*118.84+2250.11</f>
        <v>2250.11</v>
      </c>
      <c r="G2">
        <f>0</f>
        <v>0</v>
      </c>
      <c r="H2">
        <f>128.36+G2*1.69</f>
        <v>128.36000000000001</v>
      </c>
      <c r="J2">
        <f>0</f>
        <v>0</v>
      </c>
      <c r="K2">
        <f>J2*1.69+7501.36</f>
        <v>7501.36</v>
      </c>
      <c r="M2">
        <f>100</f>
        <v>100</v>
      </c>
      <c r="N2">
        <f>200</f>
        <v>200</v>
      </c>
      <c r="O2">
        <f>500</f>
        <v>500</v>
      </c>
      <c r="P2">
        <v>1000</v>
      </c>
      <c r="Q2">
        <v>5000</v>
      </c>
      <c r="U2">
        <v>1</v>
      </c>
      <c r="V2">
        <f>218.84*U2+2250.11</f>
        <v>2468.9500000000003</v>
      </c>
      <c r="W2">
        <v>1</v>
      </c>
      <c r="X2">
        <f>318.84*W2+2250.11</f>
        <v>2568.9500000000003</v>
      </c>
      <c r="Y2">
        <v>1</v>
      </c>
      <c r="Z2">
        <f>618.84*Y2+2250.11</f>
        <v>2868.9500000000003</v>
      </c>
      <c r="AA2">
        <v>1</v>
      </c>
      <c r="AB2">
        <f>1118.84*AA2+2250.11</f>
        <v>3368.95</v>
      </c>
      <c r="AC2">
        <v>1</v>
      </c>
      <c r="AD2">
        <f>5118.84*AC2+2250.11</f>
        <v>7368.9500000000007</v>
      </c>
      <c r="AF2">
        <v>1</v>
      </c>
      <c r="AG2">
        <f>101.69*AF2+7501.36</f>
        <v>7603.0499999999993</v>
      </c>
      <c r="AH2">
        <v>1</v>
      </c>
      <c r="AI2">
        <f>201.69*AH2+7501.36</f>
        <v>7703.0499999999993</v>
      </c>
      <c r="AJ2">
        <v>1</v>
      </c>
      <c r="AK2">
        <f>501.69*AJ2+7501.36</f>
        <v>8003.0499999999993</v>
      </c>
      <c r="AL2">
        <v>1</v>
      </c>
      <c r="AM2">
        <f>1001.69*AL2+7501.36</f>
        <v>8503.0499999999993</v>
      </c>
      <c r="AN2">
        <v>1</v>
      </c>
      <c r="AO2">
        <f>5001.69*AN2+7501.36</f>
        <v>12503.05</v>
      </c>
    </row>
    <row r="3" spans="1:41" x14ac:dyDescent="0.25">
      <c r="A3">
        <f>A2+1</f>
        <v>1</v>
      </c>
      <c r="B3">
        <f>2.11+A3*118.84</f>
        <v>120.95</v>
      </c>
      <c r="D3">
        <f>D2+1</f>
        <v>1</v>
      </c>
      <c r="E3">
        <f t="shared" ref="E3:E66" si="0">D3*118.84+2250.11</f>
        <v>2368.9500000000003</v>
      </c>
      <c r="G3">
        <f>G2+1</f>
        <v>1</v>
      </c>
      <c r="H3">
        <f t="shared" ref="H3:H66" si="1">128.36+G3*1.69</f>
        <v>130.05000000000001</v>
      </c>
      <c r="J3">
        <f>J2+1</f>
        <v>1</v>
      </c>
      <c r="K3">
        <f t="shared" ref="K3:K66" si="2">J3*1.69+7501.36</f>
        <v>7503.0499999999993</v>
      </c>
      <c r="L3">
        <v>1</v>
      </c>
      <c r="M3">
        <f>L3*M2</f>
        <v>100</v>
      </c>
      <c r="N3">
        <f>L3*$N$2</f>
        <v>200</v>
      </c>
      <c r="O3">
        <f>L3*$O$2</f>
        <v>500</v>
      </c>
      <c r="P3">
        <f>L3*$P$2</f>
        <v>1000</v>
      </c>
      <c r="Q3">
        <f>L3*$Q$2</f>
        <v>5000</v>
      </c>
      <c r="U3">
        <v>10</v>
      </c>
      <c r="V3">
        <f t="shared" ref="V3:V12" si="3">218.84*U3+2250.11</f>
        <v>4438.51</v>
      </c>
      <c r="W3">
        <v>10</v>
      </c>
      <c r="X3">
        <f t="shared" ref="X3:X12" si="4">318.84*W3+2250.11</f>
        <v>5438.51</v>
      </c>
      <c r="Y3">
        <v>10</v>
      </c>
      <c r="Z3">
        <f t="shared" ref="Z3:Z12" si="5">618.84*Y3+2250.11</f>
        <v>8438.51</v>
      </c>
      <c r="AA3">
        <v>10</v>
      </c>
      <c r="AB3">
        <f t="shared" ref="AB3:AB12" si="6">1118.84*AA3+2250.11</f>
        <v>13438.51</v>
      </c>
      <c r="AC3">
        <v>10</v>
      </c>
      <c r="AD3">
        <f t="shared" ref="AD3:AD12" si="7">5118.84*AC3+2250.11</f>
        <v>53438.51</v>
      </c>
      <c r="AF3">
        <v>10</v>
      </c>
      <c r="AG3">
        <f t="shared" ref="AG3:AG12" si="8">101.69*AF3+7501.36</f>
        <v>8518.26</v>
      </c>
      <c r="AH3">
        <v>10</v>
      </c>
      <c r="AI3">
        <f t="shared" ref="AI3:AI12" si="9">201.69*AH3+7501.36</f>
        <v>9518.26</v>
      </c>
      <c r="AJ3">
        <v>10</v>
      </c>
      <c r="AK3">
        <f t="shared" ref="AK3:AK12" si="10">501.69*AJ3+7501.36</f>
        <v>12518.259999999998</v>
      </c>
      <c r="AL3">
        <v>10</v>
      </c>
      <c r="AM3">
        <f t="shared" ref="AM3:AM12" si="11">1001.69*AL3+7501.36</f>
        <v>17518.260000000002</v>
      </c>
      <c r="AN3">
        <v>10</v>
      </c>
      <c r="AO3">
        <f t="shared" ref="AO3:AO12" si="12">5001.69*AN3+7501.36</f>
        <v>57518.259999999995</v>
      </c>
    </row>
    <row r="4" spans="1:41" x14ac:dyDescent="0.25">
      <c r="A4">
        <f>A3+1</f>
        <v>2</v>
      </c>
      <c r="B4">
        <f t="shared" ref="B4:B66" si="13">2.11+A4*118.84</f>
        <v>239.79000000000002</v>
      </c>
      <c r="D4">
        <f>D3+1</f>
        <v>2</v>
      </c>
      <c r="E4">
        <f t="shared" si="0"/>
        <v>2487.79</v>
      </c>
      <c r="G4">
        <f>G3+1</f>
        <v>2</v>
      </c>
      <c r="H4">
        <f t="shared" si="1"/>
        <v>131.74</v>
      </c>
      <c r="J4">
        <f>J3+1</f>
        <v>2</v>
      </c>
      <c r="K4">
        <f t="shared" si="2"/>
        <v>7504.74</v>
      </c>
      <c r="L4">
        <v>10</v>
      </c>
      <c r="M4">
        <f>L4*M2</f>
        <v>1000</v>
      </c>
      <c r="N4">
        <f t="shared" ref="N4:N13" si="14">L4*$N$2</f>
        <v>2000</v>
      </c>
      <c r="O4">
        <f t="shared" ref="O4:O12" si="15">L4*$O$2</f>
        <v>5000</v>
      </c>
      <c r="P4">
        <f t="shared" ref="P4:P13" si="16">L4*$P$2</f>
        <v>10000</v>
      </c>
      <c r="Q4">
        <f t="shared" ref="Q4:Q13" si="17">L4*$Q$2</f>
        <v>50000</v>
      </c>
      <c r="U4">
        <f>U3+10</f>
        <v>20</v>
      </c>
      <c r="V4">
        <f t="shared" si="3"/>
        <v>6626.91</v>
      </c>
      <c r="W4">
        <f>W3+10</f>
        <v>20</v>
      </c>
      <c r="X4">
        <f t="shared" si="4"/>
        <v>8626.91</v>
      </c>
      <c r="Y4">
        <f>Y3+10</f>
        <v>20</v>
      </c>
      <c r="Z4">
        <f t="shared" si="5"/>
        <v>14626.910000000002</v>
      </c>
      <c r="AA4">
        <f>AA3+10</f>
        <v>20</v>
      </c>
      <c r="AB4">
        <f t="shared" si="6"/>
        <v>24626.91</v>
      </c>
      <c r="AC4">
        <f>AC3+10</f>
        <v>20</v>
      </c>
      <c r="AD4">
        <f t="shared" si="7"/>
        <v>104626.91</v>
      </c>
      <c r="AF4">
        <f>AF3+10</f>
        <v>20</v>
      </c>
      <c r="AG4">
        <f t="shared" si="8"/>
        <v>9535.16</v>
      </c>
      <c r="AH4">
        <f>AH3+10</f>
        <v>20</v>
      </c>
      <c r="AI4">
        <f t="shared" si="9"/>
        <v>11535.16</v>
      </c>
      <c r="AJ4">
        <f>AJ3+10</f>
        <v>20</v>
      </c>
      <c r="AK4">
        <f t="shared" si="10"/>
        <v>17535.16</v>
      </c>
      <c r="AL4">
        <f>AL3+10</f>
        <v>20</v>
      </c>
      <c r="AM4">
        <f t="shared" si="11"/>
        <v>27535.160000000003</v>
      </c>
      <c r="AN4">
        <f>AN3+10</f>
        <v>20</v>
      </c>
      <c r="AO4">
        <f t="shared" si="12"/>
        <v>107535.15999999999</v>
      </c>
    </row>
    <row r="5" spans="1:41" x14ac:dyDescent="0.25">
      <c r="A5">
        <f t="shared" ref="A5:A68" si="18">A4+1</f>
        <v>3</v>
      </c>
      <c r="B5">
        <f t="shared" si="13"/>
        <v>358.63</v>
      </c>
      <c r="D5">
        <f t="shared" ref="D5:D68" si="19">D4+1</f>
        <v>3</v>
      </c>
      <c r="E5">
        <f t="shared" si="0"/>
        <v>2606.63</v>
      </c>
      <c r="G5">
        <f t="shared" ref="G5:G68" si="20">G4+1</f>
        <v>3</v>
      </c>
      <c r="H5">
        <f t="shared" si="1"/>
        <v>133.43</v>
      </c>
      <c r="J5">
        <f t="shared" ref="J5:J68" si="21">J4+1</f>
        <v>3</v>
      </c>
      <c r="K5">
        <f t="shared" si="2"/>
        <v>7506.4299999999994</v>
      </c>
      <c r="L5">
        <v>20</v>
      </c>
      <c r="M5">
        <f>L5*M2</f>
        <v>2000</v>
      </c>
      <c r="N5">
        <f t="shared" si="14"/>
        <v>4000</v>
      </c>
      <c r="O5">
        <f t="shared" si="15"/>
        <v>10000</v>
      </c>
      <c r="P5">
        <f t="shared" si="16"/>
        <v>20000</v>
      </c>
      <c r="Q5">
        <f t="shared" si="17"/>
        <v>100000</v>
      </c>
      <c r="U5">
        <f t="shared" ref="U5:AC12" si="22">U4+10</f>
        <v>30</v>
      </c>
      <c r="V5">
        <f t="shared" si="3"/>
        <v>8815.31</v>
      </c>
      <c r="W5">
        <f t="shared" si="22"/>
        <v>30</v>
      </c>
      <c r="X5">
        <f t="shared" si="4"/>
        <v>11815.31</v>
      </c>
      <c r="Y5">
        <f t="shared" si="22"/>
        <v>30</v>
      </c>
      <c r="Z5">
        <f t="shared" si="5"/>
        <v>20815.310000000001</v>
      </c>
      <c r="AA5">
        <f t="shared" si="22"/>
        <v>30</v>
      </c>
      <c r="AB5">
        <f t="shared" si="6"/>
        <v>35815.31</v>
      </c>
      <c r="AC5">
        <f t="shared" si="22"/>
        <v>30</v>
      </c>
      <c r="AD5">
        <f t="shared" si="7"/>
        <v>155815.31</v>
      </c>
      <c r="AF5">
        <f t="shared" ref="AF5:AF12" si="23">AF4+10</f>
        <v>30</v>
      </c>
      <c r="AG5">
        <f t="shared" si="8"/>
        <v>10552.06</v>
      </c>
      <c r="AH5">
        <f t="shared" ref="AH5:AH12" si="24">AH4+10</f>
        <v>30</v>
      </c>
      <c r="AI5">
        <f t="shared" si="9"/>
        <v>13552.06</v>
      </c>
      <c r="AJ5">
        <f t="shared" ref="AJ5:AJ12" si="25">AJ4+10</f>
        <v>30</v>
      </c>
      <c r="AK5">
        <f t="shared" si="10"/>
        <v>22552.06</v>
      </c>
      <c r="AL5">
        <f t="shared" ref="AL5:AL12" si="26">AL4+10</f>
        <v>30</v>
      </c>
      <c r="AM5">
        <f t="shared" si="11"/>
        <v>37552.06</v>
      </c>
      <c r="AN5">
        <f t="shared" ref="AN5:AN12" si="27">AN4+10</f>
        <v>30</v>
      </c>
      <c r="AO5">
        <f t="shared" si="12"/>
        <v>157552.05999999997</v>
      </c>
    </row>
    <row r="6" spans="1:41" x14ac:dyDescent="0.25">
      <c r="A6">
        <f t="shared" si="18"/>
        <v>4</v>
      </c>
      <c r="B6">
        <f t="shared" si="13"/>
        <v>477.47</v>
      </c>
      <c r="D6">
        <f t="shared" si="19"/>
        <v>4</v>
      </c>
      <c r="E6">
        <f t="shared" si="0"/>
        <v>2725.4700000000003</v>
      </c>
      <c r="G6">
        <f t="shared" si="20"/>
        <v>4</v>
      </c>
      <c r="H6">
        <f t="shared" si="1"/>
        <v>135.12</v>
      </c>
      <c r="J6">
        <f t="shared" si="21"/>
        <v>4</v>
      </c>
      <c r="K6">
        <f t="shared" si="2"/>
        <v>7508.12</v>
      </c>
      <c r="L6">
        <v>30</v>
      </c>
      <c r="M6">
        <f>L6*M2</f>
        <v>3000</v>
      </c>
      <c r="N6">
        <f t="shared" si="14"/>
        <v>6000</v>
      </c>
      <c r="O6">
        <f t="shared" si="15"/>
        <v>15000</v>
      </c>
      <c r="P6">
        <f t="shared" si="16"/>
        <v>30000</v>
      </c>
      <c r="Q6">
        <f t="shared" si="17"/>
        <v>150000</v>
      </c>
      <c r="U6">
        <f t="shared" si="22"/>
        <v>40</v>
      </c>
      <c r="V6">
        <f t="shared" si="3"/>
        <v>11003.710000000001</v>
      </c>
      <c r="W6">
        <f t="shared" si="22"/>
        <v>40</v>
      </c>
      <c r="X6">
        <f t="shared" si="4"/>
        <v>15003.71</v>
      </c>
      <c r="Y6">
        <f t="shared" si="22"/>
        <v>40</v>
      </c>
      <c r="Z6">
        <f t="shared" si="5"/>
        <v>27003.710000000003</v>
      </c>
      <c r="AA6">
        <f t="shared" si="22"/>
        <v>40</v>
      </c>
      <c r="AB6">
        <f t="shared" si="6"/>
        <v>47003.71</v>
      </c>
      <c r="AC6">
        <f t="shared" si="22"/>
        <v>40</v>
      </c>
      <c r="AD6">
        <f t="shared" si="7"/>
        <v>207003.71</v>
      </c>
      <c r="AF6">
        <f t="shared" si="23"/>
        <v>40</v>
      </c>
      <c r="AG6">
        <f t="shared" si="8"/>
        <v>11568.96</v>
      </c>
      <c r="AH6">
        <f t="shared" si="24"/>
        <v>40</v>
      </c>
      <c r="AI6">
        <f t="shared" si="9"/>
        <v>15568.96</v>
      </c>
      <c r="AJ6">
        <f t="shared" si="25"/>
        <v>40</v>
      </c>
      <c r="AK6">
        <f t="shared" si="10"/>
        <v>27568.959999999999</v>
      </c>
      <c r="AL6">
        <f t="shared" si="26"/>
        <v>40</v>
      </c>
      <c r="AM6">
        <f t="shared" si="11"/>
        <v>47568.960000000006</v>
      </c>
      <c r="AN6">
        <f t="shared" si="27"/>
        <v>40</v>
      </c>
      <c r="AO6">
        <f t="shared" si="12"/>
        <v>207568.95999999996</v>
      </c>
    </row>
    <row r="7" spans="1:41" x14ac:dyDescent="0.25">
      <c r="A7">
        <f t="shared" si="18"/>
        <v>5</v>
      </c>
      <c r="B7">
        <f t="shared" si="13"/>
        <v>596.31000000000006</v>
      </c>
      <c r="D7">
        <f t="shared" si="19"/>
        <v>5</v>
      </c>
      <c r="E7">
        <f t="shared" si="0"/>
        <v>2844.3100000000004</v>
      </c>
      <c r="G7">
        <f t="shared" si="20"/>
        <v>5</v>
      </c>
      <c r="H7">
        <f t="shared" si="1"/>
        <v>136.81</v>
      </c>
      <c r="J7">
        <f t="shared" si="21"/>
        <v>5</v>
      </c>
      <c r="K7">
        <f t="shared" si="2"/>
        <v>7509.8099999999995</v>
      </c>
      <c r="L7">
        <v>40</v>
      </c>
      <c r="M7">
        <f>L7*M2</f>
        <v>4000</v>
      </c>
      <c r="N7">
        <f t="shared" si="14"/>
        <v>8000</v>
      </c>
      <c r="O7">
        <f t="shared" si="15"/>
        <v>20000</v>
      </c>
      <c r="P7">
        <f t="shared" si="16"/>
        <v>40000</v>
      </c>
      <c r="Q7">
        <f t="shared" si="17"/>
        <v>200000</v>
      </c>
      <c r="U7">
        <f t="shared" si="22"/>
        <v>50</v>
      </c>
      <c r="V7">
        <f t="shared" si="3"/>
        <v>13192.11</v>
      </c>
      <c r="W7">
        <f t="shared" si="22"/>
        <v>50</v>
      </c>
      <c r="X7">
        <f t="shared" si="4"/>
        <v>18192.109999999997</v>
      </c>
      <c r="Y7">
        <f t="shared" si="22"/>
        <v>50</v>
      </c>
      <c r="Z7">
        <f t="shared" si="5"/>
        <v>33192.11</v>
      </c>
      <c r="AA7">
        <f t="shared" si="22"/>
        <v>50</v>
      </c>
      <c r="AB7">
        <f t="shared" si="6"/>
        <v>58192.109999999993</v>
      </c>
      <c r="AC7">
        <f t="shared" si="22"/>
        <v>50</v>
      </c>
      <c r="AD7">
        <f t="shared" si="7"/>
        <v>258192.11</v>
      </c>
      <c r="AF7">
        <f t="shared" si="23"/>
        <v>50</v>
      </c>
      <c r="AG7">
        <f t="shared" si="8"/>
        <v>12585.86</v>
      </c>
      <c r="AH7">
        <f t="shared" si="24"/>
        <v>50</v>
      </c>
      <c r="AI7">
        <f t="shared" si="9"/>
        <v>17585.86</v>
      </c>
      <c r="AJ7">
        <f t="shared" si="25"/>
        <v>50</v>
      </c>
      <c r="AK7">
        <f t="shared" si="10"/>
        <v>32585.86</v>
      </c>
      <c r="AL7">
        <f t="shared" si="26"/>
        <v>50</v>
      </c>
      <c r="AM7">
        <f t="shared" si="11"/>
        <v>57585.86</v>
      </c>
      <c r="AN7">
        <f t="shared" si="27"/>
        <v>50</v>
      </c>
      <c r="AO7">
        <f t="shared" si="12"/>
        <v>257585.85999999996</v>
      </c>
    </row>
    <row r="8" spans="1:41" x14ac:dyDescent="0.25">
      <c r="A8">
        <f t="shared" si="18"/>
        <v>6</v>
      </c>
      <c r="B8">
        <f t="shared" si="13"/>
        <v>715.15</v>
      </c>
      <c r="D8">
        <f t="shared" si="19"/>
        <v>6</v>
      </c>
      <c r="E8">
        <f t="shared" si="0"/>
        <v>2963.15</v>
      </c>
      <c r="G8">
        <f t="shared" si="20"/>
        <v>6</v>
      </c>
      <c r="H8">
        <f t="shared" si="1"/>
        <v>138.5</v>
      </c>
      <c r="J8">
        <f t="shared" si="21"/>
        <v>6</v>
      </c>
      <c r="K8">
        <f t="shared" si="2"/>
        <v>7511.5</v>
      </c>
      <c r="L8">
        <v>50</v>
      </c>
      <c r="M8">
        <f>L8*M2</f>
        <v>5000</v>
      </c>
      <c r="N8">
        <f t="shared" si="14"/>
        <v>10000</v>
      </c>
      <c r="O8">
        <f t="shared" si="15"/>
        <v>25000</v>
      </c>
      <c r="P8">
        <f t="shared" si="16"/>
        <v>50000</v>
      </c>
      <c r="Q8">
        <f t="shared" si="17"/>
        <v>250000</v>
      </c>
      <c r="U8">
        <f t="shared" si="22"/>
        <v>60</v>
      </c>
      <c r="V8">
        <f t="shared" si="3"/>
        <v>15380.51</v>
      </c>
      <c r="W8">
        <f t="shared" si="22"/>
        <v>60</v>
      </c>
      <c r="X8">
        <f t="shared" si="4"/>
        <v>21380.51</v>
      </c>
      <c r="Y8">
        <f t="shared" si="22"/>
        <v>60</v>
      </c>
      <c r="Z8">
        <f t="shared" si="5"/>
        <v>39380.51</v>
      </c>
      <c r="AA8">
        <f t="shared" si="22"/>
        <v>60</v>
      </c>
      <c r="AB8">
        <f t="shared" si="6"/>
        <v>69380.509999999995</v>
      </c>
      <c r="AC8">
        <f t="shared" si="22"/>
        <v>60</v>
      </c>
      <c r="AD8">
        <f t="shared" si="7"/>
        <v>309380.51</v>
      </c>
      <c r="AF8">
        <f t="shared" si="23"/>
        <v>60</v>
      </c>
      <c r="AG8">
        <f t="shared" si="8"/>
        <v>13602.759999999998</v>
      </c>
      <c r="AH8">
        <f t="shared" si="24"/>
        <v>60</v>
      </c>
      <c r="AI8">
        <f t="shared" si="9"/>
        <v>19602.759999999998</v>
      </c>
      <c r="AJ8">
        <f t="shared" si="25"/>
        <v>60</v>
      </c>
      <c r="AK8">
        <f t="shared" si="10"/>
        <v>37602.76</v>
      </c>
      <c r="AL8">
        <f t="shared" si="26"/>
        <v>60</v>
      </c>
      <c r="AM8">
        <f t="shared" si="11"/>
        <v>67602.759999999995</v>
      </c>
      <c r="AN8">
        <f t="shared" si="27"/>
        <v>60</v>
      </c>
      <c r="AO8">
        <f t="shared" si="12"/>
        <v>307602.75999999995</v>
      </c>
    </row>
    <row r="9" spans="1:41" x14ac:dyDescent="0.25">
      <c r="A9">
        <f t="shared" si="18"/>
        <v>7</v>
      </c>
      <c r="B9">
        <f t="shared" si="13"/>
        <v>833.99</v>
      </c>
      <c r="D9">
        <f t="shared" si="19"/>
        <v>7</v>
      </c>
      <c r="E9">
        <f t="shared" si="0"/>
        <v>3081.9900000000002</v>
      </c>
      <c r="G9">
        <f t="shared" si="20"/>
        <v>7</v>
      </c>
      <c r="H9">
        <f t="shared" si="1"/>
        <v>140.19000000000003</v>
      </c>
      <c r="J9">
        <f t="shared" si="21"/>
        <v>7</v>
      </c>
      <c r="K9">
        <f t="shared" si="2"/>
        <v>7513.19</v>
      </c>
      <c r="L9">
        <f t="shared" ref="L9" si="28">L8+10</f>
        <v>60</v>
      </c>
      <c r="M9">
        <f>L9*M2</f>
        <v>6000</v>
      </c>
      <c r="N9">
        <f t="shared" si="14"/>
        <v>12000</v>
      </c>
      <c r="O9">
        <f t="shared" si="15"/>
        <v>30000</v>
      </c>
      <c r="P9">
        <f t="shared" si="16"/>
        <v>60000</v>
      </c>
      <c r="Q9">
        <f t="shared" si="17"/>
        <v>300000</v>
      </c>
      <c r="U9">
        <f t="shared" si="22"/>
        <v>70</v>
      </c>
      <c r="V9">
        <f t="shared" si="3"/>
        <v>17568.91</v>
      </c>
      <c r="W9">
        <f t="shared" si="22"/>
        <v>70</v>
      </c>
      <c r="X9">
        <f t="shared" si="4"/>
        <v>24568.91</v>
      </c>
      <c r="Y9">
        <f t="shared" si="22"/>
        <v>70</v>
      </c>
      <c r="Z9">
        <f t="shared" si="5"/>
        <v>45568.91</v>
      </c>
      <c r="AA9">
        <f t="shared" si="22"/>
        <v>70</v>
      </c>
      <c r="AB9">
        <f t="shared" si="6"/>
        <v>80568.909999999989</v>
      </c>
      <c r="AC9">
        <f t="shared" si="22"/>
        <v>70</v>
      </c>
      <c r="AD9">
        <f t="shared" si="7"/>
        <v>360568.91</v>
      </c>
      <c r="AF9">
        <f t="shared" si="23"/>
        <v>70</v>
      </c>
      <c r="AG9">
        <f t="shared" si="8"/>
        <v>14619.66</v>
      </c>
      <c r="AH9">
        <f t="shared" si="24"/>
        <v>70</v>
      </c>
      <c r="AI9">
        <f t="shared" si="9"/>
        <v>21619.66</v>
      </c>
      <c r="AJ9">
        <f t="shared" si="25"/>
        <v>70</v>
      </c>
      <c r="AK9">
        <f t="shared" si="10"/>
        <v>42619.66</v>
      </c>
      <c r="AL9">
        <f t="shared" si="26"/>
        <v>70</v>
      </c>
      <c r="AM9">
        <f t="shared" si="11"/>
        <v>77619.66</v>
      </c>
      <c r="AN9">
        <f t="shared" si="27"/>
        <v>70</v>
      </c>
      <c r="AO9">
        <f t="shared" si="12"/>
        <v>357619.66</v>
      </c>
    </row>
    <row r="10" spans="1:41" x14ac:dyDescent="0.25">
      <c r="A10">
        <f t="shared" si="18"/>
        <v>8</v>
      </c>
      <c r="B10">
        <f t="shared" si="13"/>
        <v>952.83</v>
      </c>
      <c r="D10">
        <f t="shared" si="19"/>
        <v>8</v>
      </c>
      <c r="E10">
        <f t="shared" si="0"/>
        <v>3200.83</v>
      </c>
      <c r="G10">
        <f t="shared" si="20"/>
        <v>8</v>
      </c>
      <c r="H10">
        <f t="shared" si="1"/>
        <v>141.88000000000002</v>
      </c>
      <c r="J10">
        <f t="shared" si="21"/>
        <v>8</v>
      </c>
      <c r="K10">
        <f t="shared" si="2"/>
        <v>7514.88</v>
      </c>
      <c r="L10">
        <f t="shared" ref="L10" si="29">L9+10</f>
        <v>70</v>
      </c>
      <c r="M10">
        <f>L10*M2</f>
        <v>7000</v>
      </c>
      <c r="N10">
        <f t="shared" si="14"/>
        <v>14000</v>
      </c>
      <c r="O10">
        <f t="shared" si="15"/>
        <v>35000</v>
      </c>
      <c r="P10">
        <f t="shared" si="16"/>
        <v>70000</v>
      </c>
      <c r="Q10">
        <f t="shared" si="17"/>
        <v>350000</v>
      </c>
      <c r="U10">
        <f t="shared" si="22"/>
        <v>80</v>
      </c>
      <c r="V10">
        <f t="shared" si="3"/>
        <v>19757.310000000001</v>
      </c>
      <c r="W10">
        <f t="shared" si="22"/>
        <v>80</v>
      </c>
      <c r="X10">
        <f t="shared" si="4"/>
        <v>27757.309999999998</v>
      </c>
      <c r="Y10">
        <f t="shared" si="22"/>
        <v>80</v>
      </c>
      <c r="Z10">
        <f t="shared" si="5"/>
        <v>51757.310000000005</v>
      </c>
      <c r="AA10">
        <f t="shared" si="22"/>
        <v>80</v>
      </c>
      <c r="AB10">
        <f t="shared" si="6"/>
        <v>91757.31</v>
      </c>
      <c r="AC10">
        <f t="shared" si="22"/>
        <v>80</v>
      </c>
      <c r="AD10">
        <f t="shared" si="7"/>
        <v>411757.31</v>
      </c>
      <c r="AF10">
        <f t="shared" si="23"/>
        <v>80</v>
      </c>
      <c r="AG10">
        <f t="shared" si="8"/>
        <v>15636.56</v>
      </c>
      <c r="AH10">
        <f t="shared" si="24"/>
        <v>80</v>
      </c>
      <c r="AI10">
        <f t="shared" si="9"/>
        <v>23636.560000000001</v>
      </c>
      <c r="AJ10">
        <f t="shared" si="25"/>
        <v>80</v>
      </c>
      <c r="AK10">
        <f t="shared" si="10"/>
        <v>47636.56</v>
      </c>
      <c r="AL10">
        <f t="shared" si="26"/>
        <v>80</v>
      </c>
      <c r="AM10">
        <f t="shared" si="11"/>
        <v>87636.560000000012</v>
      </c>
      <c r="AN10">
        <f t="shared" si="27"/>
        <v>80</v>
      </c>
      <c r="AO10">
        <f t="shared" si="12"/>
        <v>407636.55999999994</v>
      </c>
    </row>
    <row r="11" spans="1:41" x14ac:dyDescent="0.25">
      <c r="A11">
        <f t="shared" si="18"/>
        <v>9</v>
      </c>
      <c r="B11">
        <f t="shared" si="13"/>
        <v>1071.6699999999998</v>
      </c>
      <c r="D11">
        <f t="shared" si="19"/>
        <v>9</v>
      </c>
      <c r="E11">
        <f t="shared" si="0"/>
        <v>3319.67</v>
      </c>
      <c r="G11">
        <f t="shared" si="20"/>
        <v>9</v>
      </c>
      <c r="H11">
        <f t="shared" si="1"/>
        <v>143.57000000000002</v>
      </c>
      <c r="J11">
        <f t="shared" si="21"/>
        <v>9</v>
      </c>
      <c r="K11">
        <f t="shared" si="2"/>
        <v>7516.57</v>
      </c>
      <c r="L11">
        <f t="shared" ref="L11" si="30">L10+10</f>
        <v>80</v>
      </c>
      <c r="M11">
        <f>L11*M2</f>
        <v>8000</v>
      </c>
      <c r="N11">
        <f t="shared" si="14"/>
        <v>16000</v>
      </c>
      <c r="O11">
        <f t="shared" si="15"/>
        <v>40000</v>
      </c>
      <c r="P11">
        <f t="shared" si="16"/>
        <v>80000</v>
      </c>
      <c r="Q11">
        <f t="shared" si="17"/>
        <v>400000</v>
      </c>
      <c r="U11">
        <f t="shared" si="22"/>
        <v>90</v>
      </c>
      <c r="V11">
        <f t="shared" si="3"/>
        <v>21945.71</v>
      </c>
      <c r="W11">
        <f t="shared" si="22"/>
        <v>90</v>
      </c>
      <c r="X11">
        <f t="shared" si="4"/>
        <v>30945.71</v>
      </c>
      <c r="Y11">
        <f t="shared" si="22"/>
        <v>90</v>
      </c>
      <c r="Z11">
        <f t="shared" si="5"/>
        <v>57945.710000000006</v>
      </c>
      <c r="AA11">
        <f t="shared" si="22"/>
        <v>90</v>
      </c>
      <c r="AB11">
        <f t="shared" si="6"/>
        <v>102945.70999999999</v>
      </c>
      <c r="AC11">
        <f t="shared" si="22"/>
        <v>90</v>
      </c>
      <c r="AD11">
        <f t="shared" si="7"/>
        <v>462945.71</v>
      </c>
      <c r="AF11">
        <f t="shared" si="23"/>
        <v>90</v>
      </c>
      <c r="AG11">
        <f t="shared" si="8"/>
        <v>16653.46</v>
      </c>
      <c r="AH11">
        <f t="shared" si="24"/>
        <v>90</v>
      </c>
      <c r="AI11">
        <f t="shared" si="9"/>
        <v>25653.46</v>
      </c>
      <c r="AJ11">
        <f t="shared" si="25"/>
        <v>90</v>
      </c>
      <c r="AK11">
        <f t="shared" si="10"/>
        <v>52653.46</v>
      </c>
      <c r="AL11">
        <f t="shared" si="26"/>
        <v>90</v>
      </c>
      <c r="AM11">
        <f t="shared" si="11"/>
        <v>97653.46</v>
      </c>
      <c r="AN11">
        <f t="shared" si="27"/>
        <v>90</v>
      </c>
      <c r="AO11">
        <f t="shared" si="12"/>
        <v>457653.45999999996</v>
      </c>
    </row>
    <row r="12" spans="1:41" x14ac:dyDescent="0.25">
      <c r="A12">
        <f t="shared" si="18"/>
        <v>10</v>
      </c>
      <c r="B12">
        <f t="shared" si="13"/>
        <v>1190.51</v>
      </c>
      <c r="D12">
        <f t="shared" si="19"/>
        <v>10</v>
      </c>
      <c r="E12">
        <f t="shared" si="0"/>
        <v>3438.51</v>
      </c>
      <c r="G12">
        <f t="shared" si="20"/>
        <v>10</v>
      </c>
      <c r="H12">
        <f t="shared" si="1"/>
        <v>145.26000000000002</v>
      </c>
      <c r="J12">
        <f t="shared" si="21"/>
        <v>10</v>
      </c>
      <c r="K12">
        <f t="shared" si="2"/>
        <v>7518.2599999999993</v>
      </c>
      <c r="L12">
        <f t="shared" ref="L12" si="31">L11+10</f>
        <v>90</v>
      </c>
      <c r="M12">
        <f>L12*M2</f>
        <v>9000</v>
      </c>
      <c r="N12">
        <f t="shared" si="14"/>
        <v>18000</v>
      </c>
      <c r="O12">
        <f t="shared" si="15"/>
        <v>45000</v>
      </c>
      <c r="P12">
        <f t="shared" si="16"/>
        <v>90000</v>
      </c>
      <c r="Q12">
        <f t="shared" si="17"/>
        <v>450000</v>
      </c>
      <c r="U12">
        <f t="shared" si="22"/>
        <v>100</v>
      </c>
      <c r="V12">
        <f t="shared" si="3"/>
        <v>24134.11</v>
      </c>
      <c r="W12">
        <f t="shared" si="22"/>
        <v>100</v>
      </c>
      <c r="X12">
        <f t="shared" si="4"/>
        <v>34134.109999999993</v>
      </c>
      <c r="Y12">
        <f t="shared" si="22"/>
        <v>100</v>
      </c>
      <c r="Z12">
        <f t="shared" si="5"/>
        <v>64134.11</v>
      </c>
      <c r="AA12">
        <f t="shared" si="22"/>
        <v>100</v>
      </c>
      <c r="AB12">
        <f t="shared" si="6"/>
        <v>114134.10999999999</v>
      </c>
      <c r="AC12">
        <f t="shared" si="22"/>
        <v>100</v>
      </c>
      <c r="AD12">
        <f t="shared" si="7"/>
        <v>514134.11</v>
      </c>
      <c r="AF12">
        <f t="shared" si="23"/>
        <v>100</v>
      </c>
      <c r="AG12">
        <f t="shared" si="8"/>
        <v>17670.36</v>
      </c>
      <c r="AH12">
        <f t="shared" si="24"/>
        <v>100</v>
      </c>
      <c r="AI12">
        <f t="shared" si="9"/>
        <v>27670.36</v>
      </c>
      <c r="AJ12">
        <f t="shared" si="25"/>
        <v>100</v>
      </c>
      <c r="AK12">
        <f t="shared" si="10"/>
        <v>57670.36</v>
      </c>
      <c r="AL12">
        <f t="shared" si="26"/>
        <v>100</v>
      </c>
      <c r="AM12">
        <f t="shared" si="11"/>
        <v>107670.36</v>
      </c>
      <c r="AN12">
        <f t="shared" si="27"/>
        <v>100</v>
      </c>
      <c r="AO12">
        <f t="shared" si="12"/>
        <v>507670.35999999993</v>
      </c>
    </row>
    <row r="13" spans="1:41" x14ac:dyDescent="0.25">
      <c r="A13">
        <f t="shared" si="18"/>
        <v>11</v>
      </c>
      <c r="B13">
        <f t="shared" si="13"/>
        <v>1309.3499999999999</v>
      </c>
      <c r="D13">
        <f t="shared" si="19"/>
        <v>11</v>
      </c>
      <c r="E13">
        <f t="shared" si="0"/>
        <v>3557.3500000000004</v>
      </c>
      <c r="G13">
        <f t="shared" si="20"/>
        <v>11</v>
      </c>
      <c r="H13">
        <f t="shared" si="1"/>
        <v>146.95000000000002</v>
      </c>
      <c r="J13">
        <f t="shared" si="21"/>
        <v>11</v>
      </c>
      <c r="K13">
        <f t="shared" si="2"/>
        <v>7519.95</v>
      </c>
      <c r="L13">
        <f t="shared" ref="L13" si="32">L12+10</f>
        <v>100</v>
      </c>
      <c r="M13">
        <f>L13*M2</f>
        <v>10000</v>
      </c>
      <c r="N13">
        <f t="shared" si="14"/>
        <v>20000</v>
      </c>
      <c r="O13">
        <f>L13*$O$2</f>
        <v>50000</v>
      </c>
      <c r="P13">
        <f t="shared" si="16"/>
        <v>100000</v>
      </c>
      <c r="Q13">
        <f t="shared" si="17"/>
        <v>500000</v>
      </c>
    </row>
    <row r="14" spans="1:41" x14ac:dyDescent="0.25">
      <c r="A14">
        <f t="shared" si="18"/>
        <v>12</v>
      </c>
      <c r="B14">
        <f t="shared" si="13"/>
        <v>1428.1899999999998</v>
      </c>
      <c r="D14">
        <f t="shared" si="19"/>
        <v>12</v>
      </c>
      <c r="E14">
        <f t="shared" si="0"/>
        <v>3676.19</v>
      </c>
      <c r="G14">
        <f t="shared" si="20"/>
        <v>12</v>
      </c>
      <c r="H14">
        <f t="shared" si="1"/>
        <v>148.64000000000001</v>
      </c>
      <c r="J14">
        <f t="shared" si="21"/>
        <v>12</v>
      </c>
      <c r="K14">
        <f t="shared" si="2"/>
        <v>7521.6399999999994</v>
      </c>
    </row>
    <row r="15" spans="1:41" x14ac:dyDescent="0.25">
      <c r="A15">
        <f t="shared" si="18"/>
        <v>13</v>
      </c>
      <c r="B15">
        <f t="shared" si="13"/>
        <v>1547.03</v>
      </c>
      <c r="D15">
        <f t="shared" si="19"/>
        <v>13</v>
      </c>
      <c r="E15">
        <f t="shared" si="0"/>
        <v>3795.03</v>
      </c>
      <c r="G15">
        <f t="shared" si="20"/>
        <v>13</v>
      </c>
      <c r="H15">
        <f t="shared" si="1"/>
        <v>150.33000000000001</v>
      </c>
      <c r="J15">
        <f t="shared" si="21"/>
        <v>13</v>
      </c>
      <c r="K15">
        <f t="shared" si="2"/>
        <v>7523.33</v>
      </c>
    </row>
    <row r="16" spans="1:41" x14ac:dyDescent="0.25">
      <c r="A16">
        <f t="shared" si="18"/>
        <v>14</v>
      </c>
      <c r="B16">
        <f t="shared" si="13"/>
        <v>1665.87</v>
      </c>
      <c r="D16">
        <f t="shared" si="19"/>
        <v>14</v>
      </c>
      <c r="E16">
        <f t="shared" si="0"/>
        <v>3913.87</v>
      </c>
      <c r="G16">
        <f t="shared" si="20"/>
        <v>14</v>
      </c>
      <c r="H16">
        <f t="shared" si="1"/>
        <v>152.02000000000001</v>
      </c>
      <c r="J16">
        <f t="shared" si="21"/>
        <v>14</v>
      </c>
      <c r="K16">
        <f t="shared" si="2"/>
        <v>7525.0199999999995</v>
      </c>
    </row>
    <row r="17" spans="1:55" x14ac:dyDescent="0.25">
      <c r="A17">
        <f t="shared" si="18"/>
        <v>15</v>
      </c>
      <c r="B17">
        <f t="shared" si="13"/>
        <v>1784.71</v>
      </c>
      <c r="D17">
        <f t="shared" si="19"/>
        <v>15</v>
      </c>
      <c r="E17">
        <f t="shared" si="0"/>
        <v>4032.71</v>
      </c>
      <c r="G17">
        <f t="shared" si="20"/>
        <v>15</v>
      </c>
      <c r="H17">
        <f t="shared" si="1"/>
        <v>153.71</v>
      </c>
      <c r="J17">
        <f t="shared" si="21"/>
        <v>15</v>
      </c>
      <c r="K17">
        <f t="shared" si="2"/>
        <v>7526.71</v>
      </c>
      <c r="X17" t="s">
        <v>16</v>
      </c>
      <c r="Z17" t="s">
        <v>4</v>
      </c>
      <c r="AA17" t="s">
        <v>5</v>
      </c>
      <c r="AB17" t="s">
        <v>4</v>
      </c>
      <c r="AC17" t="s">
        <v>6</v>
      </c>
      <c r="AD17" t="s">
        <v>4</v>
      </c>
      <c r="AE17" t="s">
        <v>7</v>
      </c>
      <c r="AF17" t="s">
        <v>4</v>
      </c>
      <c r="AG17" t="s">
        <v>8</v>
      </c>
      <c r="AH17" t="s">
        <v>4</v>
      </c>
      <c r="AI17" t="s">
        <v>9</v>
      </c>
      <c r="AK17" t="s">
        <v>4</v>
      </c>
      <c r="AL17" t="s">
        <v>10</v>
      </c>
      <c r="AM17" t="s">
        <v>4</v>
      </c>
      <c r="AN17" t="s">
        <v>11</v>
      </c>
      <c r="AO17" t="s">
        <v>4</v>
      </c>
      <c r="AP17" t="s">
        <v>12</v>
      </c>
      <c r="AQ17" t="s">
        <v>4</v>
      </c>
      <c r="AR17" t="s">
        <v>13</v>
      </c>
      <c r="AS17" t="s">
        <v>4</v>
      </c>
      <c r="AT17" t="s">
        <v>14</v>
      </c>
      <c r="AV17" t="s">
        <v>4</v>
      </c>
      <c r="AW17" t="s">
        <v>24</v>
      </c>
      <c r="AX17" t="s">
        <v>4</v>
      </c>
      <c r="AY17" t="s">
        <v>25</v>
      </c>
      <c r="AZ17" t="s">
        <v>4</v>
      </c>
      <c r="BA17" t="s">
        <v>23</v>
      </c>
      <c r="BB17" t="s">
        <v>4</v>
      </c>
      <c r="BC17" t="s">
        <v>26</v>
      </c>
    </row>
    <row r="18" spans="1:55" x14ac:dyDescent="0.25">
      <c r="A18">
        <f t="shared" si="18"/>
        <v>16</v>
      </c>
      <c r="B18">
        <f t="shared" si="13"/>
        <v>1903.55</v>
      </c>
      <c r="D18">
        <f t="shared" si="19"/>
        <v>16</v>
      </c>
      <c r="E18">
        <f t="shared" si="0"/>
        <v>4151.55</v>
      </c>
      <c r="G18">
        <f t="shared" si="20"/>
        <v>16</v>
      </c>
      <c r="H18">
        <f t="shared" si="1"/>
        <v>155.4</v>
      </c>
      <c r="J18">
        <f t="shared" si="21"/>
        <v>16</v>
      </c>
      <c r="K18">
        <f t="shared" si="2"/>
        <v>7528.4</v>
      </c>
      <c r="Z18">
        <v>1</v>
      </c>
      <c r="AA18">
        <f>218.84*Z18+2.11</f>
        <v>220.95000000000002</v>
      </c>
      <c r="AB18">
        <v>1</v>
      </c>
      <c r="AC18">
        <f>318.84*AB18+2.11</f>
        <v>320.95</v>
      </c>
      <c r="AD18">
        <v>1</v>
      </c>
      <c r="AE18">
        <f>618.84*AD18+2.11</f>
        <v>620.95000000000005</v>
      </c>
      <c r="AF18">
        <v>1</v>
      </c>
      <c r="AG18">
        <f>1118.84*AF18+2.11</f>
        <v>1120.9499999999998</v>
      </c>
      <c r="AH18">
        <v>1</v>
      </c>
      <c r="AI18">
        <f>5118.84*AH18+2.11</f>
        <v>5120.95</v>
      </c>
      <c r="AK18">
        <v>1</v>
      </c>
      <c r="AL18">
        <f>101.69*AK18+128.36</f>
        <v>230.05</v>
      </c>
      <c r="AM18">
        <v>1</v>
      </c>
      <c r="AN18">
        <f>201.69*AM18+128.36</f>
        <v>330.05</v>
      </c>
      <c r="AO18">
        <v>1</v>
      </c>
      <c r="AP18">
        <f>501.69*AO18+128.36</f>
        <v>630.04999999999995</v>
      </c>
      <c r="AQ18">
        <v>1</v>
      </c>
      <c r="AR18">
        <f>1001.69*AQ18+128.36</f>
        <v>1130.0500000000002</v>
      </c>
      <c r="AS18">
        <v>1</v>
      </c>
      <c r="AT18">
        <f>5001.69*AS18+128.36</f>
        <v>5130.0499999999993</v>
      </c>
      <c r="AV18">
        <v>1</v>
      </c>
      <c r="AW18">
        <f>114.08+AV18*221.7</f>
        <v>335.78</v>
      </c>
      <c r="AX18">
        <v>1</v>
      </c>
      <c r="AY18">
        <f>114.08+AX18*321.7</f>
        <v>435.78</v>
      </c>
      <c r="AZ18">
        <v>1</v>
      </c>
      <c r="BA18">
        <f>114.08+AZ18*621.7</f>
        <v>735.78000000000009</v>
      </c>
      <c r="BB18">
        <v>1</v>
      </c>
      <c r="BC18">
        <f>114.08+BB18*1121.7</f>
        <v>1235.78</v>
      </c>
    </row>
    <row r="19" spans="1:55" x14ac:dyDescent="0.25">
      <c r="A19">
        <f t="shared" si="18"/>
        <v>17</v>
      </c>
      <c r="B19">
        <f t="shared" si="13"/>
        <v>2022.3899999999999</v>
      </c>
      <c r="D19">
        <f t="shared" si="19"/>
        <v>17</v>
      </c>
      <c r="E19">
        <f t="shared" si="0"/>
        <v>4270.3900000000003</v>
      </c>
      <c r="G19">
        <f t="shared" si="20"/>
        <v>17</v>
      </c>
      <c r="H19">
        <f t="shared" si="1"/>
        <v>157.09</v>
      </c>
      <c r="J19">
        <f t="shared" si="21"/>
        <v>17</v>
      </c>
      <c r="K19">
        <f t="shared" si="2"/>
        <v>7530.0899999999992</v>
      </c>
      <c r="Z19">
        <v>10</v>
      </c>
      <c r="AA19">
        <f t="shared" ref="AA19:AA28" si="33">218.84*Z19+2.11</f>
        <v>2190.5100000000002</v>
      </c>
      <c r="AB19">
        <v>10</v>
      </c>
      <c r="AC19">
        <f t="shared" ref="AC19:AC28" si="34">318.84*AB19+2.11</f>
        <v>3190.5099999999998</v>
      </c>
      <c r="AD19">
        <v>10</v>
      </c>
      <c r="AE19">
        <f t="shared" ref="AE19:AE28" si="35">618.84*AD19+2.11</f>
        <v>6190.51</v>
      </c>
      <c r="AF19">
        <v>10</v>
      </c>
      <c r="AG19">
        <f t="shared" ref="AG19:AG28" si="36">1118.84*AF19+2.11</f>
        <v>11190.51</v>
      </c>
      <c r="AH19">
        <v>10</v>
      </c>
      <c r="AI19">
        <f t="shared" ref="AI19:AI28" si="37">5118.84*AH19+2.11</f>
        <v>51190.51</v>
      </c>
      <c r="AK19">
        <v>10</v>
      </c>
      <c r="AL19">
        <f t="shared" ref="AL19:AL28" si="38">101.69*AK19+128.36</f>
        <v>1145.26</v>
      </c>
      <c r="AM19">
        <v>10</v>
      </c>
      <c r="AN19">
        <f t="shared" ref="AN19:AN28" si="39">201.69*AM19+128.36</f>
        <v>2145.2600000000002</v>
      </c>
      <c r="AO19">
        <v>10</v>
      </c>
      <c r="AP19">
        <f t="shared" ref="AP19:AP28" si="40">501.69*AO19+128.36</f>
        <v>5145.2599999999993</v>
      </c>
      <c r="AQ19">
        <v>10</v>
      </c>
      <c r="AR19">
        <f t="shared" ref="AR19:AR28" si="41">1001.69*AQ19+128.36</f>
        <v>10145.260000000002</v>
      </c>
      <c r="AS19">
        <v>10</v>
      </c>
      <c r="AT19">
        <f t="shared" ref="AT19:AT28" si="42">5001.69*AS19+128.36</f>
        <v>50145.259999999995</v>
      </c>
      <c r="AV19">
        <v>10</v>
      </c>
      <c r="AW19">
        <f t="shared" ref="AW19:AW28" si="43">114.08+AV19*221.7</f>
        <v>2331.08</v>
      </c>
      <c r="AX19">
        <v>10</v>
      </c>
      <c r="AY19">
        <f t="shared" ref="AY19:AY28" si="44">114.08+AX19*321.7</f>
        <v>3331.08</v>
      </c>
      <c r="AZ19">
        <v>10</v>
      </c>
      <c r="BA19">
        <f t="shared" ref="BA19:BA28" si="45">114.08+AZ19*621.7</f>
        <v>6331.08</v>
      </c>
      <c r="BB19">
        <v>10</v>
      </c>
      <c r="BC19">
        <f t="shared" ref="BC19:BC28" si="46">114.08+BB19*1121.7</f>
        <v>11331.08</v>
      </c>
    </row>
    <row r="20" spans="1:55" x14ac:dyDescent="0.25">
      <c r="A20">
        <f t="shared" si="18"/>
        <v>18</v>
      </c>
      <c r="B20">
        <f t="shared" si="13"/>
        <v>2141.23</v>
      </c>
      <c r="D20">
        <f t="shared" si="19"/>
        <v>18</v>
      </c>
      <c r="E20">
        <f t="shared" si="0"/>
        <v>4389.2299999999996</v>
      </c>
      <c r="G20">
        <f t="shared" si="20"/>
        <v>18</v>
      </c>
      <c r="H20">
        <f t="shared" si="1"/>
        <v>158.78</v>
      </c>
      <c r="J20">
        <f t="shared" si="21"/>
        <v>18</v>
      </c>
      <c r="K20">
        <f t="shared" si="2"/>
        <v>7531.78</v>
      </c>
      <c r="Z20">
        <f>Z19+10</f>
        <v>20</v>
      </c>
      <c r="AA20">
        <f t="shared" si="33"/>
        <v>4378.91</v>
      </c>
      <c r="AB20">
        <f>AB19+10</f>
        <v>20</v>
      </c>
      <c r="AC20">
        <f t="shared" si="34"/>
        <v>6378.9099999999989</v>
      </c>
      <c r="AD20">
        <f>AD19+10</f>
        <v>20</v>
      </c>
      <c r="AE20">
        <f t="shared" si="35"/>
        <v>12378.910000000002</v>
      </c>
      <c r="AF20">
        <f>AF19+10</f>
        <v>20</v>
      </c>
      <c r="AG20">
        <f t="shared" si="36"/>
        <v>22378.91</v>
      </c>
      <c r="AH20">
        <f>AH19+10</f>
        <v>20</v>
      </c>
      <c r="AI20">
        <f t="shared" si="37"/>
        <v>102378.91</v>
      </c>
      <c r="AK20">
        <f>AK19+10</f>
        <v>20</v>
      </c>
      <c r="AL20">
        <f t="shared" si="38"/>
        <v>2162.16</v>
      </c>
      <c r="AM20">
        <f>AM19+10</f>
        <v>20</v>
      </c>
      <c r="AN20">
        <f t="shared" si="39"/>
        <v>4162.16</v>
      </c>
      <c r="AO20">
        <f>AO19+10</f>
        <v>20</v>
      </c>
      <c r="AP20">
        <f t="shared" si="40"/>
        <v>10162.16</v>
      </c>
      <c r="AQ20">
        <f>AQ19+10</f>
        <v>20</v>
      </c>
      <c r="AR20">
        <f t="shared" si="41"/>
        <v>20162.160000000003</v>
      </c>
      <c r="AS20">
        <f>AS19+10</f>
        <v>20</v>
      </c>
      <c r="AT20">
        <f t="shared" si="42"/>
        <v>100162.15999999999</v>
      </c>
      <c r="AV20">
        <v>20</v>
      </c>
      <c r="AW20">
        <f t="shared" si="43"/>
        <v>4548.08</v>
      </c>
      <c r="AX20">
        <v>20</v>
      </c>
      <c r="AY20">
        <f t="shared" si="44"/>
        <v>6548.08</v>
      </c>
      <c r="AZ20">
        <v>20</v>
      </c>
      <c r="BA20">
        <f t="shared" si="45"/>
        <v>12548.08</v>
      </c>
      <c r="BB20">
        <v>20</v>
      </c>
      <c r="BC20">
        <f t="shared" si="46"/>
        <v>22548.080000000002</v>
      </c>
    </row>
    <row r="21" spans="1:55" x14ac:dyDescent="0.25">
      <c r="A21">
        <f t="shared" si="18"/>
        <v>19</v>
      </c>
      <c r="B21">
        <f t="shared" si="13"/>
        <v>2260.0700000000002</v>
      </c>
      <c r="D21">
        <f t="shared" si="19"/>
        <v>19</v>
      </c>
      <c r="E21">
        <f t="shared" si="0"/>
        <v>4508.07</v>
      </c>
      <c r="G21">
        <f t="shared" si="20"/>
        <v>19</v>
      </c>
      <c r="H21">
        <f t="shared" si="1"/>
        <v>160.47000000000003</v>
      </c>
      <c r="J21">
        <f t="shared" si="21"/>
        <v>19</v>
      </c>
      <c r="K21">
        <f t="shared" si="2"/>
        <v>7533.4699999999993</v>
      </c>
      <c r="Z21">
        <f t="shared" ref="Z21" si="47">Z20+10</f>
        <v>30</v>
      </c>
      <c r="AA21">
        <f t="shared" si="33"/>
        <v>6567.3099999999995</v>
      </c>
      <c r="AB21">
        <f t="shared" ref="AB21" si="48">AB20+10</f>
        <v>30</v>
      </c>
      <c r="AC21">
        <f t="shared" si="34"/>
        <v>9567.31</v>
      </c>
      <c r="AD21">
        <f t="shared" ref="AD21" si="49">AD20+10</f>
        <v>30</v>
      </c>
      <c r="AE21">
        <f t="shared" si="35"/>
        <v>18567.310000000001</v>
      </c>
      <c r="AF21">
        <f t="shared" ref="AF21" si="50">AF20+10</f>
        <v>30</v>
      </c>
      <c r="AG21">
        <f t="shared" si="36"/>
        <v>33567.31</v>
      </c>
      <c r="AH21">
        <f t="shared" ref="AH21" si="51">AH20+10</f>
        <v>30</v>
      </c>
      <c r="AI21">
        <f t="shared" si="37"/>
        <v>153567.31</v>
      </c>
      <c r="AK21">
        <f t="shared" ref="AK21:AK28" si="52">AK20+10</f>
        <v>30</v>
      </c>
      <c r="AL21">
        <f t="shared" si="38"/>
        <v>3179.06</v>
      </c>
      <c r="AM21">
        <f t="shared" ref="AM21:AM28" si="53">AM20+10</f>
        <v>30</v>
      </c>
      <c r="AN21">
        <f t="shared" si="39"/>
        <v>6179.0599999999995</v>
      </c>
      <c r="AO21">
        <f t="shared" ref="AO21:AO28" si="54">AO20+10</f>
        <v>30</v>
      </c>
      <c r="AP21">
        <f t="shared" si="40"/>
        <v>15179.060000000001</v>
      </c>
      <c r="AQ21">
        <f t="shared" ref="AQ21:AQ28" si="55">AQ20+10</f>
        <v>30</v>
      </c>
      <c r="AR21">
        <f t="shared" si="41"/>
        <v>30179.06</v>
      </c>
      <c r="AS21">
        <f t="shared" ref="AS21:AS28" si="56">AS20+10</f>
        <v>30</v>
      </c>
      <c r="AT21">
        <f t="shared" si="42"/>
        <v>150179.05999999997</v>
      </c>
      <c r="AV21">
        <v>30</v>
      </c>
      <c r="AW21">
        <f t="shared" si="43"/>
        <v>6765.08</v>
      </c>
      <c r="AX21">
        <v>30</v>
      </c>
      <c r="AY21">
        <f t="shared" si="44"/>
        <v>9765.08</v>
      </c>
      <c r="AZ21">
        <v>30</v>
      </c>
      <c r="BA21">
        <f t="shared" si="45"/>
        <v>18765.080000000002</v>
      </c>
      <c r="BB21">
        <v>30</v>
      </c>
      <c r="BC21">
        <f t="shared" si="46"/>
        <v>33765.08</v>
      </c>
    </row>
    <row r="22" spans="1:55" x14ac:dyDescent="0.25">
      <c r="A22">
        <f t="shared" si="18"/>
        <v>20</v>
      </c>
      <c r="B22">
        <f t="shared" si="13"/>
        <v>2378.9100000000003</v>
      </c>
      <c r="D22">
        <f t="shared" si="19"/>
        <v>20</v>
      </c>
      <c r="E22">
        <f t="shared" si="0"/>
        <v>4626.91</v>
      </c>
      <c r="G22">
        <f t="shared" si="20"/>
        <v>20</v>
      </c>
      <c r="H22">
        <f t="shared" si="1"/>
        <v>162.16000000000003</v>
      </c>
      <c r="J22">
        <f t="shared" si="21"/>
        <v>20</v>
      </c>
      <c r="K22">
        <f t="shared" si="2"/>
        <v>7535.16</v>
      </c>
      <c r="Z22">
        <f t="shared" ref="Z22" si="57">Z21+10</f>
        <v>40</v>
      </c>
      <c r="AA22">
        <f t="shared" si="33"/>
        <v>8755.7100000000009</v>
      </c>
      <c r="AB22">
        <f t="shared" ref="AB22" si="58">AB21+10</f>
        <v>40</v>
      </c>
      <c r="AC22">
        <f t="shared" si="34"/>
        <v>12755.71</v>
      </c>
      <c r="AD22">
        <f t="shared" ref="AD22" si="59">AD21+10</f>
        <v>40</v>
      </c>
      <c r="AE22">
        <f t="shared" si="35"/>
        <v>24755.710000000003</v>
      </c>
      <c r="AF22">
        <f t="shared" ref="AF22" si="60">AF21+10</f>
        <v>40</v>
      </c>
      <c r="AG22">
        <f t="shared" si="36"/>
        <v>44755.71</v>
      </c>
      <c r="AH22">
        <f t="shared" ref="AH22" si="61">AH21+10</f>
        <v>40</v>
      </c>
      <c r="AI22">
        <f t="shared" si="37"/>
        <v>204755.71</v>
      </c>
      <c r="AK22">
        <f t="shared" si="52"/>
        <v>40</v>
      </c>
      <c r="AL22">
        <f t="shared" si="38"/>
        <v>4195.96</v>
      </c>
      <c r="AM22">
        <f t="shared" si="53"/>
        <v>40</v>
      </c>
      <c r="AN22">
        <f t="shared" si="39"/>
        <v>8195.9600000000009</v>
      </c>
      <c r="AO22">
        <f t="shared" si="54"/>
        <v>40</v>
      </c>
      <c r="AP22">
        <f t="shared" si="40"/>
        <v>20195.96</v>
      </c>
      <c r="AQ22">
        <f t="shared" si="55"/>
        <v>40</v>
      </c>
      <c r="AR22">
        <f t="shared" si="41"/>
        <v>40195.960000000006</v>
      </c>
      <c r="AS22">
        <f t="shared" si="56"/>
        <v>40</v>
      </c>
      <c r="AT22">
        <f t="shared" si="42"/>
        <v>200195.95999999996</v>
      </c>
      <c r="AV22">
        <v>40</v>
      </c>
      <c r="AW22">
        <f t="shared" si="43"/>
        <v>8982.08</v>
      </c>
      <c r="AX22">
        <v>40</v>
      </c>
      <c r="AY22">
        <f t="shared" si="44"/>
        <v>12982.08</v>
      </c>
      <c r="AZ22">
        <v>40</v>
      </c>
      <c r="BA22">
        <f t="shared" si="45"/>
        <v>24982.080000000002</v>
      </c>
      <c r="BB22">
        <v>40</v>
      </c>
      <c r="BC22">
        <f t="shared" si="46"/>
        <v>44982.080000000002</v>
      </c>
    </row>
    <row r="23" spans="1:55" x14ac:dyDescent="0.25">
      <c r="A23">
        <f t="shared" si="18"/>
        <v>21</v>
      </c>
      <c r="B23">
        <f t="shared" si="13"/>
        <v>2497.75</v>
      </c>
      <c r="D23">
        <f t="shared" si="19"/>
        <v>21</v>
      </c>
      <c r="E23">
        <f t="shared" si="0"/>
        <v>4745.75</v>
      </c>
      <c r="G23">
        <f t="shared" si="20"/>
        <v>21</v>
      </c>
      <c r="H23">
        <f t="shared" si="1"/>
        <v>163.85000000000002</v>
      </c>
      <c r="J23">
        <f t="shared" si="21"/>
        <v>21</v>
      </c>
      <c r="K23">
        <f t="shared" si="2"/>
        <v>7536.8499999999995</v>
      </c>
      <c r="Z23">
        <f t="shared" ref="Z23" si="62">Z22+10</f>
        <v>50</v>
      </c>
      <c r="AA23">
        <f t="shared" si="33"/>
        <v>10944.11</v>
      </c>
      <c r="AB23">
        <f t="shared" ref="AB23" si="63">AB22+10</f>
        <v>50</v>
      </c>
      <c r="AC23">
        <f t="shared" si="34"/>
        <v>15944.109999999999</v>
      </c>
      <c r="AD23">
        <f t="shared" ref="AD23" si="64">AD22+10</f>
        <v>50</v>
      </c>
      <c r="AE23">
        <f t="shared" si="35"/>
        <v>30944.11</v>
      </c>
      <c r="AF23">
        <f t="shared" ref="AF23" si="65">AF22+10</f>
        <v>50</v>
      </c>
      <c r="AG23">
        <f t="shared" si="36"/>
        <v>55944.109999999993</v>
      </c>
      <c r="AH23">
        <f t="shared" ref="AH23" si="66">AH22+10</f>
        <v>50</v>
      </c>
      <c r="AI23">
        <f t="shared" si="37"/>
        <v>255944.11</v>
      </c>
      <c r="AK23">
        <f t="shared" si="52"/>
        <v>50</v>
      </c>
      <c r="AL23">
        <f t="shared" si="38"/>
        <v>5212.8599999999997</v>
      </c>
      <c r="AM23">
        <f t="shared" si="53"/>
        <v>50</v>
      </c>
      <c r="AN23">
        <f t="shared" si="39"/>
        <v>10212.86</v>
      </c>
      <c r="AO23">
        <f t="shared" si="54"/>
        <v>50</v>
      </c>
      <c r="AP23">
        <f t="shared" si="40"/>
        <v>25212.86</v>
      </c>
      <c r="AQ23">
        <f t="shared" si="55"/>
        <v>50</v>
      </c>
      <c r="AR23">
        <f t="shared" si="41"/>
        <v>50212.86</v>
      </c>
      <c r="AS23">
        <f t="shared" si="56"/>
        <v>50</v>
      </c>
      <c r="AT23">
        <f t="shared" si="42"/>
        <v>250212.85999999996</v>
      </c>
      <c r="AV23">
        <v>50</v>
      </c>
      <c r="AW23">
        <f t="shared" si="43"/>
        <v>11199.08</v>
      </c>
      <c r="AX23">
        <v>50</v>
      </c>
      <c r="AY23">
        <f t="shared" si="44"/>
        <v>16199.08</v>
      </c>
      <c r="AZ23">
        <v>50</v>
      </c>
      <c r="BA23">
        <f t="shared" si="45"/>
        <v>31199.080000000005</v>
      </c>
      <c r="BB23">
        <v>50</v>
      </c>
      <c r="BC23">
        <f t="shared" si="46"/>
        <v>56199.08</v>
      </c>
    </row>
    <row r="24" spans="1:55" x14ac:dyDescent="0.25">
      <c r="A24">
        <f t="shared" si="18"/>
        <v>22</v>
      </c>
      <c r="B24">
        <f t="shared" si="13"/>
        <v>2616.59</v>
      </c>
      <c r="D24">
        <f t="shared" si="19"/>
        <v>22</v>
      </c>
      <c r="E24">
        <f t="shared" si="0"/>
        <v>4864.59</v>
      </c>
      <c r="G24">
        <f t="shared" si="20"/>
        <v>22</v>
      </c>
      <c r="H24">
        <f t="shared" si="1"/>
        <v>165.54000000000002</v>
      </c>
      <c r="J24">
        <f t="shared" si="21"/>
        <v>22</v>
      </c>
      <c r="K24">
        <f t="shared" si="2"/>
        <v>7538.54</v>
      </c>
      <c r="Z24">
        <f t="shared" ref="Z24" si="67">Z23+10</f>
        <v>60</v>
      </c>
      <c r="AA24">
        <f t="shared" si="33"/>
        <v>13132.51</v>
      </c>
      <c r="AB24">
        <f t="shared" ref="AB24" si="68">AB23+10</f>
        <v>60</v>
      </c>
      <c r="AC24">
        <f t="shared" si="34"/>
        <v>19132.509999999998</v>
      </c>
      <c r="AD24">
        <f t="shared" ref="AD24" si="69">AD23+10</f>
        <v>60</v>
      </c>
      <c r="AE24">
        <f t="shared" si="35"/>
        <v>37132.51</v>
      </c>
      <c r="AF24">
        <f t="shared" ref="AF24" si="70">AF23+10</f>
        <v>60</v>
      </c>
      <c r="AG24">
        <f t="shared" si="36"/>
        <v>67132.509999999995</v>
      </c>
      <c r="AH24">
        <f t="shared" ref="AH24" si="71">AH23+10</f>
        <v>60</v>
      </c>
      <c r="AI24">
        <f t="shared" si="37"/>
        <v>307132.51</v>
      </c>
      <c r="AK24">
        <f t="shared" si="52"/>
        <v>60</v>
      </c>
      <c r="AL24">
        <f t="shared" si="38"/>
        <v>6229.7599999999993</v>
      </c>
      <c r="AM24">
        <f t="shared" si="53"/>
        <v>60</v>
      </c>
      <c r="AN24">
        <f t="shared" si="39"/>
        <v>12229.76</v>
      </c>
      <c r="AO24">
        <f t="shared" si="54"/>
        <v>60</v>
      </c>
      <c r="AP24">
        <f t="shared" si="40"/>
        <v>30229.760000000002</v>
      </c>
      <c r="AQ24">
        <f t="shared" si="55"/>
        <v>60</v>
      </c>
      <c r="AR24">
        <f t="shared" si="41"/>
        <v>60229.760000000002</v>
      </c>
      <c r="AS24">
        <f t="shared" si="56"/>
        <v>60</v>
      </c>
      <c r="AT24">
        <f t="shared" si="42"/>
        <v>300229.75999999995</v>
      </c>
      <c r="AV24">
        <v>60</v>
      </c>
      <c r="AW24">
        <f t="shared" si="43"/>
        <v>13416.08</v>
      </c>
      <c r="AX24">
        <v>60</v>
      </c>
      <c r="AY24">
        <f t="shared" si="44"/>
        <v>19416.080000000002</v>
      </c>
      <c r="AZ24">
        <v>60</v>
      </c>
      <c r="BA24">
        <f t="shared" si="45"/>
        <v>37416.080000000002</v>
      </c>
      <c r="BB24">
        <v>60</v>
      </c>
      <c r="BC24">
        <f t="shared" si="46"/>
        <v>67416.08</v>
      </c>
    </row>
    <row r="25" spans="1:55" x14ac:dyDescent="0.25">
      <c r="A25">
        <f t="shared" si="18"/>
        <v>23</v>
      </c>
      <c r="B25">
        <f t="shared" si="13"/>
        <v>2735.4300000000003</v>
      </c>
      <c r="D25">
        <f t="shared" si="19"/>
        <v>23</v>
      </c>
      <c r="E25">
        <f t="shared" si="0"/>
        <v>4983.43</v>
      </c>
      <c r="G25">
        <f t="shared" si="20"/>
        <v>23</v>
      </c>
      <c r="H25">
        <f t="shared" si="1"/>
        <v>167.23000000000002</v>
      </c>
      <c r="J25">
        <f t="shared" si="21"/>
        <v>23</v>
      </c>
      <c r="K25">
        <f t="shared" si="2"/>
        <v>7540.23</v>
      </c>
      <c r="Z25">
        <f t="shared" ref="Z25" si="72">Z24+10</f>
        <v>70</v>
      </c>
      <c r="AA25">
        <f t="shared" si="33"/>
        <v>15320.910000000002</v>
      </c>
      <c r="AB25">
        <f t="shared" ref="AB25" si="73">AB24+10</f>
        <v>70</v>
      </c>
      <c r="AC25">
        <f t="shared" si="34"/>
        <v>22320.91</v>
      </c>
      <c r="AD25">
        <f t="shared" ref="AD25" si="74">AD24+10</f>
        <v>70</v>
      </c>
      <c r="AE25">
        <f t="shared" si="35"/>
        <v>43320.91</v>
      </c>
      <c r="AF25">
        <f t="shared" ref="AF25" si="75">AF24+10</f>
        <v>70</v>
      </c>
      <c r="AG25">
        <f t="shared" si="36"/>
        <v>78320.909999999989</v>
      </c>
      <c r="AH25">
        <f t="shared" ref="AH25" si="76">AH24+10</f>
        <v>70</v>
      </c>
      <c r="AI25">
        <f t="shared" si="37"/>
        <v>358320.91</v>
      </c>
      <c r="AK25">
        <f t="shared" si="52"/>
        <v>70</v>
      </c>
      <c r="AL25">
        <f t="shared" si="38"/>
        <v>7246.66</v>
      </c>
      <c r="AM25">
        <f t="shared" si="53"/>
        <v>70</v>
      </c>
      <c r="AN25">
        <f t="shared" si="39"/>
        <v>14246.66</v>
      </c>
      <c r="AO25">
        <f t="shared" si="54"/>
        <v>70</v>
      </c>
      <c r="AP25">
        <f t="shared" si="40"/>
        <v>35246.660000000003</v>
      </c>
      <c r="AQ25">
        <f t="shared" si="55"/>
        <v>70</v>
      </c>
      <c r="AR25">
        <f t="shared" si="41"/>
        <v>70246.66</v>
      </c>
      <c r="AS25">
        <f t="shared" si="56"/>
        <v>70</v>
      </c>
      <c r="AT25">
        <f t="shared" si="42"/>
        <v>350246.66</v>
      </c>
      <c r="AV25">
        <v>70</v>
      </c>
      <c r="AW25">
        <f t="shared" si="43"/>
        <v>15633.08</v>
      </c>
      <c r="AX25">
        <v>70</v>
      </c>
      <c r="AY25">
        <f t="shared" si="44"/>
        <v>22633.08</v>
      </c>
      <c r="AZ25">
        <v>70</v>
      </c>
      <c r="BA25">
        <f t="shared" si="45"/>
        <v>43633.08</v>
      </c>
      <c r="BB25">
        <v>70</v>
      </c>
      <c r="BC25">
        <f t="shared" si="46"/>
        <v>78633.08</v>
      </c>
    </row>
    <row r="26" spans="1:55" x14ac:dyDescent="0.25">
      <c r="A26">
        <f t="shared" si="18"/>
        <v>24</v>
      </c>
      <c r="B26">
        <f t="shared" si="13"/>
        <v>2854.27</v>
      </c>
      <c r="D26">
        <f t="shared" si="19"/>
        <v>24</v>
      </c>
      <c r="E26">
        <f t="shared" si="0"/>
        <v>5102.2700000000004</v>
      </c>
      <c r="G26">
        <f t="shared" si="20"/>
        <v>24</v>
      </c>
      <c r="H26">
        <f t="shared" si="1"/>
        <v>168.92000000000002</v>
      </c>
      <c r="J26">
        <f t="shared" si="21"/>
        <v>24</v>
      </c>
      <c r="K26">
        <f t="shared" si="2"/>
        <v>7541.92</v>
      </c>
      <c r="Z26">
        <f t="shared" ref="Z26" si="77">Z25+10</f>
        <v>80</v>
      </c>
      <c r="AA26">
        <f t="shared" si="33"/>
        <v>17509.310000000001</v>
      </c>
      <c r="AB26">
        <f t="shared" ref="AB26" si="78">AB25+10</f>
        <v>80</v>
      </c>
      <c r="AC26">
        <f t="shared" si="34"/>
        <v>25509.309999999998</v>
      </c>
      <c r="AD26">
        <f t="shared" ref="AD26" si="79">AD25+10</f>
        <v>80</v>
      </c>
      <c r="AE26">
        <f t="shared" si="35"/>
        <v>49509.310000000005</v>
      </c>
      <c r="AF26">
        <f t="shared" ref="AF26" si="80">AF25+10</f>
        <v>80</v>
      </c>
      <c r="AG26">
        <f t="shared" si="36"/>
        <v>89509.31</v>
      </c>
      <c r="AH26">
        <f t="shared" ref="AH26" si="81">AH25+10</f>
        <v>80</v>
      </c>
      <c r="AI26">
        <f t="shared" si="37"/>
        <v>409509.31</v>
      </c>
      <c r="AK26">
        <f t="shared" si="52"/>
        <v>80</v>
      </c>
      <c r="AL26">
        <f t="shared" si="38"/>
        <v>8263.56</v>
      </c>
      <c r="AM26">
        <f t="shared" si="53"/>
        <v>80</v>
      </c>
      <c r="AN26">
        <f t="shared" si="39"/>
        <v>16263.560000000001</v>
      </c>
      <c r="AO26">
        <f t="shared" si="54"/>
        <v>80</v>
      </c>
      <c r="AP26">
        <f t="shared" si="40"/>
        <v>40263.56</v>
      </c>
      <c r="AQ26">
        <f t="shared" si="55"/>
        <v>80</v>
      </c>
      <c r="AR26">
        <f t="shared" si="41"/>
        <v>80263.560000000012</v>
      </c>
      <c r="AS26">
        <f t="shared" si="56"/>
        <v>80</v>
      </c>
      <c r="AT26">
        <f t="shared" si="42"/>
        <v>400263.55999999994</v>
      </c>
      <c r="AV26">
        <v>80</v>
      </c>
      <c r="AW26">
        <f t="shared" si="43"/>
        <v>17850.080000000002</v>
      </c>
      <c r="AX26">
        <v>80</v>
      </c>
      <c r="AY26">
        <f t="shared" si="44"/>
        <v>25850.080000000002</v>
      </c>
      <c r="AZ26">
        <v>80</v>
      </c>
      <c r="BA26">
        <f t="shared" si="45"/>
        <v>49850.080000000002</v>
      </c>
      <c r="BB26">
        <v>80</v>
      </c>
      <c r="BC26">
        <f t="shared" si="46"/>
        <v>89850.08</v>
      </c>
    </row>
    <row r="27" spans="1:55" x14ac:dyDescent="0.25">
      <c r="A27">
        <f t="shared" si="18"/>
        <v>25</v>
      </c>
      <c r="B27">
        <f t="shared" si="13"/>
        <v>2973.11</v>
      </c>
      <c r="D27">
        <f t="shared" si="19"/>
        <v>25</v>
      </c>
      <c r="E27">
        <f t="shared" si="0"/>
        <v>5221.1100000000006</v>
      </c>
      <c r="G27">
        <f t="shared" si="20"/>
        <v>25</v>
      </c>
      <c r="H27">
        <f t="shared" si="1"/>
        <v>170.61</v>
      </c>
      <c r="J27">
        <f t="shared" si="21"/>
        <v>25</v>
      </c>
      <c r="K27">
        <f t="shared" si="2"/>
        <v>7543.61</v>
      </c>
      <c r="Z27">
        <f t="shared" ref="Z27" si="82">Z26+10</f>
        <v>90</v>
      </c>
      <c r="AA27">
        <f t="shared" si="33"/>
        <v>19697.71</v>
      </c>
      <c r="AB27">
        <f t="shared" ref="AB27" si="83">AB26+10</f>
        <v>90</v>
      </c>
      <c r="AC27">
        <f t="shared" si="34"/>
        <v>28697.71</v>
      </c>
      <c r="AD27">
        <f t="shared" ref="AD27" si="84">AD26+10</f>
        <v>90</v>
      </c>
      <c r="AE27">
        <f t="shared" si="35"/>
        <v>55697.710000000006</v>
      </c>
      <c r="AF27">
        <f t="shared" ref="AF27" si="85">AF26+10</f>
        <v>90</v>
      </c>
      <c r="AG27">
        <f t="shared" si="36"/>
        <v>100697.70999999999</v>
      </c>
      <c r="AH27">
        <f t="shared" ref="AH27" si="86">AH26+10</f>
        <v>90</v>
      </c>
      <c r="AI27">
        <f t="shared" si="37"/>
        <v>460697.71</v>
      </c>
      <c r="AK27">
        <f t="shared" si="52"/>
        <v>90</v>
      </c>
      <c r="AL27">
        <f t="shared" si="38"/>
        <v>9280.4600000000009</v>
      </c>
      <c r="AM27">
        <f t="shared" si="53"/>
        <v>90</v>
      </c>
      <c r="AN27">
        <f t="shared" si="39"/>
        <v>18280.46</v>
      </c>
      <c r="AO27">
        <f t="shared" si="54"/>
        <v>90</v>
      </c>
      <c r="AP27">
        <f t="shared" si="40"/>
        <v>45280.46</v>
      </c>
      <c r="AQ27">
        <f t="shared" si="55"/>
        <v>90</v>
      </c>
      <c r="AR27">
        <f t="shared" si="41"/>
        <v>90280.46</v>
      </c>
      <c r="AS27">
        <f t="shared" si="56"/>
        <v>90</v>
      </c>
      <c r="AT27">
        <f t="shared" si="42"/>
        <v>450280.45999999996</v>
      </c>
      <c r="AV27">
        <v>90</v>
      </c>
      <c r="AW27">
        <f t="shared" si="43"/>
        <v>20067.080000000002</v>
      </c>
      <c r="AX27">
        <v>90</v>
      </c>
      <c r="AY27">
        <f t="shared" si="44"/>
        <v>29067.08</v>
      </c>
      <c r="AZ27">
        <v>90</v>
      </c>
      <c r="BA27">
        <f t="shared" si="45"/>
        <v>56067.080000000009</v>
      </c>
      <c r="BB27">
        <v>90</v>
      </c>
      <c r="BC27">
        <f t="shared" si="46"/>
        <v>101067.08</v>
      </c>
    </row>
    <row r="28" spans="1:55" x14ac:dyDescent="0.25">
      <c r="A28">
        <f t="shared" si="18"/>
        <v>26</v>
      </c>
      <c r="B28">
        <f t="shared" si="13"/>
        <v>3091.9500000000003</v>
      </c>
      <c r="D28">
        <f t="shared" si="19"/>
        <v>26</v>
      </c>
      <c r="E28">
        <f t="shared" si="0"/>
        <v>5339.9500000000007</v>
      </c>
      <c r="G28">
        <f t="shared" si="20"/>
        <v>26</v>
      </c>
      <c r="H28">
        <f t="shared" si="1"/>
        <v>172.3</v>
      </c>
      <c r="J28">
        <f t="shared" si="21"/>
        <v>26</v>
      </c>
      <c r="K28">
        <f t="shared" si="2"/>
        <v>7545.2999999999993</v>
      </c>
      <c r="Z28">
        <f t="shared" ref="Z28" si="87">Z27+10</f>
        <v>100</v>
      </c>
      <c r="AA28">
        <f t="shared" si="33"/>
        <v>21886.11</v>
      </c>
      <c r="AB28">
        <f t="shared" ref="AB28" si="88">AB27+10</f>
        <v>100</v>
      </c>
      <c r="AC28">
        <f t="shared" si="34"/>
        <v>31886.109999999997</v>
      </c>
      <c r="AD28">
        <f t="shared" ref="AD28" si="89">AD27+10</f>
        <v>100</v>
      </c>
      <c r="AE28">
        <f t="shared" si="35"/>
        <v>61886.11</v>
      </c>
      <c r="AF28">
        <f t="shared" ref="AF28" si="90">AF27+10</f>
        <v>100</v>
      </c>
      <c r="AG28">
        <f t="shared" si="36"/>
        <v>111886.10999999999</v>
      </c>
      <c r="AH28">
        <f t="shared" ref="AH28" si="91">AH27+10</f>
        <v>100</v>
      </c>
      <c r="AI28">
        <f t="shared" si="37"/>
        <v>511886.11</v>
      </c>
      <c r="AK28">
        <f t="shared" si="52"/>
        <v>100</v>
      </c>
      <c r="AL28">
        <f t="shared" si="38"/>
        <v>10297.36</v>
      </c>
      <c r="AM28">
        <f t="shared" si="53"/>
        <v>100</v>
      </c>
      <c r="AN28">
        <f t="shared" si="39"/>
        <v>20297.36</v>
      </c>
      <c r="AO28">
        <f t="shared" si="54"/>
        <v>100</v>
      </c>
      <c r="AP28">
        <f t="shared" si="40"/>
        <v>50297.36</v>
      </c>
      <c r="AQ28">
        <f t="shared" si="55"/>
        <v>100</v>
      </c>
      <c r="AR28">
        <f t="shared" si="41"/>
        <v>100297.36</v>
      </c>
      <c r="AS28">
        <f t="shared" si="56"/>
        <v>100</v>
      </c>
      <c r="AT28">
        <f t="shared" si="42"/>
        <v>500297.35999999993</v>
      </c>
      <c r="AV28">
        <v>100</v>
      </c>
      <c r="AW28">
        <f t="shared" si="43"/>
        <v>22284.080000000002</v>
      </c>
      <c r="AX28">
        <v>100</v>
      </c>
      <c r="AY28">
        <f t="shared" si="44"/>
        <v>32284.080000000002</v>
      </c>
      <c r="AZ28">
        <v>100</v>
      </c>
      <c r="BA28">
        <f t="shared" si="45"/>
        <v>62284.080000000009</v>
      </c>
      <c r="BB28">
        <v>100</v>
      </c>
      <c r="BC28">
        <f t="shared" si="46"/>
        <v>112284.08</v>
      </c>
    </row>
    <row r="29" spans="1:55" x14ac:dyDescent="0.25">
      <c r="A29">
        <f t="shared" si="18"/>
        <v>27</v>
      </c>
      <c r="B29">
        <f t="shared" si="13"/>
        <v>3210.7900000000004</v>
      </c>
      <c r="D29">
        <f t="shared" si="19"/>
        <v>27</v>
      </c>
      <c r="E29">
        <f t="shared" si="0"/>
        <v>5458.7900000000009</v>
      </c>
      <c r="G29">
        <f t="shared" si="20"/>
        <v>27</v>
      </c>
      <c r="H29">
        <f t="shared" si="1"/>
        <v>173.99</v>
      </c>
      <c r="J29">
        <f t="shared" si="21"/>
        <v>27</v>
      </c>
      <c r="K29">
        <f t="shared" si="2"/>
        <v>7546.99</v>
      </c>
    </row>
    <row r="30" spans="1:55" x14ac:dyDescent="0.25">
      <c r="A30">
        <f t="shared" si="18"/>
        <v>28</v>
      </c>
      <c r="B30">
        <f t="shared" si="13"/>
        <v>3329.63</v>
      </c>
      <c r="D30">
        <f t="shared" si="19"/>
        <v>28</v>
      </c>
      <c r="E30">
        <f t="shared" si="0"/>
        <v>5577.63</v>
      </c>
      <c r="G30">
        <f t="shared" si="20"/>
        <v>28</v>
      </c>
      <c r="H30">
        <f t="shared" si="1"/>
        <v>175.68</v>
      </c>
      <c r="J30">
        <f t="shared" si="21"/>
        <v>28</v>
      </c>
      <c r="K30">
        <f t="shared" si="2"/>
        <v>7548.6799999999994</v>
      </c>
    </row>
    <row r="31" spans="1:55" x14ac:dyDescent="0.25">
      <c r="A31">
        <f t="shared" si="18"/>
        <v>29</v>
      </c>
      <c r="B31">
        <f t="shared" si="13"/>
        <v>3448.4700000000003</v>
      </c>
      <c r="D31">
        <f t="shared" si="19"/>
        <v>29</v>
      </c>
      <c r="E31">
        <f t="shared" si="0"/>
        <v>5696.47</v>
      </c>
      <c r="G31">
        <f t="shared" si="20"/>
        <v>29</v>
      </c>
      <c r="H31">
        <f t="shared" si="1"/>
        <v>177.37</v>
      </c>
      <c r="J31">
        <f t="shared" si="21"/>
        <v>29</v>
      </c>
      <c r="K31">
        <f t="shared" si="2"/>
        <v>7550.37</v>
      </c>
    </row>
    <row r="32" spans="1:55" x14ac:dyDescent="0.25">
      <c r="A32">
        <f t="shared" si="18"/>
        <v>30</v>
      </c>
      <c r="B32">
        <f t="shared" si="13"/>
        <v>3567.3100000000004</v>
      </c>
      <c r="D32">
        <f t="shared" si="19"/>
        <v>30</v>
      </c>
      <c r="E32">
        <f t="shared" si="0"/>
        <v>5815.31</v>
      </c>
      <c r="G32">
        <f t="shared" si="20"/>
        <v>30</v>
      </c>
      <c r="H32">
        <f t="shared" si="1"/>
        <v>179.06</v>
      </c>
      <c r="J32">
        <f t="shared" si="21"/>
        <v>30</v>
      </c>
      <c r="K32">
        <f t="shared" si="2"/>
        <v>7552.0599999999995</v>
      </c>
    </row>
    <row r="33" spans="1:28" x14ac:dyDescent="0.25">
      <c r="A33">
        <f t="shared" si="18"/>
        <v>31</v>
      </c>
      <c r="B33">
        <f t="shared" si="13"/>
        <v>3686.15</v>
      </c>
      <c r="D33">
        <f t="shared" si="19"/>
        <v>31</v>
      </c>
      <c r="E33">
        <f t="shared" si="0"/>
        <v>5934.15</v>
      </c>
      <c r="G33">
        <f t="shared" si="20"/>
        <v>31</v>
      </c>
      <c r="H33">
        <f t="shared" si="1"/>
        <v>180.75</v>
      </c>
      <c r="J33">
        <f t="shared" si="21"/>
        <v>31</v>
      </c>
      <c r="K33">
        <f t="shared" si="2"/>
        <v>7553.75</v>
      </c>
    </row>
    <row r="34" spans="1:28" x14ac:dyDescent="0.25">
      <c r="A34">
        <f t="shared" si="18"/>
        <v>32</v>
      </c>
      <c r="B34">
        <f t="shared" si="13"/>
        <v>3804.9900000000002</v>
      </c>
      <c r="D34">
        <f t="shared" si="19"/>
        <v>32</v>
      </c>
      <c r="E34">
        <f t="shared" si="0"/>
        <v>6052.99</v>
      </c>
      <c r="G34">
        <f t="shared" si="20"/>
        <v>32</v>
      </c>
      <c r="H34">
        <f t="shared" si="1"/>
        <v>182.44</v>
      </c>
      <c r="J34">
        <f t="shared" si="21"/>
        <v>32</v>
      </c>
      <c r="K34">
        <f t="shared" si="2"/>
        <v>7555.44</v>
      </c>
    </row>
    <row r="35" spans="1:28" x14ac:dyDescent="0.25">
      <c r="A35">
        <f t="shared" si="18"/>
        <v>33</v>
      </c>
      <c r="B35">
        <f t="shared" si="13"/>
        <v>3923.8300000000004</v>
      </c>
      <c r="D35">
        <f t="shared" si="19"/>
        <v>33</v>
      </c>
      <c r="E35">
        <f t="shared" si="0"/>
        <v>6171.83</v>
      </c>
      <c r="G35">
        <f t="shared" si="20"/>
        <v>33</v>
      </c>
      <c r="H35">
        <f t="shared" si="1"/>
        <v>184.13</v>
      </c>
      <c r="J35">
        <f t="shared" si="21"/>
        <v>33</v>
      </c>
      <c r="K35">
        <f t="shared" si="2"/>
        <v>7557.13</v>
      </c>
    </row>
    <row r="36" spans="1:28" x14ac:dyDescent="0.25">
      <c r="A36">
        <f t="shared" si="18"/>
        <v>34</v>
      </c>
      <c r="B36">
        <f t="shared" si="13"/>
        <v>4042.67</v>
      </c>
      <c r="D36">
        <f t="shared" si="19"/>
        <v>34</v>
      </c>
      <c r="E36">
        <f t="shared" si="0"/>
        <v>6290.67</v>
      </c>
      <c r="G36">
        <f t="shared" si="20"/>
        <v>34</v>
      </c>
      <c r="H36">
        <f t="shared" si="1"/>
        <v>185.82000000000002</v>
      </c>
      <c r="J36">
        <f t="shared" si="21"/>
        <v>34</v>
      </c>
      <c r="K36">
        <f t="shared" si="2"/>
        <v>7558.82</v>
      </c>
    </row>
    <row r="37" spans="1:28" x14ac:dyDescent="0.25">
      <c r="A37">
        <f t="shared" si="18"/>
        <v>35</v>
      </c>
      <c r="B37">
        <f t="shared" si="13"/>
        <v>4161.51</v>
      </c>
      <c r="D37">
        <f t="shared" si="19"/>
        <v>35</v>
      </c>
      <c r="E37">
        <f t="shared" si="0"/>
        <v>6409.51</v>
      </c>
      <c r="G37">
        <f t="shared" si="20"/>
        <v>35</v>
      </c>
      <c r="H37">
        <f t="shared" si="1"/>
        <v>187.51000000000002</v>
      </c>
      <c r="J37">
        <f t="shared" si="21"/>
        <v>35</v>
      </c>
      <c r="K37">
        <f t="shared" si="2"/>
        <v>7560.5099999999993</v>
      </c>
    </row>
    <row r="38" spans="1:28" x14ac:dyDescent="0.25">
      <c r="A38">
        <f t="shared" si="18"/>
        <v>36</v>
      </c>
      <c r="B38">
        <f t="shared" si="13"/>
        <v>4280.3499999999995</v>
      </c>
      <c r="D38">
        <f t="shared" si="19"/>
        <v>36</v>
      </c>
      <c r="E38">
        <f t="shared" si="0"/>
        <v>6528.35</v>
      </c>
      <c r="G38">
        <f t="shared" si="20"/>
        <v>36</v>
      </c>
      <c r="H38">
        <f t="shared" si="1"/>
        <v>189.20000000000002</v>
      </c>
      <c r="J38">
        <f t="shared" si="21"/>
        <v>36</v>
      </c>
      <c r="K38">
        <f t="shared" si="2"/>
        <v>7562.2</v>
      </c>
    </row>
    <row r="39" spans="1:28" x14ac:dyDescent="0.25">
      <c r="A39">
        <f t="shared" si="18"/>
        <v>37</v>
      </c>
      <c r="B39">
        <f t="shared" si="13"/>
        <v>4399.1899999999996</v>
      </c>
      <c r="D39">
        <f t="shared" si="19"/>
        <v>37</v>
      </c>
      <c r="E39">
        <f t="shared" si="0"/>
        <v>6647.1900000000005</v>
      </c>
      <c r="G39">
        <f t="shared" si="20"/>
        <v>37</v>
      </c>
      <c r="H39">
        <f t="shared" si="1"/>
        <v>190.89000000000001</v>
      </c>
      <c r="J39">
        <f t="shared" si="21"/>
        <v>37</v>
      </c>
      <c r="K39">
        <f t="shared" si="2"/>
        <v>7563.8899999999994</v>
      </c>
    </row>
    <row r="40" spans="1:28" x14ac:dyDescent="0.25">
      <c r="A40">
        <f t="shared" si="18"/>
        <v>38</v>
      </c>
      <c r="B40">
        <f t="shared" si="13"/>
        <v>4518.03</v>
      </c>
      <c r="D40">
        <f t="shared" si="19"/>
        <v>38</v>
      </c>
      <c r="E40">
        <f t="shared" si="0"/>
        <v>6766.0300000000007</v>
      </c>
      <c r="G40">
        <f t="shared" si="20"/>
        <v>38</v>
      </c>
      <c r="H40">
        <f t="shared" si="1"/>
        <v>192.58</v>
      </c>
      <c r="J40">
        <f t="shared" si="21"/>
        <v>38</v>
      </c>
      <c r="K40">
        <f t="shared" si="2"/>
        <v>7565.58</v>
      </c>
    </row>
    <row r="41" spans="1:28" x14ac:dyDescent="0.25">
      <c r="A41">
        <f t="shared" si="18"/>
        <v>39</v>
      </c>
      <c r="B41">
        <f t="shared" si="13"/>
        <v>4636.87</v>
      </c>
      <c r="D41">
        <f t="shared" si="19"/>
        <v>39</v>
      </c>
      <c r="E41">
        <f t="shared" si="0"/>
        <v>6884.8700000000008</v>
      </c>
      <c r="G41">
        <f t="shared" si="20"/>
        <v>39</v>
      </c>
      <c r="H41">
        <f t="shared" si="1"/>
        <v>194.27</v>
      </c>
      <c r="J41">
        <f t="shared" si="21"/>
        <v>39</v>
      </c>
      <c r="K41">
        <f t="shared" si="2"/>
        <v>7567.2699999999995</v>
      </c>
    </row>
    <row r="42" spans="1:28" x14ac:dyDescent="0.25">
      <c r="A42">
        <f t="shared" si="18"/>
        <v>40</v>
      </c>
      <c r="B42">
        <f t="shared" si="13"/>
        <v>4755.71</v>
      </c>
      <c r="D42">
        <f t="shared" si="19"/>
        <v>40</v>
      </c>
      <c r="E42">
        <f t="shared" si="0"/>
        <v>7003.7100000000009</v>
      </c>
      <c r="G42">
        <f t="shared" si="20"/>
        <v>40</v>
      </c>
      <c r="H42">
        <f t="shared" si="1"/>
        <v>195.96</v>
      </c>
      <c r="J42">
        <f t="shared" si="21"/>
        <v>40</v>
      </c>
      <c r="K42">
        <f t="shared" si="2"/>
        <v>7568.96</v>
      </c>
    </row>
    <row r="43" spans="1:28" x14ac:dyDescent="0.25">
      <c r="A43">
        <f t="shared" si="18"/>
        <v>41</v>
      </c>
      <c r="B43">
        <f t="shared" si="13"/>
        <v>4874.55</v>
      </c>
      <c r="D43">
        <f t="shared" si="19"/>
        <v>41</v>
      </c>
      <c r="E43">
        <f t="shared" si="0"/>
        <v>7122.5500000000011</v>
      </c>
      <c r="G43">
        <f t="shared" si="20"/>
        <v>41</v>
      </c>
      <c r="H43">
        <f t="shared" si="1"/>
        <v>197.65</v>
      </c>
      <c r="J43">
        <f t="shared" si="21"/>
        <v>41</v>
      </c>
      <c r="K43">
        <f t="shared" si="2"/>
        <v>7570.65</v>
      </c>
    </row>
    <row r="44" spans="1:28" x14ac:dyDescent="0.25">
      <c r="A44">
        <f t="shared" si="18"/>
        <v>42</v>
      </c>
      <c r="B44">
        <f t="shared" si="13"/>
        <v>4993.3899999999994</v>
      </c>
      <c r="D44">
        <f t="shared" si="19"/>
        <v>42</v>
      </c>
      <c r="E44">
        <f t="shared" si="0"/>
        <v>7241.3899999999994</v>
      </c>
      <c r="G44">
        <f t="shared" si="20"/>
        <v>42</v>
      </c>
      <c r="H44">
        <f t="shared" si="1"/>
        <v>199.34000000000003</v>
      </c>
      <c r="J44">
        <f t="shared" si="21"/>
        <v>42</v>
      </c>
      <c r="K44">
        <f t="shared" si="2"/>
        <v>7572.3399999999992</v>
      </c>
      <c r="S44" s="3" t="s">
        <v>54</v>
      </c>
    </row>
    <row r="45" spans="1:28" x14ac:dyDescent="0.25">
      <c r="A45">
        <f t="shared" si="18"/>
        <v>43</v>
      </c>
      <c r="B45">
        <f t="shared" si="13"/>
        <v>5112.2299999999996</v>
      </c>
      <c r="D45">
        <f t="shared" si="19"/>
        <v>43</v>
      </c>
      <c r="E45">
        <f t="shared" si="0"/>
        <v>7360.23</v>
      </c>
      <c r="G45">
        <f t="shared" si="20"/>
        <v>43</v>
      </c>
      <c r="H45">
        <f t="shared" si="1"/>
        <v>201.03000000000003</v>
      </c>
      <c r="J45">
        <f t="shared" si="21"/>
        <v>43</v>
      </c>
      <c r="K45">
        <f t="shared" si="2"/>
        <v>7574.03</v>
      </c>
    </row>
    <row r="46" spans="1:28" x14ac:dyDescent="0.25">
      <c r="A46">
        <f t="shared" si="18"/>
        <v>44</v>
      </c>
      <c r="B46">
        <f t="shared" si="13"/>
        <v>5231.07</v>
      </c>
      <c r="D46">
        <f t="shared" si="19"/>
        <v>44</v>
      </c>
      <c r="E46">
        <f t="shared" si="0"/>
        <v>7479.07</v>
      </c>
      <c r="G46">
        <f t="shared" si="20"/>
        <v>44</v>
      </c>
      <c r="H46">
        <f t="shared" si="1"/>
        <v>202.72000000000003</v>
      </c>
      <c r="J46">
        <f t="shared" si="21"/>
        <v>44</v>
      </c>
      <c r="K46">
        <f t="shared" si="2"/>
        <v>7575.7199999999993</v>
      </c>
      <c r="N46" t="s">
        <v>4</v>
      </c>
      <c r="O46" s="2" t="s">
        <v>38</v>
      </c>
      <c r="P46" s="7" t="s">
        <v>39</v>
      </c>
      <c r="Q46" s="1" t="s">
        <v>40</v>
      </c>
      <c r="R46" s="9" t="s">
        <v>41</v>
      </c>
      <c r="T46" s="2" t="s">
        <v>34</v>
      </c>
      <c r="U46" s="7" t="s">
        <v>35</v>
      </c>
      <c r="V46" s="1" t="s">
        <v>36</v>
      </c>
      <c r="W46" s="9" t="s">
        <v>37</v>
      </c>
      <c r="X46" t="s">
        <v>4</v>
      </c>
      <c r="Y46" s="8" t="s">
        <v>24</v>
      </c>
      <c r="Z46" s="7" t="s">
        <v>25</v>
      </c>
      <c r="AA46" s="1" t="s">
        <v>23</v>
      </c>
      <c r="AB46" s="9" t="s">
        <v>26</v>
      </c>
    </row>
    <row r="47" spans="1:28" x14ac:dyDescent="0.25">
      <c r="A47">
        <f t="shared" si="18"/>
        <v>45</v>
      </c>
      <c r="B47">
        <f t="shared" si="13"/>
        <v>5349.91</v>
      </c>
      <c r="D47">
        <f t="shared" si="19"/>
        <v>45</v>
      </c>
      <c r="E47">
        <f t="shared" si="0"/>
        <v>7597.91</v>
      </c>
      <c r="G47">
        <f t="shared" si="20"/>
        <v>45</v>
      </c>
      <c r="H47">
        <f t="shared" si="1"/>
        <v>204.41000000000003</v>
      </c>
      <c r="J47">
        <f t="shared" si="21"/>
        <v>45</v>
      </c>
      <c r="K47">
        <f t="shared" si="2"/>
        <v>7577.41</v>
      </c>
      <c r="N47">
        <v>1</v>
      </c>
      <c r="O47">
        <f>(B3/M3)*100</f>
        <v>120.95</v>
      </c>
      <c r="P47">
        <f>B3/N3*100</f>
        <v>60.475000000000001</v>
      </c>
      <c r="Q47">
        <f>B3/O3*100</f>
        <v>24.19</v>
      </c>
      <c r="R47">
        <f>B3/P3*100</f>
        <v>12.095000000000001</v>
      </c>
      <c r="T47">
        <f>H3/M3*100</f>
        <v>130.05000000000001</v>
      </c>
      <c r="U47">
        <f>H3/N3*100</f>
        <v>65.025000000000006</v>
      </c>
      <c r="V47">
        <f>H3/O3*100</f>
        <v>26.009999999999998</v>
      </c>
      <c r="W47">
        <f>H3/P3*100</f>
        <v>13.004999999999999</v>
      </c>
      <c r="X47">
        <v>1</v>
      </c>
      <c r="Y47">
        <f>(B105/M3)*100</f>
        <v>235.78</v>
      </c>
      <c r="Z47">
        <f>(B105/N3)*100</f>
        <v>117.89</v>
      </c>
      <c r="AA47">
        <f>(B105/O3)*100</f>
        <v>47.155999999999999</v>
      </c>
      <c r="AB47">
        <f>(B105/P3)*100</f>
        <v>23.577999999999999</v>
      </c>
    </row>
    <row r="48" spans="1:28" x14ac:dyDescent="0.25">
      <c r="A48">
        <f t="shared" si="18"/>
        <v>46</v>
      </c>
      <c r="B48">
        <f t="shared" si="13"/>
        <v>5468.75</v>
      </c>
      <c r="D48">
        <f t="shared" si="19"/>
        <v>46</v>
      </c>
      <c r="E48">
        <f t="shared" si="0"/>
        <v>7716.75</v>
      </c>
      <c r="G48">
        <f t="shared" si="20"/>
        <v>46</v>
      </c>
      <c r="H48">
        <f t="shared" si="1"/>
        <v>206.10000000000002</v>
      </c>
      <c r="J48">
        <f t="shared" si="21"/>
        <v>46</v>
      </c>
      <c r="K48">
        <f t="shared" si="2"/>
        <v>7579.0999999999995</v>
      </c>
      <c r="N48">
        <v>10</v>
      </c>
      <c r="O48">
        <f>B12/M4*100</f>
        <v>119.051</v>
      </c>
      <c r="P48">
        <f>B12/N4*100</f>
        <v>59.525500000000001</v>
      </c>
      <c r="Q48">
        <f>B12/O4*100</f>
        <v>23.810200000000002</v>
      </c>
      <c r="R48">
        <f>B12/P4*100</f>
        <v>11.905100000000001</v>
      </c>
      <c r="T48">
        <f>H12/M4*100</f>
        <v>14.526000000000003</v>
      </c>
      <c r="U48">
        <f>H12/N4*100</f>
        <v>7.2630000000000017</v>
      </c>
      <c r="V48">
        <f>H12/O4*100</f>
        <v>2.9052000000000007</v>
      </c>
      <c r="W48">
        <f>H12/P4*100</f>
        <v>1.4526000000000003</v>
      </c>
      <c r="X48">
        <v>10</v>
      </c>
      <c r="Y48">
        <f>(B114/M4)*100</f>
        <v>133.10799999999998</v>
      </c>
      <c r="Z48">
        <f>(B114/N4)*100</f>
        <v>66.553999999999988</v>
      </c>
      <c r="AA48">
        <f>(B114/O4)*100</f>
        <v>26.621600000000001</v>
      </c>
      <c r="AB48">
        <f>(B114/P4)*100</f>
        <v>13.3108</v>
      </c>
    </row>
    <row r="49" spans="1:28" x14ac:dyDescent="0.25">
      <c r="A49">
        <f t="shared" si="18"/>
        <v>47</v>
      </c>
      <c r="B49">
        <f t="shared" si="13"/>
        <v>5587.59</v>
      </c>
      <c r="D49">
        <f t="shared" si="19"/>
        <v>47</v>
      </c>
      <c r="E49">
        <f t="shared" si="0"/>
        <v>7835.59</v>
      </c>
      <c r="G49">
        <f t="shared" si="20"/>
        <v>47</v>
      </c>
      <c r="H49">
        <f t="shared" si="1"/>
        <v>207.79000000000002</v>
      </c>
      <c r="J49">
        <f t="shared" si="21"/>
        <v>47</v>
      </c>
      <c r="K49">
        <f t="shared" si="2"/>
        <v>7580.79</v>
      </c>
      <c r="N49">
        <f>N48+10</f>
        <v>20</v>
      </c>
      <c r="O49">
        <f>B22/M5*100</f>
        <v>118.94550000000001</v>
      </c>
      <c r="P49">
        <f>B22/N5*100</f>
        <v>59.472750000000005</v>
      </c>
      <c r="Q49">
        <f>B22/O5*100</f>
        <v>23.789100000000001</v>
      </c>
      <c r="R49">
        <f>B22/P5*100</f>
        <v>11.894550000000001</v>
      </c>
      <c r="T49">
        <f>H22/M5*100</f>
        <v>8.1080000000000005</v>
      </c>
      <c r="U49">
        <f>H22/N5*100</f>
        <v>4.0540000000000003</v>
      </c>
      <c r="V49">
        <f>H22/O5*100</f>
        <v>1.6216000000000002</v>
      </c>
      <c r="W49">
        <f>H22/P5*100</f>
        <v>0.81080000000000008</v>
      </c>
      <c r="X49">
        <v>20</v>
      </c>
      <c r="Y49">
        <f>(B124/M5)*100</f>
        <v>127.40400000000001</v>
      </c>
      <c r="Z49">
        <f>(B124/N5)*100</f>
        <v>63.702000000000005</v>
      </c>
      <c r="AA49">
        <f>(B124/O5)*100</f>
        <v>25.480799999999999</v>
      </c>
      <c r="AB49">
        <f>(B124/P5)*100</f>
        <v>12.740399999999999</v>
      </c>
    </row>
    <row r="50" spans="1:28" x14ac:dyDescent="0.25">
      <c r="A50">
        <f t="shared" si="18"/>
        <v>48</v>
      </c>
      <c r="B50">
        <f t="shared" si="13"/>
        <v>5706.4299999999994</v>
      </c>
      <c r="D50">
        <f t="shared" si="19"/>
        <v>48</v>
      </c>
      <c r="E50">
        <f t="shared" si="0"/>
        <v>7954.43</v>
      </c>
      <c r="G50">
        <f t="shared" si="20"/>
        <v>48</v>
      </c>
      <c r="H50">
        <f t="shared" si="1"/>
        <v>209.48000000000002</v>
      </c>
      <c r="J50">
        <f t="shared" si="21"/>
        <v>48</v>
      </c>
      <c r="K50">
        <f t="shared" si="2"/>
        <v>7582.48</v>
      </c>
      <c r="N50">
        <f t="shared" ref="N50" si="92">N49+10</f>
        <v>30</v>
      </c>
      <c r="O50">
        <f>B32/M6*100</f>
        <v>118.91033333333334</v>
      </c>
      <c r="P50">
        <f>B32/N6*100</f>
        <v>59.45516666666667</v>
      </c>
      <c r="Q50">
        <f>B32/O6*100</f>
        <v>23.782066666666669</v>
      </c>
      <c r="R50">
        <f>B32/P6*100</f>
        <v>11.891033333333334</v>
      </c>
      <c r="T50">
        <f>H32/M6*100</f>
        <v>5.9686666666666666</v>
      </c>
      <c r="U50">
        <f>H32/N6*100</f>
        <v>2.9843333333333333</v>
      </c>
      <c r="V50">
        <f>H32/O6*100</f>
        <v>1.1937333333333333</v>
      </c>
      <c r="W50">
        <f>H32/P6*100</f>
        <v>0.59686666666666666</v>
      </c>
      <c r="X50">
        <v>30</v>
      </c>
      <c r="Y50">
        <f>(B134/M6)*100</f>
        <v>125.50266666666667</v>
      </c>
      <c r="Z50">
        <f>(B134/N6)*100</f>
        <v>62.751333333333335</v>
      </c>
      <c r="AA50">
        <f>(B134/O6)*100</f>
        <v>25.100533333333331</v>
      </c>
      <c r="AB50">
        <f>(B134/P6)*100</f>
        <v>12.550266666666666</v>
      </c>
    </row>
    <row r="51" spans="1:28" x14ac:dyDescent="0.25">
      <c r="A51">
        <f t="shared" si="18"/>
        <v>49</v>
      </c>
      <c r="B51">
        <f t="shared" si="13"/>
        <v>5825.2699999999995</v>
      </c>
      <c r="D51">
        <f t="shared" si="19"/>
        <v>49</v>
      </c>
      <c r="E51">
        <f t="shared" si="0"/>
        <v>8073.27</v>
      </c>
      <c r="G51">
        <f t="shared" si="20"/>
        <v>49</v>
      </c>
      <c r="H51">
        <f t="shared" si="1"/>
        <v>211.17000000000002</v>
      </c>
      <c r="J51">
        <f t="shared" si="21"/>
        <v>49</v>
      </c>
      <c r="K51">
        <f t="shared" si="2"/>
        <v>7584.17</v>
      </c>
      <c r="N51">
        <f t="shared" ref="N51" si="93">N50+10</f>
        <v>40</v>
      </c>
      <c r="O51">
        <f>B42/M7*100</f>
        <v>118.89274999999999</v>
      </c>
      <c r="P51">
        <f>B42/N7*100</f>
        <v>59.446374999999996</v>
      </c>
      <c r="Q51">
        <f>B42/O7*100</f>
        <v>23.778550000000003</v>
      </c>
      <c r="R51">
        <f>B42/P7*100</f>
        <v>11.889275000000001</v>
      </c>
      <c r="T51">
        <f>H42/M7*100</f>
        <v>4.899</v>
      </c>
      <c r="U51">
        <f>H42/N7*100</f>
        <v>2.4495</v>
      </c>
      <c r="V51">
        <f>H42/O7*100</f>
        <v>0.97980000000000012</v>
      </c>
      <c r="W51">
        <f>H42/P7*100</f>
        <v>0.48990000000000006</v>
      </c>
      <c r="X51">
        <v>40</v>
      </c>
      <c r="Y51">
        <f>(B144/M7)*100</f>
        <v>124.55199999999999</v>
      </c>
      <c r="Z51">
        <f>(B144/N7)*100</f>
        <v>62.275999999999996</v>
      </c>
      <c r="AA51">
        <f>(B144/O7)*100</f>
        <v>24.910399999999999</v>
      </c>
      <c r="AB51">
        <f>(B144/P7)*100</f>
        <v>12.4552</v>
      </c>
    </row>
    <row r="52" spans="1:28" x14ac:dyDescent="0.25">
      <c r="A52">
        <f t="shared" si="18"/>
        <v>50</v>
      </c>
      <c r="B52">
        <f t="shared" si="13"/>
        <v>5944.11</v>
      </c>
      <c r="D52">
        <f t="shared" si="19"/>
        <v>50</v>
      </c>
      <c r="E52">
        <f t="shared" si="0"/>
        <v>8192.11</v>
      </c>
      <c r="G52">
        <f t="shared" si="20"/>
        <v>50</v>
      </c>
      <c r="H52">
        <f t="shared" si="1"/>
        <v>212.86</v>
      </c>
      <c r="J52">
        <f t="shared" si="21"/>
        <v>50</v>
      </c>
      <c r="K52">
        <f t="shared" si="2"/>
        <v>7585.86</v>
      </c>
      <c r="N52">
        <f t="shared" ref="N52" si="94">N51+10</f>
        <v>50</v>
      </c>
      <c r="O52">
        <f>B52/M8*100</f>
        <v>118.88220000000001</v>
      </c>
      <c r="P52">
        <f>B52/N8*100</f>
        <v>59.441100000000006</v>
      </c>
      <c r="Q52">
        <f>B52/O8*100</f>
        <v>23.776439999999997</v>
      </c>
      <c r="R52">
        <f>B52/P8*100</f>
        <v>11.888219999999999</v>
      </c>
      <c r="T52">
        <f>H52/M8*100</f>
        <v>4.257200000000001</v>
      </c>
      <c r="U52">
        <f>H52/N8*100</f>
        <v>2.1286000000000005</v>
      </c>
      <c r="V52">
        <f>H52/O8*100</f>
        <v>0.85143999999999997</v>
      </c>
      <c r="W52">
        <f>H52/P8*100</f>
        <v>0.42571999999999999</v>
      </c>
      <c r="X52">
        <v>50</v>
      </c>
      <c r="Y52">
        <f>(B154/M8)*100</f>
        <v>123.9816</v>
      </c>
      <c r="Z52">
        <f>(B154/N8)*100</f>
        <v>61.9908</v>
      </c>
      <c r="AA52">
        <f>(B154/O8)*100</f>
        <v>24.796319999999998</v>
      </c>
      <c r="AB52">
        <f>(B154/P8)*100</f>
        <v>12.398159999999999</v>
      </c>
    </row>
    <row r="53" spans="1:28" x14ac:dyDescent="0.25">
      <c r="A53">
        <f t="shared" si="18"/>
        <v>51</v>
      </c>
      <c r="B53">
        <f t="shared" si="13"/>
        <v>6062.95</v>
      </c>
      <c r="D53">
        <f t="shared" si="19"/>
        <v>51</v>
      </c>
      <c r="E53">
        <f t="shared" si="0"/>
        <v>8310.9500000000007</v>
      </c>
      <c r="G53">
        <f t="shared" si="20"/>
        <v>51</v>
      </c>
      <c r="H53">
        <f t="shared" si="1"/>
        <v>214.55</v>
      </c>
      <c r="J53">
        <f t="shared" si="21"/>
        <v>51</v>
      </c>
      <c r="K53">
        <f t="shared" si="2"/>
        <v>7587.5499999999993</v>
      </c>
      <c r="N53">
        <f t="shared" ref="N53" si="95">N52+10</f>
        <v>60</v>
      </c>
      <c r="O53">
        <f>B62/M9*100</f>
        <v>118.87516666666667</v>
      </c>
      <c r="P53">
        <f>B62/N9*100</f>
        <v>59.437583333333336</v>
      </c>
      <c r="Q53">
        <f>B62/O9*100</f>
        <v>23.775033333333333</v>
      </c>
      <c r="R53">
        <f>B62/P9*100</f>
        <v>11.887516666666667</v>
      </c>
      <c r="T53">
        <f>H62/M9*100</f>
        <v>3.829333333333333</v>
      </c>
      <c r="U53">
        <f>H62/N9*100</f>
        <v>1.9146666666666665</v>
      </c>
      <c r="V53">
        <f>H62/O9*100</f>
        <v>0.76586666666666658</v>
      </c>
      <c r="W53">
        <f>H62/P9*100</f>
        <v>0.38293333333333329</v>
      </c>
      <c r="X53">
        <v>60</v>
      </c>
      <c r="Y53">
        <f>(B164/M9)*100</f>
        <v>123.60133333333334</v>
      </c>
      <c r="Z53">
        <f>(B164/N9)*100</f>
        <v>61.800666666666672</v>
      </c>
      <c r="AA53">
        <f>(B164/O9)*100</f>
        <v>24.720266666666664</v>
      </c>
      <c r="AB53">
        <f>(B164/P9)*100</f>
        <v>12.360133333333332</v>
      </c>
    </row>
    <row r="54" spans="1:28" x14ac:dyDescent="0.25">
      <c r="A54">
        <f t="shared" si="18"/>
        <v>52</v>
      </c>
      <c r="B54">
        <f t="shared" si="13"/>
        <v>6181.79</v>
      </c>
      <c r="D54">
        <f t="shared" si="19"/>
        <v>52</v>
      </c>
      <c r="E54">
        <f t="shared" si="0"/>
        <v>8429.7900000000009</v>
      </c>
      <c r="G54">
        <f t="shared" si="20"/>
        <v>52</v>
      </c>
      <c r="H54">
        <f t="shared" si="1"/>
        <v>216.24</v>
      </c>
      <c r="J54">
        <f t="shared" si="21"/>
        <v>52</v>
      </c>
      <c r="K54">
        <f t="shared" si="2"/>
        <v>7589.24</v>
      </c>
      <c r="N54">
        <f t="shared" ref="N54" si="96">N53+10</f>
        <v>70</v>
      </c>
      <c r="O54">
        <f>B72/M10*100</f>
        <v>118.87014285714288</v>
      </c>
      <c r="P54">
        <f>B72/N10*100</f>
        <v>59.43507142857144</v>
      </c>
      <c r="Q54">
        <f>B72/O10*100</f>
        <v>23.774028571428577</v>
      </c>
      <c r="R54">
        <f>B72/P10*100</f>
        <v>11.887014285714288</v>
      </c>
      <c r="T54">
        <f>H72/M10*100</f>
        <v>3.5237142857142865</v>
      </c>
      <c r="U54">
        <f>H72/N10*100</f>
        <v>1.7618571428571432</v>
      </c>
      <c r="V54">
        <f>H72/O10*100</f>
        <v>0.70474285714285723</v>
      </c>
      <c r="W54">
        <f>H72/P10*100</f>
        <v>0.35237142857142861</v>
      </c>
      <c r="X54">
        <v>70</v>
      </c>
      <c r="Y54">
        <f>(B174/M10)*100</f>
        <v>123.32971428571429</v>
      </c>
      <c r="Z54">
        <f>(B174/N10)*100</f>
        <v>61.664857142857144</v>
      </c>
      <c r="AA54">
        <f>(B174/O10)*100</f>
        <v>24.665942857142856</v>
      </c>
      <c r="AB54">
        <f>(B174/P10)*100</f>
        <v>12.332971428571428</v>
      </c>
    </row>
    <row r="55" spans="1:28" x14ac:dyDescent="0.25">
      <c r="A55">
        <f t="shared" si="18"/>
        <v>53</v>
      </c>
      <c r="B55">
        <f t="shared" si="13"/>
        <v>6300.63</v>
      </c>
      <c r="D55">
        <f t="shared" si="19"/>
        <v>53</v>
      </c>
      <c r="E55">
        <f t="shared" si="0"/>
        <v>8548.630000000001</v>
      </c>
      <c r="G55">
        <f t="shared" si="20"/>
        <v>53</v>
      </c>
      <c r="H55">
        <f t="shared" si="1"/>
        <v>217.93</v>
      </c>
      <c r="J55">
        <f t="shared" si="21"/>
        <v>53</v>
      </c>
      <c r="K55">
        <f t="shared" si="2"/>
        <v>7590.9299999999994</v>
      </c>
      <c r="N55">
        <f t="shared" ref="N55" si="97">N54+10</f>
        <v>80</v>
      </c>
      <c r="O55">
        <f>B82/M11*100</f>
        <v>118.86637500000002</v>
      </c>
      <c r="P55">
        <f>B82/N11*100</f>
        <v>59.43318750000001</v>
      </c>
      <c r="Q55">
        <f>B82/O11*100</f>
        <v>23.773275000000002</v>
      </c>
      <c r="R55">
        <f>B82/P11*100</f>
        <v>11.886637500000001</v>
      </c>
      <c r="T55">
        <f>H82/M11*100</f>
        <v>3.2945000000000002</v>
      </c>
      <c r="U55">
        <f>H82/N11*100</f>
        <v>1.6472500000000001</v>
      </c>
      <c r="V55">
        <f>H82/O11*100</f>
        <v>0.65890000000000004</v>
      </c>
      <c r="W55">
        <f>H82/P11*100</f>
        <v>0.32945000000000002</v>
      </c>
      <c r="X55">
        <v>80</v>
      </c>
      <c r="Y55">
        <f>(B184/M11)*100</f>
        <v>123.126</v>
      </c>
      <c r="Z55">
        <f>(B184/N11)*100</f>
        <v>61.563000000000002</v>
      </c>
      <c r="AA55">
        <f>(B184/O11)*100</f>
        <v>24.6252</v>
      </c>
      <c r="AB55">
        <f>(B184/P11)*100</f>
        <v>12.3126</v>
      </c>
    </row>
    <row r="56" spans="1:28" x14ac:dyDescent="0.25">
      <c r="A56">
        <f t="shared" si="18"/>
        <v>54</v>
      </c>
      <c r="B56">
        <f t="shared" si="13"/>
        <v>6419.47</v>
      </c>
      <c r="D56">
        <f t="shared" si="19"/>
        <v>54</v>
      </c>
      <c r="E56">
        <f t="shared" si="0"/>
        <v>8667.4700000000012</v>
      </c>
      <c r="G56">
        <f t="shared" si="20"/>
        <v>54</v>
      </c>
      <c r="H56">
        <f t="shared" si="1"/>
        <v>219.62</v>
      </c>
      <c r="J56">
        <f t="shared" si="21"/>
        <v>54</v>
      </c>
      <c r="K56">
        <f t="shared" si="2"/>
        <v>7592.62</v>
      </c>
      <c r="N56">
        <f t="shared" ref="N56" si="98">N55+10</f>
        <v>90</v>
      </c>
      <c r="O56">
        <f>B92/M12*100</f>
        <v>118.86344444444445</v>
      </c>
      <c r="P56">
        <f>B92/N12*100</f>
        <v>59.431722222222227</v>
      </c>
      <c r="Q56">
        <f>B92/O12*100</f>
        <v>23.77268888888889</v>
      </c>
      <c r="R56">
        <f>B92/P12*100</f>
        <v>11.886344444444445</v>
      </c>
      <c r="T56">
        <f>H92/M12*100</f>
        <v>3.1162222222222224</v>
      </c>
      <c r="U56">
        <f>H92/N12*100</f>
        <v>1.5581111111111112</v>
      </c>
      <c r="V56">
        <f>H92/O12*100</f>
        <v>0.62324444444444449</v>
      </c>
      <c r="W56">
        <f>H92/P12*100</f>
        <v>0.31162222222222224</v>
      </c>
      <c r="X56">
        <v>90</v>
      </c>
      <c r="Y56">
        <f>(B194/M12)*100</f>
        <v>122.96755555555556</v>
      </c>
      <c r="Z56">
        <f>(B194/N12)*100</f>
        <v>61.483777777777782</v>
      </c>
      <c r="AA56">
        <f>(B194/O12)*100</f>
        <v>24.593511111111109</v>
      </c>
      <c r="AB56">
        <f>(B194/P12)*100</f>
        <v>12.296755555555555</v>
      </c>
    </row>
    <row r="57" spans="1:28" x14ac:dyDescent="0.25">
      <c r="A57">
        <f t="shared" si="18"/>
        <v>55</v>
      </c>
      <c r="B57">
        <f t="shared" si="13"/>
        <v>6538.3099999999995</v>
      </c>
      <c r="D57">
        <f t="shared" si="19"/>
        <v>55</v>
      </c>
      <c r="E57">
        <f t="shared" si="0"/>
        <v>8786.31</v>
      </c>
      <c r="G57">
        <f t="shared" si="20"/>
        <v>55</v>
      </c>
      <c r="H57">
        <f t="shared" si="1"/>
        <v>221.31</v>
      </c>
      <c r="J57">
        <f t="shared" si="21"/>
        <v>55</v>
      </c>
      <c r="K57">
        <f t="shared" si="2"/>
        <v>7594.3099999999995</v>
      </c>
      <c r="N57">
        <f t="shared" ref="N57" si="99">N56+10</f>
        <v>100</v>
      </c>
      <c r="O57">
        <f>B102/M13*100</f>
        <v>118.86110000000001</v>
      </c>
      <c r="P57">
        <f>(B102/N13)*100</f>
        <v>59.430550000000004</v>
      </c>
      <c r="Q57">
        <f>B102/O13*100</f>
        <v>23.772220000000001</v>
      </c>
      <c r="R57">
        <f>B102/P13*100</f>
        <v>11.88611</v>
      </c>
      <c r="T57">
        <f>H102/M13*100</f>
        <v>2.9736000000000002</v>
      </c>
      <c r="U57">
        <f>H102/N13*100</f>
        <v>1.4868000000000001</v>
      </c>
      <c r="V57">
        <f>H102/O13*100</f>
        <v>0.59472000000000003</v>
      </c>
      <c r="W57">
        <f>H102/P13*100</f>
        <v>0.29736000000000001</v>
      </c>
      <c r="X57">
        <v>100</v>
      </c>
      <c r="Y57">
        <f>(B204/M13)*100</f>
        <v>122.8408</v>
      </c>
      <c r="Z57">
        <f>(B204/N13)*100</f>
        <v>61.420400000000001</v>
      </c>
      <c r="AA57">
        <f>(B204/O13)*100</f>
        <v>24.568159999999999</v>
      </c>
      <c r="AB57">
        <f>(B204/P13)*100</f>
        <v>12.284079999999999</v>
      </c>
    </row>
    <row r="58" spans="1:28" x14ac:dyDescent="0.25">
      <c r="A58">
        <f t="shared" si="18"/>
        <v>56</v>
      </c>
      <c r="B58">
        <f t="shared" si="13"/>
        <v>6657.15</v>
      </c>
      <c r="D58">
        <f t="shared" si="19"/>
        <v>56</v>
      </c>
      <c r="E58">
        <f t="shared" si="0"/>
        <v>8905.15</v>
      </c>
      <c r="G58">
        <f t="shared" si="20"/>
        <v>56</v>
      </c>
      <c r="H58">
        <f t="shared" si="1"/>
        <v>223</v>
      </c>
      <c r="J58">
        <f t="shared" si="21"/>
        <v>56</v>
      </c>
      <c r="K58">
        <f t="shared" si="2"/>
        <v>7596</v>
      </c>
    </row>
    <row r="59" spans="1:28" x14ac:dyDescent="0.25">
      <c r="A59">
        <f t="shared" si="18"/>
        <v>57</v>
      </c>
      <c r="B59">
        <f t="shared" si="13"/>
        <v>6775.99</v>
      </c>
      <c r="D59">
        <f t="shared" si="19"/>
        <v>57</v>
      </c>
      <c r="E59">
        <f t="shared" si="0"/>
        <v>9023.99</v>
      </c>
      <c r="G59">
        <f t="shared" si="20"/>
        <v>57</v>
      </c>
      <c r="H59">
        <f t="shared" si="1"/>
        <v>224.69</v>
      </c>
      <c r="J59">
        <f t="shared" si="21"/>
        <v>57</v>
      </c>
      <c r="K59">
        <f t="shared" si="2"/>
        <v>7597.69</v>
      </c>
    </row>
    <row r="60" spans="1:28" x14ac:dyDescent="0.25">
      <c r="A60">
        <f t="shared" si="18"/>
        <v>58</v>
      </c>
      <c r="B60">
        <f t="shared" si="13"/>
        <v>6894.83</v>
      </c>
      <c r="D60">
        <f t="shared" si="19"/>
        <v>58</v>
      </c>
      <c r="E60">
        <f t="shared" si="0"/>
        <v>9142.83</v>
      </c>
      <c r="G60">
        <f t="shared" si="20"/>
        <v>58</v>
      </c>
      <c r="H60">
        <f t="shared" si="1"/>
        <v>226.38</v>
      </c>
      <c r="J60">
        <f t="shared" si="21"/>
        <v>58</v>
      </c>
      <c r="K60">
        <f t="shared" si="2"/>
        <v>7599.38</v>
      </c>
    </row>
    <row r="61" spans="1:28" x14ac:dyDescent="0.25">
      <c r="A61">
        <f t="shared" si="18"/>
        <v>59</v>
      </c>
      <c r="B61">
        <f t="shared" si="13"/>
        <v>7013.67</v>
      </c>
      <c r="D61">
        <f t="shared" si="19"/>
        <v>59</v>
      </c>
      <c r="E61">
        <f t="shared" si="0"/>
        <v>9261.67</v>
      </c>
      <c r="G61">
        <f t="shared" si="20"/>
        <v>59</v>
      </c>
      <c r="H61">
        <f t="shared" si="1"/>
        <v>228.07</v>
      </c>
      <c r="J61">
        <f t="shared" si="21"/>
        <v>59</v>
      </c>
      <c r="K61">
        <f t="shared" si="2"/>
        <v>7601.07</v>
      </c>
    </row>
    <row r="62" spans="1:28" x14ac:dyDescent="0.25">
      <c r="A62">
        <f t="shared" si="18"/>
        <v>60</v>
      </c>
      <c r="B62">
        <f t="shared" si="13"/>
        <v>7132.51</v>
      </c>
      <c r="D62">
        <f t="shared" si="19"/>
        <v>60</v>
      </c>
      <c r="E62">
        <f t="shared" si="0"/>
        <v>9380.51</v>
      </c>
      <c r="G62">
        <f t="shared" si="20"/>
        <v>60</v>
      </c>
      <c r="H62">
        <f t="shared" si="1"/>
        <v>229.76</v>
      </c>
      <c r="J62">
        <f t="shared" si="21"/>
        <v>60</v>
      </c>
      <c r="K62">
        <f t="shared" si="2"/>
        <v>7602.7599999999993</v>
      </c>
    </row>
    <row r="63" spans="1:28" x14ac:dyDescent="0.25">
      <c r="A63">
        <f t="shared" si="18"/>
        <v>61</v>
      </c>
      <c r="B63">
        <f t="shared" si="13"/>
        <v>7251.3499999999995</v>
      </c>
      <c r="D63">
        <f t="shared" si="19"/>
        <v>61</v>
      </c>
      <c r="E63">
        <f t="shared" si="0"/>
        <v>9499.35</v>
      </c>
      <c r="G63">
        <f t="shared" si="20"/>
        <v>61</v>
      </c>
      <c r="H63">
        <f t="shared" si="1"/>
        <v>231.45000000000002</v>
      </c>
      <c r="J63">
        <f t="shared" si="21"/>
        <v>61</v>
      </c>
      <c r="K63">
        <f t="shared" si="2"/>
        <v>7604.45</v>
      </c>
    </row>
    <row r="64" spans="1:28" x14ac:dyDescent="0.25">
      <c r="A64">
        <f t="shared" si="18"/>
        <v>62</v>
      </c>
      <c r="B64">
        <f t="shared" si="13"/>
        <v>7370.19</v>
      </c>
      <c r="D64">
        <f t="shared" si="19"/>
        <v>62</v>
      </c>
      <c r="E64">
        <f t="shared" si="0"/>
        <v>9618.19</v>
      </c>
      <c r="G64">
        <f t="shared" si="20"/>
        <v>62</v>
      </c>
      <c r="H64">
        <f t="shared" si="1"/>
        <v>233.14000000000001</v>
      </c>
      <c r="J64">
        <f t="shared" si="21"/>
        <v>62</v>
      </c>
      <c r="K64">
        <f t="shared" si="2"/>
        <v>7606.1399999999994</v>
      </c>
    </row>
    <row r="65" spans="1:11" x14ac:dyDescent="0.25">
      <c r="A65">
        <f t="shared" si="18"/>
        <v>63</v>
      </c>
      <c r="B65">
        <f t="shared" si="13"/>
        <v>7489.03</v>
      </c>
      <c r="D65">
        <f t="shared" si="19"/>
        <v>63</v>
      </c>
      <c r="E65">
        <f t="shared" si="0"/>
        <v>9737.0300000000007</v>
      </c>
      <c r="G65">
        <f t="shared" si="20"/>
        <v>63</v>
      </c>
      <c r="H65">
        <f t="shared" si="1"/>
        <v>234.83</v>
      </c>
      <c r="J65">
        <f t="shared" si="21"/>
        <v>63</v>
      </c>
      <c r="K65">
        <f t="shared" si="2"/>
        <v>7607.83</v>
      </c>
    </row>
    <row r="66" spans="1:11" x14ac:dyDescent="0.25">
      <c r="A66">
        <f t="shared" si="18"/>
        <v>64</v>
      </c>
      <c r="B66">
        <f t="shared" si="13"/>
        <v>7607.87</v>
      </c>
      <c r="D66">
        <f t="shared" si="19"/>
        <v>64</v>
      </c>
      <c r="E66">
        <f t="shared" si="0"/>
        <v>9855.8700000000008</v>
      </c>
      <c r="G66">
        <f t="shared" si="20"/>
        <v>64</v>
      </c>
      <c r="H66">
        <f t="shared" si="1"/>
        <v>236.52</v>
      </c>
      <c r="J66">
        <f t="shared" si="21"/>
        <v>64</v>
      </c>
      <c r="K66">
        <f t="shared" si="2"/>
        <v>7609.5199999999995</v>
      </c>
    </row>
    <row r="67" spans="1:11" x14ac:dyDescent="0.25">
      <c r="A67">
        <f t="shared" si="18"/>
        <v>65</v>
      </c>
      <c r="B67">
        <f t="shared" ref="B67:B102" si="100">2.11+A67*118.84</f>
        <v>7726.71</v>
      </c>
      <c r="D67">
        <f t="shared" si="19"/>
        <v>65</v>
      </c>
      <c r="E67">
        <f t="shared" ref="E67:E102" si="101">D67*118.84+2250.11</f>
        <v>9974.7100000000009</v>
      </c>
      <c r="G67">
        <f t="shared" si="20"/>
        <v>65</v>
      </c>
      <c r="H67">
        <f t="shared" ref="H67:H102" si="102">128.36+G67*1.69</f>
        <v>238.21</v>
      </c>
      <c r="J67">
        <f t="shared" si="21"/>
        <v>65</v>
      </c>
      <c r="K67">
        <f t="shared" ref="K67:K102" si="103">J67*1.69+7501.36</f>
        <v>7611.21</v>
      </c>
    </row>
    <row r="68" spans="1:11" x14ac:dyDescent="0.25">
      <c r="A68">
        <f t="shared" si="18"/>
        <v>66</v>
      </c>
      <c r="B68">
        <f t="shared" si="100"/>
        <v>7845.55</v>
      </c>
      <c r="D68">
        <f t="shared" si="19"/>
        <v>66</v>
      </c>
      <c r="E68">
        <f t="shared" si="101"/>
        <v>10093.550000000001</v>
      </c>
      <c r="G68">
        <f t="shared" si="20"/>
        <v>66</v>
      </c>
      <c r="H68">
        <f t="shared" si="102"/>
        <v>239.9</v>
      </c>
      <c r="J68">
        <f t="shared" si="21"/>
        <v>66</v>
      </c>
      <c r="K68">
        <f t="shared" si="103"/>
        <v>7612.9</v>
      </c>
    </row>
    <row r="69" spans="1:11" x14ac:dyDescent="0.25">
      <c r="A69">
        <f t="shared" ref="A69:A102" si="104">A68+1</f>
        <v>67</v>
      </c>
      <c r="B69">
        <f t="shared" si="100"/>
        <v>7964.39</v>
      </c>
      <c r="D69">
        <f t="shared" ref="D69:D102" si="105">D68+1</f>
        <v>67</v>
      </c>
      <c r="E69">
        <f t="shared" si="101"/>
        <v>10212.390000000001</v>
      </c>
      <c r="G69">
        <f t="shared" ref="G69:G102" si="106">G68+1</f>
        <v>67</v>
      </c>
      <c r="H69">
        <f t="shared" si="102"/>
        <v>241.59</v>
      </c>
      <c r="J69">
        <f t="shared" ref="J69:J102" si="107">J68+1</f>
        <v>67</v>
      </c>
      <c r="K69">
        <f t="shared" si="103"/>
        <v>7614.5899999999992</v>
      </c>
    </row>
    <row r="70" spans="1:11" x14ac:dyDescent="0.25">
      <c r="A70">
        <f t="shared" si="104"/>
        <v>68</v>
      </c>
      <c r="B70">
        <f t="shared" si="100"/>
        <v>8083.23</v>
      </c>
      <c r="D70">
        <f t="shared" si="105"/>
        <v>68</v>
      </c>
      <c r="E70">
        <f t="shared" si="101"/>
        <v>10331.23</v>
      </c>
      <c r="G70">
        <f t="shared" si="106"/>
        <v>68</v>
      </c>
      <c r="H70">
        <f t="shared" si="102"/>
        <v>243.28000000000003</v>
      </c>
      <c r="J70">
        <f t="shared" si="107"/>
        <v>68</v>
      </c>
      <c r="K70">
        <f t="shared" si="103"/>
        <v>7616.28</v>
      </c>
    </row>
    <row r="71" spans="1:11" x14ac:dyDescent="0.25">
      <c r="A71">
        <f t="shared" si="104"/>
        <v>69</v>
      </c>
      <c r="B71">
        <f t="shared" si="100"/>
        <v>8202.0700000000015</v>
      </c>
      <c r="D71">
        <f t="shared" si="105"/>
        <v>69</v>
      </c>
      <c r="E71">
        <f t="shared" si="101"/>
        <v>10450.070000000002</v>
      </c>
      <c r="G71">
        <f t="shared" si="106"/>
        <v>69</v>
      </c>
      <c r="H71">
        <f t="shared" si="102"/>
        <v>244.97000000000003</v>
      </c>
      <c r="J71">
        <f t="shared" si="107"/>
        <v>69</v>
      </c>
      <c r="K71">
        <f t="shared" si="103"/>
        <v>7617.9699999999993</v>
      </c>
    </row>
    <row r="72" spans="1:11" x14ac:dyDescent="0.25">
      <c r="A72">
        <f t="shared" si="104"/>
        <v>70</v>
      </c>
      <c r="B72">
        <f t="shared" si="100"/>
        <v>8320.9100000000017</v>
      </c>
      <c r="D72">
        <f t="shared" si="105"/>
        <v>70</v>
      </c>
      <c r="E72">
        <f t="shared" si="101"/>
        <v>10568.910000000002</v>
      </c>
      <c r="G72">
        <f t="shared" si="106"/>
        <v>70</v>
      </c>
      <c r="H72">
        <f t="shared" si="102"/>
        <v>246.66000000000003</v>
      </c>
      <c r="J72">
        <f t="shared" si="107"/>
        <v>70</v>
      </c>
      <c r="K72">
        <f t="shared" si="103"/>
        <v>7619.66</v>
      </c>
    </row>
    <row r="73" spans="1:11" x14ac:dyDescent="0.25">
      <c r="A73">
        <f t="shared" si="104"/>
        <v>71</v>
      </c>
      <c r="B73">
        <f t="shared" si="100"/>
        <v>8439.75</v>
      </c>
      <c r="D73">
        <f t="shared" si="105"/>
        <v>71</v>
      </c>
      <c r="E73">
        <f t="shared" si="101"/>
        <v>10687.75</v>
      </c>
      <c r="G73">
        <f t="shared" si="106"/>
        <v>71</v>
      </c>
      <c r="H73">
        <f t="shared" si="102"/>
        <v>248.35000000000002</v>
      </c>
      <c r="J73">
        <f t="shared" si="107"/>
        <v>71</v>
      </c>
      <c r="K73">
        <f t="shared" si="103"/>
        <v>7621.3499999999995</v>
      </c>
    </row>
    <row r="74" spans="1:11" x14ac:dyDescent="0.25">
      <c r="A74">
        <f t="shared" si="104"/>
        <v>72</v>
      </c>
      <c r="B74">
        <f t="shared" si="100"/>
        <v>8558.59</v>
      </c>
      <c r="D74">
        <f t="shared" si="105"/>
        <v>72</v>
      </c>
      <c r="E74">
        <f t="shared" si="101"/>
        <v>10806.59</v>
      </c>
      <c r="G74">
        <f t="shared" si="106"/>
        <v>72</v>
      </c>
      <c r="H74">
        <f t="shared" si="102"/>
        <v>250.04000000000002</v>
      </c>
      <c r="J74">
        <f t="shared" si="107"/>
        <v>72</v>
      </c>
      <c r="K74">
        <f t="shared" si="103"/>
        <v>7623.04</v>
      </c>
    </row>
    <row r="75" spans="1:11" x14ac:dyDescent="0.25">
      <c r="A75">
        <f t="shared" si="104"/>
        <v>73</v>
      </c>
      <c r="B75">
        <f t="shared" si="100"/>
        <v>8677.43</v>
      </c>
      <c r="D75">
        <f t="shared" si="105"/>
        <v>73</v>
      </c>
      <c r="E75">
        <f t="shared" si="101"/>
        <v>10925.43</v>
      </c>
      <c r="G75">
        <f t="shared" si="106"/>
        <v>73</v>
      </c>
      <c r="H75">
        <f t="shared" si="102"/>
        <v>251.73000000000002</v>
      </c>
      <c r="J75">
        <f t="shared" si="107"/>
        <v>73</v>
      </c>
      <c r="K75">
        <f t="shared" si="103"/>
        <v>7624.73</v>
      </c>
    </row>
    <row r="76" spans="1:11" x14ac:dyDescent="0.25">
      <c r="A76">
        <f t="shared" si="104"/>
        <v>74</v>
      </c>
      <c r="B76">
        <f t="shared" si="100"/>
        <v>8796.27</v>
      </c>
      <c r="D76">
        <f t="shared" si="105"/>
        <v>74</v>
      </c>
      <c r="E76">
        <f t="shared" si="101"/>
        <v>11044.27</v>
      </c>
      <c r="G76">
        <f t="shared" si="106"/>
        <v>74</v>
      </c>
      <c r="H76">
        <f t="shared" si="102"/>
        <v>253.42000000000002</v>
      </c>
      <c r="J76">
        <f t="shared" si="107"/>
        <v>74</v>
      </c>
      <c r="K76">
        <f t="shared" si="103"/>
        <v>7626.42</v>
      </c>
    </row>
    <row r="77" spans="1:11" x14ac:dyDescent="0.25">
      <c r="A77">
        <f t="shared" si="104"/>
        <v>75</v>
      </c>
      <c r="B77">
        <f t="shared" si="100"/>
        <v>8915.11</v>
      </c>
      <c r="D77">
        <f t="shared" si="105"/>
        <v>75</v>
      </c>
      <c r="E77">
        <f t="shared" si="101"/>
        <v>11163.11</v>
      </c>
      <c r="G77">
        <f t="shared" si="106"/>
        <v>75</v>
      </c>
      <c r="H77">
        <f t="shared" si="102"/>
        <v>255.11</v>
      </c>
      <c r="J77">
        <f t="shared" si="107"/>
        <v>75</v>
      </c>
      <c r="K77">
        <f t="shared" si="103"/>
        <v>7628.11</v>
      </c>
    </row>
    <row r="78" spans="1:11" x14ac:dyDescent="0.25">
      <c r="A78">
        <f t="shared" si="104"/>
        <v>76</v>
      </c>
      <c r="B78">
        <f t="shared" si="100"/>
        <v>9033.9500000000007</v>
      </c>
      <c r="D78">
        <f t="shared" si="105"/>
        <v>76</v>
      </c>
      <c r="E78">
        <f t="shared" si="101"/>
        <v>11281.95</v>
      </c>
      <c r="G78">
        <f t="shared" si="106"/>
        <v>76</v>
      </c>
      <c r="H78">
        <f t="shared" si="102"/>
        <v>256.8</v>
      </c>
      <c r="J78">
        <f t="shared" si="107"/>
        <v>76</v>
      </c>
      <c r="K78">
        <f t="shared" si="103"/>
        <v>7629.7999999999993</v>
      </c>
    </row>
    <row r="79" spans="1:11" x14ac:dyDescent="0.25">
      <c r="A79">
        <f t="shared" si="104"/>
        <v>77</v>
      </c>
      <c r="B79">
        <f t="shared" si="100"/>
        <v>9152.7900000000009</v>
      </c>
      <c r="D79">
        <f t="shared" si="105"/>
        <v>77</v>
      </c>
      <c r="E79">
        <f t="shared" si="101"/>
        <v>11400.79</v>
      </c>
      <c r="G79">
        <f t="shared" si="106"/>
        <v>77</v>
      </c>
      <c r="H79">
        <f t="shared" si="102"/>
        <v>258.49</v>
      </c>
      <c r="J79">
        <f t="shared" si="107"/>
        <v>77</v>
      </c>
      <c r="K79">
        <f t="shared" si="103"/>
        <v>7631.49</v>
      </c>
    </row>
    <row r="80" spans="1:11" x14ac:dyDescent="0.25">
      <c r="A80">
        <f t="shared" si="104"/>
        <v>78</v>
      </c>
      <c r="B80">
        <f t="shared" si="100"/>
        <v>9271.630000000001</v>
      </c>
      <c r="D80">
        <f t="shared" si="105"/>
        <v>78</v>
      </c>
      <c r="E80">
        <f t="shared" si="101"/>
        <v>11519.630000000001</v>
      </c>
      <c r="G80">
        <f t="shared" si="106"/>
        <v>78</v>
      </c>
      <c r="H80">
        <f t="shared" si="102"/>
        <v>260.18</v>
      </c>
      <c r="J80">
        <f t="shared" si="107"/>
        <v>78</v>
      </c>
      <c r="K80">
        <f t="shared" si="103"/>
        <v>7633.1799999999994</v>
      </c>
    </row>
    <row r="81" spans="1:11" x14ac:dyDescent="0.25">
      <c r="A81">
        <f t="shared" si="104"/>
        <v>79</v>
      </c>
      <c r="B81">
        <f t="shared" si="100"/>
        <v>9390.4700000000012</v>
      </c>
      <c r="D81">
        <f t="shared" si="105"/>
        <v>79</v>
      </c>
      <c r="E81">
        <f t="shared" si="101"/>
        <v>11638.470000000001</v>
      </c>
      <c r="G81">
        <f t="shared" si="106"/>
        <v>79</v>
      </c>
      <c r="H81">
        <f t="shared" si="102"/>
        <v>261.87</v>
      </c>
      <c r="J81">
        <f t="shared" si="107"/>
        <v>79</v>
      </c>
      <c r="K81">
        <f t="shared" si="103"/>
        <v>7634.87</v>
      </c>
    </row>
    <row r="82" spans="1:11" x14ac:dyDescent="0.25">
      <c r="A82">
        <f t="shared" si="104"/>
        <v>80</v>
      </c>
      <c r="B82">
        <f t="shared" si="100"/>
        <v>9509.3100000000013</v>
      </c>
      <c r="D82">
        <f t="shared" si="105"/>
        <v>80</v>
      </c>
      <c r="E82">
        <f t="shared" si="101"/>
        <v>11757.310000000001</v>
      </c>
      <c r="G82">
        <f t="shared" si="106"/>
        <v>80</v>
      </c>
      <c r="H82">
        <f t="shared" si="102"/>
        <v>263.56</v>
      </c>
      <c r="J82">
        <f t="shared" si="107"/>
        <v>80</v>
      </c>
      <c r="K82">
        <f t="shared" si="103"/>
        <v>7636.5599999999995</v>
      </c>
    </row>
    <row r="83" spans="1:11" x14ac:dyDescent="0.25">
      <c r="A83">
        <f t="shared" si="104"/>
        <v>81</v>
      </c>
      <c r="B83">
        <f t="shared" si="100"/>
        <v>9628.1500000000015</v>
      </c>
      <c r="D83">
        <f t="shared" si="105"/>
        <v>81</v>
      </c>
      <c r="E83">
        <f t="shared" si="101"/>
        <v>11876.150000000001</v>
      </c>
      <c r="G83">
        <f t="shared" si="106"/>
        <v>81</v>
      </c>
      <c r="H83">
        <f t="shared" si="102"/>
        <v>265.25</v>
      </c>
      <c r="J83">
        <f t="shared" si="107"/>
        <v>81</v>
      </c>
      <c r="K83">
        <f t="shared" si="103"/>
        <v>7638.25</v>
      </c>
    </row>
    <row r="84" spans="1:11" x14ac:dyDescent="0.25">
      <c r="A84">
        <f t="shared" si="104"/>
        <v>82</v>
      </c>
      <c r="B84">
        <f t="shared" si="100"/>
        <v>9746.9900000000016</v>
      </c>
      <c r="D84">
        <f t="shared" si="105"/>
        <v>82</v>
      </c>
      <c r="E84">
        <f t="shared" si="101"/>
        <v>11994.990000000002</v>
      </c>
      <c r="G84">
        <f t="shared" si="106"/>
        <v>82</v>
      </c>
      <c r="H84">
        <f t="shared" si="102"/>
        <v>266.94</v>
      </c>
      <c r="J84">
        <f t="shared" si="107"/>
        <v>82</v>
      </c>
      <c r="K84">
        <f t="shared" si="103"/>
        <v>7639.94</v>
      </c>
    </row>
    <row r="85" spans="1:11" x14ac:dyDescent="0.25">
      <c r="A85">
        <f t="shared" si="104"/>
        <v>83</v>
      </c>
      <c r="B85">
        <f t="shared" si="100"/>
        <v>9865.8300000000017</v>
      </c>
      <c r="D85">
        <f t="shared" si="105"/>
        <v>83</v>
      </c>
      <c r="E85">
        <f t="shared" si="101"/>
        <v>12113.830000000002</v>
      </c>
      <c r="G85">
        <f t="shared" si="106"/>
        <v>83</v>
      </c>
      <c r="H85">
        <f t="shared" si="102"/>
        <v>268.63</v>
      </c>
      <c r="J85">
        <f t="shared" si="107"/>
        <v>83</v>
      </c>
      <c r="K85">
        <f t="shared" si="103"/>
        <v>7641.6299999999992</v>
      </c>
    </row>
    <row r="86" spans="1:11" x14ac:dyDescent="0.25">
      <c r="A86">
        <f t="shared" si="104"/>
        <v>84</v>
      </c>
      <c r="B86">
        <f t="shared" si="100"/>
        <v>9984.67</v>
      </c>
      <c r="D86">
        <f t="shared" si="105"/>
        <v>84</v>
      </c>
      <c r="E86">
        <f t="shared" si="101"/>
        <v>12232.67</v>
      </c>
      <c r="G86">
        <f t="shared" si="106"/>
        <v>84</v>
      </c>
      <c r="H86">
        <f t="shared" si="102"/>
        <v>270.32000000000005</v>
      </c>
      <c r="J86">
        <f t="shared" si="107"/>
        <v>84</v>
      </c>
      <c r="K86">
        <f t="shared" si="103"/>
        <v>7643.32</v>
      </c>
    </row>
    <row r="87" spans="1:11" x14ac:dyDescent="0.25">
      <c r="A87">
        <f t="shared" si="104"/>
        <v>85</v>
      </c>
      <c r="B87">
        <f t="shared" si="100"/>
        <v>10103.51</v>
      </c>
      <c r="D87">
        <f t="shared" si="105"/>
        <v>85</v>
      </c>
      <c r="E87">
        <f t="shared" si="101"/>
        <v>12351.51</v>
      </c>
      <c r="G87">
        <f t="shared" si="106"/>
        <v>85</v>
      </c>
      <c r="H87">
        <f t="shared" si="102"/>
        <v>272.01</v>
      </c>
      <c r="J87">
        <f t="shared" si="107"/>
        <v>85</v>
      </c>
      <c r="K87">
        <f t="shared" si="103"/>
        <v>7645.0099999999993</v>
      </c>
    </row>
    <row r="88" spans="1:11" x14ac:dyDescent="0.25">
      <c r="A88">
        <f t="shared" si="104"/>
        <v>86</v>
      </c>
      <c r="B88">
        <f t="shared" si="100"/>
        <v>10222.35</v>
      </c>
      <c r="D88">
        <f t="shared" si="105"/>
        <v>86</v>
      </c>
      <c r="E88">
        <f t="shared" si="101"/>
        <v>12470.35</v>
      </c>
      <c r="G88">
        <f t="shared" si="106"/>
        <v>86</v>
      </c>
      <c r="H88">
        <f t="shared" si="102"/>
        <v>273.70000000000005</v>
      </c>
      <c r="J88">
        <f t="shared" si="107"/>
        <v>86</v>
      </c>
      <c r="K88">
        <f t="shared" si="103"/>
        <v>7646.7</v>
      </c>
    </row>
    <row r="89" spans="1:11" x14ac:dyDescent="0.25">
      <c r="A89">
        <f t="shared" si="104"/>
        <v>87</v>
      </c>
      <c r="B89">
        <f t="shared" si="100"/>
        <v>10341.19</v>
      </c>
      <c r="D89">
        <f t="shared" si="105"/>
        <v>87</v>
      </c>
      <c r="E89">
        <f t="shared" si="101"/>
        <v>12589.19</v>
      </c>
      <c r="G89">
        <f t="shared" si="106"/>
        <v>87</v>
      </c>
      <c r="H89">
        <f t="shared" si="102"/>
        <v>275.39</v>
      </c>
      <c r="J89">
        <f t="shared" si="107"/>
        <v>87</v>
      </c>
      <c r="K89">
        <f t="shared" si="103"/>
        <v>7648.3899999999994</v>
      </c>
    </row>
    <row r="90" spans="1:11" x14ac:dyDescent="0.25">
      <c r="A90">
        <f t="shared" si="104"/>
        <v>88</v>
      </c>
      <c r="B90">
        <f t="shared" si="100"/>
        <v>10460.030000000001</v>
      </c>
      <c r="D90">
        <f t="shared" si="105"/>
        <v>88</v>
      </c>
      <c r="E90">
        <f t="shared" si="101"/>
        <v>12708.03</v>
      </c>
      <c r="G90">
        <f t="shared" si="106"/>
        <v>88</v>
      </c>
      <c r="H90">
        <f t="shared" si="102"/>
        <v>277.08000000000004</v>
      </c>
      <c r="J90">
        <f t="shared" si="107"/>
        <v>88</v>
      </c>
      <c r="K90">
        <f t="shared" si="103"/>
        <v>7650.08</v>
      </c>
    </row>
    <row r="91" spans="1:11" x14ac:dyDescent="0.25">
      <c r="A91">
        <f t="shared" si="104"/>
        <v>89</v>
      </c>
      <c r="B91">
        <f t="shared" si="100"/>
        <v>10578.87</v>
      </c>
      <c r="D91">
        <f t="shared" si="105"/>
        <v>89</v>
      </c>
      <c r="E91">
        <f t="shared" si="101"/>
        <v>12826.87</v>
      </c>
      <c r="G91">
        <f t="shared" si="106"/>
        <v>89</v>
      </c>
      <c r="H91">
        <f t="shared" si="102"/>
        <v>278.77</v>
      </c>
      <c r="J91">
        <f t="shared" si="107"/>
        <v>89</v>
      </c>
      <c r="K91">
        <f t="shared" si="103"/>
        <v>7651.7699999999995</v>
      </c>
    </row>
    <row r="92" spans="1:11" x14ac:dyDescent="0.25">
      <c r="A92">
        <f t="shared" si="104"/>
        <v>90</v>
      </c>
      <c r="B92">
        <f t="shared" si="100"/>
        <v>10697.710000000001</v>
      </c>
      <c r="D92">
        <f t="shared" si="105"/>
        <v>90</v>
      </c>
      <c r="E92">
        <f t="shared" si="101"/>
        <v>12945.710000000001</v>
      </c>
      <c r="G92">
        <f t="shared" si="106"/>
        <v>90</v>
      </c>
      <c r="H92">
        <f t="shared" si="102"/>
        <v>280.46000000000004</v>
      </c>
      <c r="J92">
        <f t="shared" si="107"/>
        <v>90</v>
      </c>
      <c r="K92">
        <f t="shared" si="103"/>
        <v>7653.46</v>
      </c>
    </row>
    <row r="93" spans="1:11" x14ac:dyDescent="0.25">
      <c r="A93">
        <f t="shared" si="104"/>
        <v>91</v>
      </c>
      <c r="B93">
        <f t="shared" si="100"/>
        <v>10816.550000000001</v>
      </c>
      <c r="D93">
        <f t="shared" si="105"/>
        <v>91</v>
      </c>
      <c r="E93">
        <f t="shared" si="101"/>
        <v>13064.550000000001</v>
      </c>
      <c r="G93">
        <f t="shared" si="106"/>
        <v>91</v>
      </c>
      <c r="H93">
        <f t="shared" si="102"/>
        <v>282.14999999999998</v>
      </c>
      <c r="J93">
        <f t="shared" si="107"/>
        <v>91</v>
      </c>
      <c r="K93">
        <f t="shared" si="103"/>
        <v>7655.15</v>
      </c>
    </row>
    <row r="94" spans="1:11" x14ac:dyDescent="0.25">
      <c r="A94">
        <f t="shared" si="104"/>
        <v>92</v>
      </c>
      <c r="B94">
        <f t="shared" si="100"/>
        <v>10935.390000000001</v>
      </c>
      <c r="D94">
        <f t="shared" si="105"/>
        <v>92</v>
      </c>
      <c r="E94">
        <f t="shared" si="101"/>
        <v>13183.390000000001</v>
      </c>
      <c r="G94">
        <f t="shared" si="106"/>
        <v>92</v>
      </c>
      <c r="H94">
        <f t="shared" si="102"/>
        <v>283.84000000000003</v>
      </c>
      <c r="J94">
        <f t="shared" si="107"/>
        <v>92</v>
      </c>
      <c r="K94">
        <f t="shared" si="103"/>
        <v>7656.8399999999992</v>
      </c>
    </row>
    <row r="95" spans="1:11" x14ac:dyDescent="0.25">
      <c r="A95">
        <f t="shared" si="104"/>
        <v>93</v>
      </c>
      <c r="B95">
        <f t="shared" si="100"/>
        <v>11054.230000000001</v>
      </c>
      <c r="D95">
        <f t="shared" si="105"/>
        <v>93</v>
      </c>
      <c r="E95">
        <f t="shared" si="101"/>
        <v>13302.230000000001</v>
      </c>
      <c r="G95">
        <f t="shared" si="106"/>
        <v>93</v>
      </c>
      <c r="H95">
        <f t="shared" si="102"/>
        <v>285.52999999999997</v>
      </c>
      <c r="J95">
        <f t="shared" si="107"/>
        <v>93</v>
      </c>
      <c r="K95">
        <f t="shared" si="103"/>
        <v>7658.53</v>
      </c>
    </row>
    <row r="96" spans="1:11" x14ac:dyDescent="0.25">
      <c r="A96">
        <f t="shared" si="104"/>
        <v>94</v>
      </c>
      <c r="B96">
        <f t="shared" si="100"/>
        <v>11173.070000000002</v>
      </c>
      <c r="D96">
        <f t="shared" si="105"/>
        <v>94</v>
      </c>
      <c r="E96">
        <f t="shared" si="101"/>
        <v>13421.070000000002</v>
      </c>
      <c r="G96">
        <f t="shared" si="106"/>
        <v>94</v>
      </c>
      <c r="H96">
        <f t="shared" si="102"/>
        <v>287.22000000000003</v>
      </c>
      <c r="J96">
        <f t="shared" si="107"/>
        <v>94</v>
      </c>
      <c r="K96">
        <f t="shared" si="103"/>
        <v>7660.2199999999993</v>
      </c>
    </row>
    <row r="97" spans="1:11" x14ac:dyDescent="0.25">
      <c r="A97">
        <f t="shared" si="104"/>
        <v>95</v>
      </c>
      <c r="B97">
        <f t="shared" si="100"/>
        <v>11291.910000000002</v>
      </c>
      <c r="D97">
        <f t="shared" si="105"/>
        <v>95</v>
      </c>
      <c r="E97">
        <f t="shared" si="101"/>
        <v>13539.910000000002</v>
      </c>
      <c r="G97">
        <f t="shared" si="106"/>
        <v>95</v>
      </c>
      <c r="H97">
        <f t="shared" si="102"/>
        <v>288.90999999999997</v>
      </c>
      <c r="J97">
        <f t="shared" si="107"/>
        <v>95</v>
      </c>
      <c r="K97">
        <f t="shared" si="103"/>
        <v>7661.91</v>
      </c>
    </row>
    <row r="98" spans="1:11" x14ac:dyDescent="0.25">
      <c r="A98">
        <f t="shared" si="104"/>
        <v>96</v>
      </c>
      <c r="B98">
        <f t="shared" si="100"/>
        <v>11410.75</v>
      </c>
      <c r="D98">
        <f t="shared" si="105"/>
        <v>96</v>
      </c>
      <c r="E98">
        <f t="shared" si="101"/>
        <v>13658.75</v>
      </c>
      <c r="G98">
        <f t="shared" si="106"/>
        <v>96</v>
      </c>
      <c r="H98">
        <f t="shared" si="102"/>
        <v>290.60000000000002</v>
      </c>
      <c r="J98">
        <f t="shared" si="107"/>
        <v>96</v>
      </c>
      <c r="K98">
        <f t="shared" si="103"/>
        <v>7663.5999999999995</v>
      </c>
    </row>
    <row r="99" spans="1:11" x14ac:dyDescent="0.25">
      <c r="A99">
        <f t="shared" si="104"/>
        <v>97</v>
      </c>
      <c r="B99">
        <f t="shared" si="100"/>
        <v>11529.59</v>
      </c>
      <c r="D99">
        <f t="shared" si="105"/>
        <v>97</v>
      </c>
      <c r="E99">
        <f t="shared" si="101"/>
        <v>13777.59</v>
      </c>
      <c r="G99">
        <f t="shared" si="106"/>
        <v>97</v>
      </c>
      <c r="H99">
        <f t="shared" si="102"/>
        <v>292.29000000000002</v>
      </c>
      <c r="J99">
        <f t="shared" si="107"/>
        <v>97</v>
      </c>
      <c r="K99">
        <f t="shared" si="103"/>
        <v>7665.29</v>
      </c>
    </row>
    <row r="100" spans="1:11" x14ac:dyDescent="0.25">
      <c r="A100">
        <f t="shared" si="104"/>
        <v>98</v>
      </c>
      <c r="B100">
        <f t="shared" si="100"/>
        <v>11648.43</v>
      </c>
      <c r="D100">
        <f t="shared" si="105"/>
        <v>98</v>
      </c>
      <c r="E100">
        <f t="shared" si="101"/>
        <v>13896.43</v>
      </c>
      <c r="G100">
        <f t="shared" si="106"/>
        <v>98</v>
      </c>
      <c r="H100">
        <f t="shared" si="102"/>
        <v>293.98</v>
      </c>
      <c r="J100">
        <f t="shared" si="107"/>
        <v>98</v>
      </c>
      <c r="K100">
        <f t="shared" si="103"/>
        <v>7666.98</v>
      </c>
    </row>
    <row r="101" spans="1:11" x14ac:dyDescent="0.25">
      <c r="A101">
        <f t="shared" si="104"/>
        <v>99</v>
      </c>
      <c r="B101">
        <f t="shared" si="100"/>
        <v>11767.27</v>
      </c>
      <c r="D101">
        <f t="shared" si="105"/>
        <v>99</v>
      </c>
      <c r="E101">
        <f t="shared" si="101"/>
        <v>14015.27</v>
      </c>
      <c r="G101">
        <f t="shared" si="106"/>
        <v>99</v>
      </c>
      <c r="H101">
        <f t="shared" si="102"/>
        <v>295.67</v>
      </c>
      <c r="J101">
        <f t="shared" si="107"/>
        <v>99</v>
      </c>
      <c r="K101">
        <f t="shared" si="103"/>
        <v>7668.67</v>
      </c>
    </row>
    <row r="102" spans="1:11" x14ac:dyDescent="0.25">
      <c r="A102">
        <f t="shared" si="104"/>
        <v>100</v>
      </c>
      <c r="B102">
        <f t="shared" si="100"/>
        <v>11886.11</v>
      </c>
      <c r="D102">
        <f t="shared" si="105"/>
        <v>100</v>
      </c>
      <c r="E102">
        <f t="shared" si="101"/>
        <v>14134.11</v>
      </c>
      <c r="G102">
        <f t="shared" si="106"/>
        <v>100</v>
      </c>
      <c r="H102">
        <f t="shared" si="102"/>
        <v>297.36</v>
      </c>
      <c r="J102">
        <f t="shared" si="107"/>
        <v>100</v>
      </c>
      <c r="K102">
        <f t="shared" si="103"/>
        <v>7670.36</v>
      </c>
    </row>
    <row r="104" spans="1:11" x14ac:dyDescent="0.25">
      <c r="A104" s="6" t="s">
        <v>22</v>
      </c>
      <c r="B104" s="6" t="s">
        <v>31</v>
      </c>
      <c r="C104" s="6"/>
      <c r="D104" s="6" t="s">
        <v>32</v>
      </c>
      <c r="E104" s="6" t="s">
        <v>33</v>
      </c>
    </row>
    <row r="105" spans="1:11" x14ac:dyDescent="0.25">
      <c r="A105">
        <v>1</v>
      </c>
      <c r="B105">
        <f>114.08+A105*121.7</f>
        <v>235.78</v>
      </c>
      <c r="D105">
        <v>1</v>
      </c>
      <c r="E105">
        <f>9735.08+A105*121.7</f>
        <v>9856.7800000000007</v>
      </c>
    </row>
    <row r="106" spans="1:11" x14ac:dyDescent="0.25">
      <c r="A106">
        <v>2</v>
      </c>
      <c r="B106">
        <f t="shared" ref="B106:B169" si="108">114.08+A106*121.7</f>
        <v>357.48</v>
      </c>
      <c r="D106">
        <v>2</v>
      </c>
      <c r="E106">
        <f t="shared" ref="E106:E169" si="109">9735.08+A106*121.7</f>
        <v>9978.48</v>
      </c>
    </row>
    <row r="107" spans="1:11" x14ac:dyDescent="0.25">
      <c r="A107">
        <v>3</v>
      </c>
      <c r="B107">
        <f t="shared" si="108"/>
        <v>479.18</v>
      </c>
      <c r="D107">
        <v>3</v>
      </c>
      <c r="E107">
        <f t="shared" si="109"/>
        <v>10100.18</v>
      </c>
    </row>
    <row r="108" spans="1:11" x14ac:dyDescent="0.25">
      <c r="A108">
        <v>4</v>
      </c>
      <c r="B108">
        <f t="shared" si="108"/>
        <v>600.88</v>
      </c>
      <c r="D108">
        <v>4</v>
      </c>
      <c r="E108">
        <f t="shared" si="109"/>
        <v>10221.879999999999</v>
      </c>
    </row>
    <row r="109" spans="1:11" x14ac:dyDescent="0.25">
      <c r="A109">
        <v>5</v>
      </c>
      <c r="B109">
        <f t="shared" si="108"/>
        <v>722.58</v>
      </c>
      <c r="D109">
        <v>5</v>
      </c>
      <c r="E109">
        <f t="shared" si="109"/>
        <v>10343.58</v>
      </c>
    </row>
    <row r="110" spans="1:11" x14ac:dyDescent="0.25">
      <c r="A110">
        <v>6</v>
      </c>
      <c r="B110">
        <f t="shared" si="108"/>
        <v>844.28000000000009</v>
      </c>
      <c r="D110">
        <v>6</v>
      </c>
      <c r="E110">
        <f t="shared" si="109"/>
        <v>10465.280000000001</v>
      </c>
    </row>
    <row r="111" spans="1:11" x14ac:dyDescent="0.25">
      <c r="A111">
        <v>7</v>
      </c>
      <c r="B111">
        <f t="shared" si="108"/>
        <v>965.98</v>
      </c>
      <c r="D111">
        <v>7</v>
      </c>
      <c r="E111">
        <f t="shared" si="109"/>
        <v>10586.98</v>
      </c>
    </row>
    <row r="112" spans="1:11" x14ac:dyDescent="0.25">
      <c r="A112">
        <v>8</v>
      </c>
      <c r="B112">
        <f t="shared" si="108"/>
        <v>1087.68</v>
      </c>
      <c r="D112">
        <v>8</v>
      </c>
      <c r="E112">
        <f t="shared" si="109"/>
        <v>10708.68</v>
      </c>
    </row>
    <row r="113" spans="1:5" x14ac:dyDescent="0.25">
      <c r="A113">
        <v>9</v>
      </c>
      <c r="B113">
        <f t="shared" si="108"/>
        <v>1209.3799999999999</v>
      </c>
      <c r="D113">
        <v>9</v>
      </c>
      <c r="E113">
        <f t="shared" si="109"/>
        <v>10830.38</v>
      </c>
    </row>
    <row r="114" spans="1:5" x14ac:dyDescent="0.25">
      <c r="A114">
        <v>10</v>
      </c>
      <c r="B114">
        <f t="shared" si="108"/>
        <v>1331.08</v>
      </c>
      <c r="D114">
        <v>10</v>
      </c>
      <c r="E114">
        <f t="shared" si="109"/>
        <v>10952.08</v>
      </c>
    </row>
    <row r="115" spans="1:5" x14ac:dyDescent="0.25">
      <c r="A115">
        <v>11</v>
      </c>
      <c r="B115">
        <f t="shared" si="108"/>
        <v>1452.78</v>
      </c>
      <c r="D115">
        <v>11</v>
      </c>
      <c r="E115">
        <f t="shared" si="109"/>
        <v>11073.78</v>
      </c>
    </row>
    <row r="116" spans="1:5" x14ac:dyDescent="0.25">
      <c r="A116">
        <v>12</v>
      </c>
      <c r="B116">
        <f t="shared" si="108"/>
        <v>1574.48</v>
      </c>
      <c r="D116">
        <v>12</v>
      </c>
      <c r="E116">
        <f t="shared" si="109"/>
        <v>11195.48</v>
      </c>
    </row>
    <row r="117" spans="1:5" x14ac:dyDescent="0.25">
      <c r="A117">
        <v>13</v>
      </c>
      <c r="B117">
        <f t="shared" si="108"/>
        <v>1696.18</v>
      </c>
      <c r="D117">
        <v>13</v>
      </c>
      <c r="E117">
        <f t="shared" si="109"/>
        <v>11317.18</v>
      </c>
    </row>
    <row r="118" spans="1:5" x14ac:dyDescent="0.25">
      <c r="A118">
        <v>14</v>
      </c>
      <c r="B118">
        <f t="shared" si="108"/>
        <v>1817.8799999999999</v>
      </c>
      <c r="D118">
        <v>14</v>
      </c>
      <c r="E118">
        <f t="shared" si="109"/>
        <v>11438.88</v>
      </c>
    </row>
    <row r="119" spans="1:5" x14ac:dyDescent="0.25">
      <c r="A119">
        <v>15</v>
      </c>
      <c r="B119">
        <f t="shared" si="108"/>
        <v>1939.58</v>
      </c>
      <c r="D119">
        <v>15</v>
      </c>
      <c r="E119">
        <f t="shared" si="109"/>
        <v>11560.58</v>
      </c>
    </row>
    <row r="120" spans="1:5" x14ac:dyDescent="0.25">
      <c r="A120">
        <v>16</v>
      </c>
      <c r="B120">
        <f t="shared" si="108"/>
        <v>2061.2800000000002</v>
      </c>
      <c r="D120">
        <v>16</v>
      </c>
      <c r="E120">
        <f t="shared" si="109"/>
        <v>11682.28</v>
      </c>
    </row>
    <row r="121" spans="1:5" x14ac:dyDescent="0.25">
      <c r="A121">
        <v>17</v>
      </c>
      <c r="B121">
        <f t="shared" si="108"/>
        <v>2182.98</v>
      </c>
      <c r="D121">
        <v>17</v>
      </c>
      <c r="E121">
        <f t="shared" si="109"/>
        <v>11803.98</v>
      </c>
    </row>
    <row r="122" spans="1:5" x14ac:dyDescent="0.25">
      <c r="A122">
        <v>18</v>
      </c>
      <c r="B122">
        <f t="shared" si="108"/>
        <v>2304.6799999999998</v>
      </c>
      <c r="D122">
        <v>18</v>
      </c>
      <c r="E122">
        <f t="shared" si="109"/>
        <v>11925.68</v>
      </c>
    </row>
    <row r="123" spans="1:5" x14ac:dyDescent="0.25">
      <c r="A123">
        <v>19</v>
      </c>
      <c r="B123">
        <f t="shared" si="108"/>
        <v>2426.38</v>
      </c>
      <c r="D123">
        <v>19</v>
      </c>
      <c r="E123">
        <f t="shared" si="109"/>
        <v>12047.380000000001</v>
      </c>
    </row>
    <row r="124" spans="1:5" x14ac:dyDescent="0.25">
      <c r="A124">
        <v>20</v>
      </c>
      <c r="B124">
        <f t="shared" si="108"/>
        <v>2548.08</v>
      </c>
      <c r="D124">
        <v>20</v>
      </c>
      <c r="E124">
        <f t="shared" si="109"/>
        <v>12169.08</v>
      </c>
    </row>
    <row r="125" spans="1:5" x14ac:dyDescent="0.25">
      <c r="A125">
        <v>21</v>
      </c>
      <c r="B125">
        <f t="shared" si="108"/>
        <v>2669.78</v>
      </c>
      <c r="D125">
        <v>21</v>
      </c>
      <c r="E125">
        <f t="shared" si="109"/>
        <v>12290.78</v>
      </c>
    </row>
    <row r="126" spans="1:5" x14ac:dyDescent="0.25">
      <c r="A126">
        <v>22</v>
      </c>
      <c r="B126">
        <f t="shared" si="108"/>
        <v>2791.48</v>
      </c>
      <c r="D126">
        <v>22</v>
      </c>
      <c r="E126">
        <f t="shared" si="109"/>
        <v>12412.48</v>
      </c>
    </row>
    <row r="127" spans="1:5" x14ac:dyDescent="0.25">
      <c r="A127">
        <v>23</v>
      </c>
      <c r="B127">
        <f t="shared" si="108"/>
        <v>2913.18</v>
      </c>
      <c r="D127">
        <v>23</v>
      </c>
      <c r="E127">
        <f t="shared" si="109"/>
        <v>12534.18</v>
      </c>
    </row>
    <row r="128" spans="1:5" x14ac:dyDescent="0.25">
      <c r="A128">
        <v>24</v>
      </c>
      <c r="B128">
        <f t="shared" si="108"/>
        <v>3034.88</v>
      </c>
      <c r="D128">
        <v>24</v>
      </c>
      <c r="E128">
        <f t="shared" si="109"/>
        <v>12655.880000000001</v>
      </c>
    </row>
    <row r="129" spans="1:5" x14ac:dyDescent="0.25">
      <c r="A129">
        <v>25</v>
      </c>
      <c r="B129">
        <f t="shared" si="108"/>
        <v>3156.58</v>
      </c>
      <c r="D129">
        <v>25</v>
      </c>
      <c r="E129">
        <f t="shared" si="109"/>
        <v>12777.58</v>
      </c>
    </row>
    <row r="130" spans="1:5" x14ac:dyDescent="0.25">
      <c r="A130">
        <v>26</v>
      </c>
      <c r="B130">
        <f t="shared" si="108"/>
        <v>3278.28</v>
      </c>
      <c r="D130">
        <v>26</v>
      </c>
      <c r="E130">
        <f t="shared" si="109"/>
        <v>12899.28</v>
      </c>
    </row>
    <row r="131" spans="1:5" x14ac:dyDescent="0.25">
      <c r="A131">
        <v>27</v>
      </c>
      <c r="B131">
        <f t="shared" si="108"/>
        <v>3399.98</v>
      </c>
      <c r="D131">
        <v>27</v>
      </c>
      <c r="E131">
        <f t="shared" si="109"/>
        <v>13020.98</v>
      </c>
    </row>
    <row r="132" spans="1:5" x14ac:dyDescent="0.25">
      <c r="A132">
        <v>28</v>
      </c>
      <c r="B132">
        <f t="shared" si="108"/>
        <v>3521.68</v>
      </c>
      <c r="D132">
        <v>28</v>
      </c>
      <c r="E132">
        <f t="shared" si="109"/>
        <v>13142.68</v>
      </c>
    </row>
    <row r="133" spans="1:5" x14ac:dyDescent="0.25">
      <c r="A133">
        <v>29</v>
      </c>
      <c r="B133">
        <f t="shared" si="108"/>
        <v>3643.38</v>
      </c>
      <c r="D133">
        <v>29</v>
      </c>
      <c r="E133">
        <f t="shared" si="109"/>
        <v>13264.380000000001</v>
      </c>
    </row>
    <row r="134" spans="1:5" x14ac:dyDescent="0.25">
      <c r="A134">
        <v>30</v>
      </c>
      <c r="B134">
        <f t="shared" si="108"/>
        <v>3765.08</v>
      </c>
      <c r="D134">
        <v>30</v>
      </c>
      <c r="E134">
        <f t="shared" si="109"/>
        <v>13386.08</v>
      </c>
    </row>
    <row r="135" spans="1:5" x14ac:dyDescent="0.25">
      <c r="A135">
        <v>31</v>
      </c>
      <c r="B135">
        <f t="shared" si="108"/>
        <v>3886.78</v>
      </c>
      <c r="D135">
        <v>31</v>
      </c>
      <c r="E135">
        <f t="shared" si="109"/>
        <v>13507.78</v>
      </c>
    </row>
    <row r="136" spans="1:5" x14ac:dyDescent="0.25">
      <c r="A136">
        <v>32</v>
      </c>
      <c r="B136">
        <f t="shared" si="108"/>
        <v>4008.48</v>
      </c>
      <c r="D136">
        <v>32</v>
      </c>
      <c r="E136">
        <f t="shared" si="109"/>
        <v>13629.48</v>
      </c>
    </row>
    <row r="137" spans="1:5" x14ac:dyDescent="0.25">
      <c r="A137">
        <v>33</v>
      </c>
      <c r="B137">
        <f t="shared" si="108"/>
        <v>4130.18</v>
      </c>
      <c r="D137">
        <v>33</v>
      </c>
      <c r="E137">
        <f t="shared" si="109"/>
        <v>13751.18</v>
      </c>
    </row>
    <row r="138" spans="1:5" x14ac:dyDescent="0.25">
      <c r="A138">
        <v>34</v>
      </c>
      <c r="B138">
        <f t="shared" si="108"/>
        <v>4251.88</v>
      </c>
      <c r="D138">
        <v>34</v>
      </c>
      <c r="E138">
        <f t="shared" si="109"/>
        <v>13872.880000000001</v>
      </c>
    </row>
    <row r="139" spans="1:5" x14ac:dyDescent="0.25">
      <c r="A139">
        <v>35</v>
      </c>
      <c r="B139">
        <f t="shared" si="108"/>
        <v>4373.58</v>
      </c>
      <c r="D139">
        <v>35</v>
      </c>
      <c r="E139">
        <f t="shared" si="109"/>
        <v>13994.58</v>
      </c>
    </row>
    <row r="140" spans="1:5" x14ac:dyDescent="0.25">
      <c r="A140">
        <v>36</v>
      </c>
      <c r="B140">
        <f t="shared" si="108"/>
        <v>4495.28</v>
      </c>
      <c r="D140">
        <v>36</v>
      </c>
      <c r="E140">
        <f t="shared" si="109"/>
        <v>14116.279999999999</v>
      </c>
    </row>
    <row r="141" spans="1:5" x14ac:dyDescent="0.25">
      <c r="A141">
        <v>37</v>
      </c>
      <c r="B141">
        <f t="shared" si="108"/>
        <v>4616.9800000000005</v>
      </c>
      <c r="D141">
        <v>37</v>
      </c>
      <c r="E141">
        <f t="shared" si="109"/>
        <v>14237.98</v>
      </c>
    </row>
    <row r="142" spans="1:5" x14ac:dyDescent="0.25">
      <c r="A142">
        <v>38</v>
      </c>
      <c r="B142">
        <f t="shared" si="108"/>
        <v>4738.68</v>
      </c>
      <c r="D142">
        <v>38</v>
      </c>
      <c r="E142">
        <f t="shared" si="109"/>
        <v>14359.68</v>
      </c>
    </row>
    <row r="143" spans="1:5" x14ac:dyDescent="0.25">
      <c r="A143">
        <v>39</v>
      </c>
      <c r="B143">
        <f t="shared" si="108"/>
        <v>4860.38</v>
      </c>
      <c r="D143">
        <v>39</v>
      </c>
      <c r="E143">
        <f t="shared" si="109"/>
        <v>14481.380000000001</v>
      </c>
    </row>
    <row r="144" spans="1:5" x14ac:dyDescent="0.25">
      <c r="A144">
        <v>40</v>
      </c>
      <c r="B144">
        <f t="shared" si="108"/>
        <v>4982.08</v>
      </c>
      <c r="D144">
        <v>40</v>
      </c>
      <c r="E144">
        <f t="shared" si="109"/>
        <v>14603.08</v>
      </c>
    </row>
    <row r="145" spans="1:5" x14ac:dyDescent="0.25">
      <c r="A145">
        <v>41</v>
      </c>
      <c r="B145">
        <f t="shared" si="108"/>
        <v>5103.78</v>
      </c>
      <c r="D145">
        <v>41</v>
      </c>
      <c r="E145">
        <f t="shared" si="109"/>
        <v>14724.779999999999</v>
      </c>
    </row>
    <row r="146" spans="1:5" x14ac:dyDescent="0.25">
      <c r="A146">
        <v>42</v>
      </c>
      <c r="B146">
        <f t="shared" si="108"/>
        <v>5225.4800000000005</v>
      </c>
      <c r="D146">
        <v>42</v>
      </c>
      <c r="E146">
        <f t="shared" si="109"/>
        <v>14846.48</v>
      </c>
    </row>
    <row r="147" spans="1:5" x14ac:dyDescent="0.25">
      <c r="A147">
        <v>43</v>
      </c>
      <c r="B147">
        <f t="shared" si="108"/>
        <v>5347.18</v>
      </c>
      <c r="D147">
        <v>43</v>
      </c>
      <c r="E147">
        <f t="shared" si="109"/>
        <v>14968.18</v>
      </c>
    </row>
    <row r="148" spans="1:5" x14ac:dyDescent="0.25">
      <c r="A148">
        <v>44</v>
      </c>
      <c r="B148">
        <f t="shared" si="108"/>
        <v>5468.88</v>
      </c>
      <c r="D148">
        <v>44</v>
      </c>
      <c r="E148">
        <f t="shared" si="109"/>
        <v>15089.880000000001</v>
      </c>
    </row>
    <row r="149" spans="1:5" x14ac:dyDescent="0.25">
      <c r="A149">
        <v>45</v>
      </c>
      <c r="B149">
        <f t="shared" si="108"/>
        <v>5590.58</v>
      </c>
      <c r="D149">
        <v>45</v>
      </c>
      <c r="E149">
        <f t="shared" si="109"/>
        <v>15211.58</v>
      </c>
    </row>
    <row r="150" spans="1:5" x14ac:dyDescent="0.25">
      <c r="A150">
        <v>46</v>
      </c>
      <c r="B150">
        <f t="shared" si="108"/>
        <v>5712.28</v>
      </c>
      <c r="D150">
        <v>46</v>
      </c>
      <c r="E150">
        <f t="shared" si="109"/>
        <v>15333.279999999999</v>
      </c>
    </row>
    <row r="151" spans="1:5" x14ac:dyDescent="0.25">
      <c r="A151">
        <v>47</v>
      </c>
      <c r="B151">
        <f t="shared" si="108"/>
        <v>5833.9800000000005</v>
      </c>
      <c r="D151">
        <v>47</v>
      </c>
      <c r="E151">
        <f t="shared" si="109"/>
        <v>15454.98</v>
      </c>
    </row>
    <row r="152" spans="1:5" x14ac:dyDescent="0.25">
      <c r="A152">
        <v>48</v>
      </c>
      <c r="B152">
        <f t="shared" si="108"/>
        <v>5955.68</v>
      </c>
      <c r="D152">
        <v>48</v>
      </c>
      <c r="E152">
        <f t="shared" si="109"/>
        <v>15576.68</v>
      </c>
    </row>
    <row r="153" spans="1:5" x14ac:dyDescent="0.25">
      <c r="A153">
        <v>49</v>
      </c>
      <c r="B153">
        <f t="shared" si="108"/>
        <v>6077.38</v>
      </c>
      <c r="D153">
        <v>49</v>
      </c>
      <c r="E153">
        <f t="shared" si="109"/>
        <v>15698.380000000001</v>
      </c>
    </row>
    <row r="154" spans="1:5" x14ac:dyDescent="0.25">
      <c r="A154">
        <v>50</v>
      </c>
      <c r="B154">
        <f t="shared" si="108"/>
        <v>6199.08</v>
      </c>
      <c r="D154">
        <v>50</v>
      </c>
      <c r="E154">
        <f t="shared" si="109"/>
        <v>15820.08</v>
      </c>
    </row>
    <row r="155" spans="1:5" x14ac:dyDescent="0.25">
      <c r="A155">
        <v>51</v>
      </c>
      <c r="B155">
        <f t="shared" si="108"/>
        <v>6320.78</v>
      </c>
      <c r="D155">
        <v>51</v>
      </c>
      <c r="E155">
        <f t="shared" si="109"/>
        <v>15941.779999999999</v>
      </c>
    </row>
    <row r="156" spans="1:5" x14ac:dyDescent="0.25">
      <c r="A156">
        <v>52</v>
      </c>
      <c r="B156">
        <f t="shared" si="108"/>
        <v>6442.4800000000005</v>
      </c>
      <c r="D156">
        <v>52</v>
      </c>
      <c r="E156">
        <f t="shared" si="109"/>
        <v>16063.48</v>
      </c>
    </row>
    <row r="157" spans="1:5" x14ac:dyDescent="0.25">
      <c r="A157">
        <v>53</v>
      </c>
      <c r="B157">
        <f t="shared" si="108"/>
        <v>6564.18</v>
      </c>
      <c r="D157">
        <v>53</v>
      </c>
      <c r="E157">
        <f t="shared" si="109"/>
        <v>16185.18</v>
      </c>
    </row>
    <row r="158" spans="1:5" x14ac:dyDescent="0.25">
      <c r="A158">
        <v>54</v>
      </c>
      <c r="B158">
        <f t="shared" si="108"/>
        <v>6685.88</v>
      </c>
      <c r="D158">
        <v>54</v>
      </c>
      <c r="E158">
        <f t="shared" si="109"/>
        <v>16306.880000000001</v>
      </c>
    </row>
    <row r="159" spans="1:5" x14ac:dyDescent="0.25">
      <c r="A159">
        <v>55</v>
      </c>
      <c r="B159">
        <f t="shared" si="108"/>
        <v>6807.58</v>
      </c>
      <c r="D159">
        <v>55</v>
      </c>
      <c r="E159">
        <f t="shared" si="109"/>
        <v>16428.580000000002</v>
      </c>
    </row>
    <row r="160" spans="1:5" x14ac:dyDescent="0.25">
      <c r="A160">
        <v>56</v>
      </c>
      <c r="B160">
        <f t="shared" si="108"/>
        <v>6929.28</v>
      </c>
      <c r="D160">
        <v>56</v>
      </c>
      <c r="E160">
        <f t="shared" si="109"/>
        <v>16550.28</v>
      </c>
    </row>
    <row r="161" spans="1:5" x14ac:dyDescent="0.25">
      <c r="A161">
        <v>57</v>
      </c>
      <c r="B161">
        <f t="shared" si="108"/>
        <v>7050.9800000000005</v>
      </c>
      <c r="D161">
        <v>57</v>
      </c>
      <c r="E161">
        <f t="shared" si="109"/>
        <v>16671.98</v>
      </c>
    </row>
    <row r="162" spans="1:5" x14ac:dyDescent="0.25">
      <c r="A162">
        <v>58</v>
      </c>
      <c r="B162">
        <f t="shared" si="108"/>
        <v>7172.68</v>
      </c>
      <c r="D162">
        <v>58</v>
      </c>
      <c r="E162">
        <f t="shared" si="109"/>
        <v>16793.68</v>
      </c>
    </row>
    <row r="163" spans="1:5" x14ac:dyDescent="0.25">
      <c r="A163">
        <v>59</v>
      </c>
      <c r="B163">
        <f t="shared" si="108"/>
        <v>7294.38</v>
      </c>
      <c r="D163">
        <v>59</v>
      </c>
      <c r="E163">
        <f t="shared" si="109"/>
        <v>16915.38</v>
      </c>
    </row>
    <row r="164" spans="1:5" x14ac:dyDescent="0.25">
      <c r="A164">
        <v>60</v>
      </c>
      <c r="B164">
        <f t="shared" si="108"/>
        <v>7416.08</v>
      </c>
      <c r="D164">
        <v>60</v>
      </c>
      <c r="E164">
        <f t="shared" si="109"/>
        <v>17037.080000000002</v>
      </c>
    </row>
    <row r="165" spans="1:5" x14ac:dyDescent="0.25">
      <c r="A165">
        <v>61</v>
      </c>
      <c r="B165">
        <f t="shared" si="108"/>
        <v>7537.78</v>
      </c>
      <c r="D165">
        <v>61</v>
      </c>
      <c r="E165">
        <f t="shared" si="109"/>
        <v>17158.78</v>
      </c>
    </row>
    <row r="166" spans="1:5" x14ac:dyDescent="0.25">
      <c r="A166">
        <v>62</v>
      </c>
      <c r="B166">
        <f t="shared" si="108"/>
        <v>7659.4800000000005</v>
      </c>
      <c r="D166">
        <v>62</v>
      </c>
      <c r="E166">
        <f t="shared" si="109"/>
        <v>17280.48</v>
      </c>
    </row>
    <row r="167" spans="1:5" x14ac:dyDescent="0.25">
      <c r="A167">
        <v>63</v>
      </c>
      <c r="B167">
        <f t="shared" si="108"/>
        <v>7781.18</v>
      </c>
      <c r="D167">
        <v>63</v>
      </c>
      <c r="E167">
        <f t="shared" si="109"/>
        <v>17402.18</v>
      </c>
    </row>
    <row r="168" spans="1:5" x14ac:dyDescent="0.25">
      <c r="A168">
        <v>64</v>
      </c>
      <c r="B168">
        <f t="shared" si="108"/>
        <v>7902.88</v>
      </c>
      <c r="D168">
        <v>64</v>
      </c>
      <c r="E168">
        <f t="shared" si="109"/>
        <v>17523.88</v>
      </c>
    </row>
    <row r="169" spans="1:5" x14ac:dyDescent="0.25">
      <c r="A169">
        <v>65</v>
      </c>
      <c r="B169">
        <f t="shared" si="108"/>
        <v>8024.58</v>
      </c>
      <c r="D169">
        <v>65</v>
      </c>
      <c r="E169">
        <f t="shared" si="109"/>
        <v>17645.580000000002</v>
      </c>
    </row>
    <row r="170" spans="1:5" x14ac:dyDescent="0.25">
      <c r="A170">
        <v>66</v>
      </c>
      <c r="B170">
        <f t="shared" ref="B170:B204" si="110">114.08+A170*121.7</f>
        <v>8146.28</v>
      </c>
      <c r="D170">
        <v>66</v>
      </c>
      <c r="E170">
        <f t="shared" ref="E170:E204" si="111">9735.08+A170*121.7</f>
        <v>17767.28</v>
      </c>
    </row>
    <row r="171" spans="1:5" x14ac:dyDescent="0.25">
      <c r="A171">
        <v>67</v>
      </c>
      <c r="B171">
        <f t="shared" si="110"/>
        <v>8267.9800000000014</v>
      </c>
      <c r="D171">
        <v>67</v>
      </c>
      <c r="E171">
        <f t="shared" si="111"/>
        <v>17888.98</v>
      </c>
    </row>
    <row r="172" spans="1:5" x14ac:dyDescent="0.25">
      <c r="A172">
        <v>68</v>
      </c>
      <c r="B172">
        <f t="shared" si="110"/>
        <v>8389.68</v>
      </c>
      <c r="D172">
        <v>68</v>
      </c>
      <c r="E172">
        <f t="shared" si="111"/>
        <v>18010.68</v>
      </c>
    </row>
    <row r="173" spans="1:5" x14ac:dyDescent="0.25">
      <c r="A173">
        <v>69</v>
      </c>
      <c r="B173">
        <f t="shared" si="110"/>
        <v>8511.380000000001</v>
      </c>
      <c r="D173">
        <v>69</v>
      </c>
      <c r="E173">
        <f t="shared" si="111"/>
        <v>18132.38</v>
      </c>
    </row>
    <row r="174" spans="1:5" x14ac:dyDescent="0.25">
      <c r="A174">
        <v>70</v>
      </c>
      <c r="B174">
        <f t="shared" si="110"/>
        <v>8633.08</v>
      </c>
      <c r="D174">
        <v>70</v>
      </c>
      <c r="E174">
        <f t="shared" si="111"/>
        <v>18254.080000000002</v>
      </c>
    </row>
    <row r="175" spans="1:5" x14ac:dyDescent="0.25">
      <c r="A175">
        <v>71</v>
      </c>
      <c r="B175">
        <f t="shared" si="110"/>
        <v>8754.7800000000007</v>
      </c>
      <c r="D175">
        <v>71</v>
      </c>
      <c r="E175">
        <f t="shared" si="111"/>
        <v>18375.78</v>
      </c>
    </row>
    <row r="176" spans="1:5" x14ac:dyDescent="0.25">
      <c r="A176">
        <v>72</v>
      </c>
      <c r="B176">
        <f t="shared" si="110"/>
        <v>8876.48</v>
      </c>
      <c r="D176">
        <v>72</v>
      </c>
      <c r="E176">
        <f t="shared" si="111"/>
        <v>18497.48</v>
      </c>
    </row>
    <row r="177" spans="1:5" x14ac:dyDescent="0.25">
      <c r="A177">
        <v>73</v>
      </c>
      <c r="B177">
        <f t="shared" si="110"/>
        <v>8998.18</v>
      </c>
      <c r="D177">
        <v>73</v>
      </c>
      <c r="E177">
        <f t="shared" si="111"/>
        <v>18619.18</v>
      </c>
    </row>
    <row r="178" spans="1:5" x14ac:dyDescent="0.25">
      <c r="A178">
        <v>74</v>
      </c>
      <c r="B178">
        <f t="shared" si="110"/>
        <v>9119.880000000001</v>
      </c>
      <c r="D178">
        <v>74</v>
      </c>
      <c r="E178">
        <f t="shared" si="111"/>
        <v>18740.88</v>
      </c>
    </row>
    <row r="179" spans="1:5" x14ac:dyDescent="0.25">
      <c r="A179">
        <v>75</v>
      </c>
      <c r="B179">
        <f t="shared" si="110"/>
        <v>9241.58</v>
      </c>
      <c r="D179">
        <v>75</v>
      </c>
      <c r="E179">
        <f t="shared" si="111"/>
        <v>18862.580000000002</v>
      </c>
    </row>
    <row r="180" spans="1:5" x14ac:dyDescent="0.25">
      <c r="A180">
        <v>76</v>
      </c>
      <c r="B180">
        <f t="shared" si="110"/>
        <v>9363.2800000000007</v>
      </c>
      <c r="D180">
        <v>76</v>
      </c>
      <c r="E180">
        <f t="shared" si="111"/>
        <v>18984.28</v>
      </c>
    </row>
    <row r="181" spans="1:5" x14ac:dyDescent="0.25">
      <c r="A181">
        <v>77</v>
      </c>
      <c r="B181">
        <f t="shared" si="110"/>
        <v>9484.98</v>
      </c>
      <c r="D181">
        <v>77</v>
      </c>
      <c r="E181">
        <f t="shared" si="111"/>
        <v>19105.98</v>
      </c>
    </row>
    <row r="182" spans="1:5" x14ac:dyDescent="0.25">
      <c r="A182">
        <v>78</v>
      </c>
      <c r="B182">
        <f t="shared" si="110"/>
        <v>9606.68</v>
      </c>
      <c r="D182">
        <v>78</v>
      </c>
      <c r="E182">
        <f t="shared" si="111"/>
        <v>19227.68</v>
      </c>
    </row>
    <row r="183" spans="1:5" x14ac:dyDescent="0.25">
      <c r="A183">
        <v>79</v>
      </c>
      <c r="B183">
        <f t="shared" si="110"/>
        <v>9728.380000000001</v>
      </c>
      <c r="D183">
        <v>79</v>
      </c>
      <c r="E183">
        <f t="shared" si="111"/>
        <v>19349.38</v>
      </c>
    </row>
    <row r="184" spans="1:5" x14ac:dyDescent="0.25">
      <c r="A184">
        <v>80</v>
      </c>
      <c r="B184">
        <f t="shared" si="110"/>
        <v>9850.08</v>
      </c>
      <c r="D184">
        <v>80</v>
      </c>
      <c r="E184">
        <f t="shared" si="111"/>
        <v>19471.080000000002</v>
      </c>
    </row>
    <row r="185" spans="1:5" x14ac:dyDescent="0.25">
      <c r="A185">
        <v>81</v>
      </c>
      <c r="B185">
        <f t="shared" si="110"/>
        <v>9971.7800000000007</v>
      </c>
      <c r="D185">
        <v>81</v>
      </c>
      <c r="E185">
        <f t="shared" si="111"/>
        <v>19592.78</v>
      </c>
    </row>
    <row r="186" spans="1:5" x14ac:dyDescent="0.25">
      <c r="A186">
        <v>82</v>
      </c>
      <c r="B186">
        <f t="shared" si="110"/>
        <v>10093.48</v>
      </c>
      <c r="D186">
        <v>82</v>
      </c>
      <c r="E186">
        <f t="shared" si="111"/>
        <v>19714.48</v>
      </c>
    </row>
    <row r="187" spans="1:5" x14ac:dyDescent="0.25">
      <c r="A187">
        <v>83</v>
      </c>
      <c r="B187">
        <f t="shared" si="110"/>
        <v>10215.18</v>
      </c>
      <c r="D187">
        <v>83</v>
      </c>
      <c r="E187">
        <f t="shared" si="111"/>
        <v>19836.18</v>
      </c>
    </row>
    <row r="188" spans="1:5" x14ac:dyDescent="0.25">
      <c r="A188">
        <v>84</v>
      </c>
      <c r="B188">
        <f t="shared" si="110"/>
        <v>10336.880000000001</v>
      </c>
      <c r="D188">
        <v>84</v>
      </c>
      <c r="E188">
        <f t="shared" si="111"/>
        <v>19957.88</v>
      </c>
    </row>
    <row r="189" spans="1:5" x14ac:dyDescent="0.25">
      <c r="A189">
        <v>85</v>
      </c>
      <c r="B189">
        <f t="shared" si="110"/>
        <v>10458.58</v>
      </c>
      <c r="D189">
        <v>85</v>
      </c>
      <c r="E189">
        <f t="shared" si="111"/>
        <v>20079.580000000002</v>
      </c>
    </row>
    <row r="190" spans="1:5" x14ac:dyDescent="0.25">
      <c r="A190">
        <v>86</v>
      </c>
      <c r="B190">
        <f t="shared" si="110"/>
        <v>10580.28</v>
      </c>
      <c r="D190">
        <v>86</v>
      </c>
      <c r="E190">
        <f t="shared" si="111"/>
        <v>20201.28</v>
      </c>
    </row>
    <row r="191" spans="1:5" x14ac:dyDescent="0.25">
      <c r="A191">
        <v>87</v>
      </c>
      <c r="B191">
        <f t="shared" si="110"/>
        <v>10701.98</v>
      </c>
      <c r="D191">
        <v>87</v>
      </c>
      <c r="E191">
        <f t="shared" si="111"/>
        <v>20322.98</v>
      </c>
    </row>
    <row r="192" spans="1:5" x14ac:dyDescent="0.25">
      <c r="A192">
        <v>88</v>
      </c>
      <c r="B192">
        <f t="shared" si="110"/>
        <v>10823.68</v>
      </c>
      <c r="D192">
        <v>88</v>
      </c>
      <c r="E192">
        <f t="shared" si="111"/>
        <v>20444.68</v>
      </c>
    </row>
    <row r="193" spans="1:14" x14ac:dyDescent="0.25">
      <c r="A193">
        <v>89</v>
      </c>
      <c r="B193">
        <f t="shared" si="110"/>
        <v>10945.380000000001</v>
      </c>
      <c r="D193">
        <v>89</v>
      </c>
      <c r="E193">
        <f t="shared" si="111"/>
        <v>20566.38</v>
      </c>
    </row>
    <row r="194" spans="1:14" x14ac:dyDescent="0.25">
      <c r="A194">
        <v>90</v>
      </c>
      <c r="B194">
        <f t="shared" si="110"/>
        <v>11067.08</v>
      </c>
      <c r="D194">
        <v>90</v>
      </c>
      <c r="E194">
        <f t="shared" si="111"/>
        <v>20688.080000000002</v>
      </c>
    </row>
    <row r="195" spans="1:14" x14ac:dyDescent="0.25">
      <c r="A195">
        <v>91</v>
      </c>
      <c r="B195">
        <f t="shared" si="110"/>
        <v>11188.78</v>
      </c>
      <c r="D195">
        <v>91</v>
      </c>
      <c r="E195">
        <f t="shared" si="111"/>
        <v>20809.78</v>
      </c>
    </row>
    <row r="196" spans="1:14" x14ac:dyDescent="0.25">
      <c r="A196">
        <v>92</v>
      </c>
      <c r="B196">
        <f t="shared" si="110"/>
        <v>11310.48</v>
      </c>
      <c r="D196">
        <v>92</v>
      </c>
      <c r="E196">
        <f t="shared" si="111"/>
        <v>20931.48</v>
      </c>
    </row>
    <row r="197" spans="1:14" x14ac:dyDescent="0.25">
      <c r="A197">
        <v>93</v>
      </c>
      <c r="B197">
        <f t="shared" si="110"/>
        <v>11432.18</v>
      </c>
      <c r="D197">
        <v>93</v>
      </c>
      <c r="E197">
        <f t="shared" si="111"/>
        <v>21053.18</v>
      </c>
    </row>
    <row r="198" spans="1:14" x14ac:dyDescent="0.25">
      <c r="A198">
        <v>94</v>
      </c>
      <c r="B198">
        <f t="shared" si="110"/>
        <v>11553.880000000001</v>
      </c>
      <c r="D198">
        <v>94</v>
      </c>
      <c r="E198">
        <f t="shared" si="111"/>
        <v>21174.880000000001</v>
      </c>
    </row>
    <row r="199" spans="1:14" x14ac:dyDescent="0.25">
      <c r="A199">
        <v>95</v>
      </c>
      <c r="B199">
        <f t="shared" si="110"/>
        <v>11675.58</v>
      </c>
      <c r="D199">
        <v>95</v>
      </c>
      <c r="E199">
        <f t="shared" si="111"/>
        <v>21296.58</v>
      </c>
    </row>
    <row r="200" spans="1:14" x14ac:dyDescent="0.25">
      <c r="A200">
        <v>96</v>
      </c>
      <c r="B200">
        <f t="shared" si="110"/>
        <v>11797.28</v>
      </c>
      <c r="D200">
        <v>96</v>
      </c>
      <c r="E200">
        <f t="shared" si="111"/>
        <v>21418.28</v>
      </c>
    </row>
    <row r="201" spans="1:14" x14ac:dyDescent="0.25">
      <c r="A201">
        <v>97</v>
      </c>
      <c r="B201">
        <f t="shared" si="110"/>
        <v>11918.98</v>
      </c>
      <c r="D201">
        <v>97</v>
      </c>
      <c r="E201">
        <f t="shared" si="111"/>
        <v>21539.98</v>
      </c>
    </row>
    <row r="202" spans="1:14" x14ac:dyDescent="0.25">
      <c r="A202">
        <v>98</v>
      </c>
      <c r="B202">
        <f t="shared" si="110"/>
        <v>12040.68</v>
      </c>
      <c r="D202">
        <v>98</v>
      </c>
      <c r="E202">
        <f t="shared" si="111"/>
        <v>21661.68</v>
      </c>
    </row>
    <row r="203" spans="1:14" x14ac:dyDescent="0.25">
      <c r="A203">
        <v>99</v>
      </c>
      <c r="B203">
        <f t="shared" si="110"/>
        <v>12162.380000000001</v>
      </c>
      <c r="D203">
        <v>99</v>
      </c>
      <c r="E203">
        <f t="shared" si="111"/>
        <v>21783.38</v>
      </c>
    </row>
    <row r="204" spans="1:14" x14ac:dyDescent="0.25">
      <c r="A204">
        <v>100</v>
      </c>
      <c r="B204">
        <f t="shared" si="110"/>
        <v>12284.08</v>
      </c>
      <c r="D204">
        <v>100</v>
      </c>
      <c r="E204">
        <f t="shared" si="111"/>
        <v>21905.08</v>
      </c>
    </row>
    <row r="207" spans="1:14" x14ac:dyDescent="0.25">
      <c r="A207" s="3" t="s">
        <v>53</v>
      </c>
    </row>
    <row r="208" spans="1:14" x14ac:dyDescent="0.25">
      <c r="B208" s="11" t="s">
        <v>42</v>
      </c>
      <c r="C208" s="11" t="s">
        <v>43</v>
      </c>
      <c r="D208" s="11" t="s">
        <v>44</v>
      </c>
      <c r="F208" s="10" t="s">
        <v>42</v>
      </c>
      <c r="G208" s="10" t="s">
        <v>43</v>
      </c>
      <c r="H208" s="10" t="s">
        <v>45</v>
      </c>
      <c r="J208" s="2" t="s">
        <v>42</v>
      </c>
      <c r="K208" s="2" t="s">
        <v>43</v>
      </c>
      <c r="L208" s="2" t="s">
        <v>46</v>
      </c>
      <c r="N208" s="3" t="s">
        <v>51</v>
      </c>
    </row>
    <row r="209" spans="1:14" x14ac:dyDescent="0.25">
      <c r="A209" s="3" t="s">
        <v>47</v>
      </c>
      <c r="B209">
        <f>2.11+M231*118.94</f>
        <v>3570.31</v>
      </c>
      <c r="C209">
        <v>3507</v>
      </c>
      <c r="D209">
        <f>100*(ABS(B209-C209))/C209</f>
        <v>1.8052466495580253</v>
      </c>
      <c r="F209">
        <f>1.69*M231+128.36</f>
        <v>179.06</v>
      </c>
      <c r="G209">
        <v>166</v>
      </c>
      <c r="H209">
        <f>100*(ABS(F209-G209))/G209</f>
        <v>7.8674698795180733</v>
      </c>
      <c r="J209">
        <f>121.7*M231+114.08</f>
        <v>3765.08</v>
      </c>
      <c r="K209">
        <f>33746-30*1000</f>
        <v>3746</v>
      </c>
      <c r="L209">
        <f>100*(ABS(J209-K209))/K209</f>
        <v>0.50934329951948554</v>
      </c>
      <c r="N209">
        <v>1</v>
      </c>
    </row>
    <row r="210" spans="1:14" x14ac:dyDescent="0.25">
      <c r="B210">
        <f t="shared" ref="B210:B213" si="112">2.11+M232*118.94</f>
        <v>4165.0099999999993</v>
      </c>
      <c r="C210">
        <v>4043</v>
      </c>
      <c r="D210">
        <f t="shared" ref="D210:D235" si="113">100*(ABS(B210-C210))/C210</f>
        <v>3.0178085580014669</v>
      </c>
      <c r="F210">
        <f>1.69*M232+128.36</f>
        <v>187.51000000000002</v>
      </c>
      <c r="G210">
        <v>179</v>
      </c>
      <c r="H210">
        <f t="shared" ref="H210:H235" si="114">100*(ABS(F210-G210))/G210</f>
        <v>4.7541899441340894</v>
      </c>
      <c r="J210">
        <f>121.7*M232+114.08</f>
        <v>4373.58</v>
      </c>
      <c r="K210">
        <f>39359-35000</f>
        <v>4359</v>
      </c>
      <c r="L210">
        <f t="shared" ref="L210:L235" si="115">100*(ABS(J210-K210))/K210</f>
        <v>0.33448038540949593</v>
      </c>
      <c r="N210">
        <v>2</v>
      </c>
    </row>
    <row r="211" spans="1:14" x14ac:dyDescent="0.25">
      <c r="B211">
        <f t="shared" si="112"/>
        <v>4759.71</v>
      </c>
      <c r="C211">
        <v>4636</v>
      </c>
      <c r="D211">
        <f t="shared" si="113"/>
        <v>2.668464193270061</v>
      </c>
      <c r="F211">
        <f>1.69*M233+128.36</f>
        <v>195.96</v>
      </c>
      <c r="G211">
        <v>197</v>
      </c>
      <c r="H211">
        <f t="shared" si="114"/>
        <v>0.52791878172588425</v>
      </c>
      <c r="J211">
        <f>121.7*M233+114.08</f>
        <v>4982.08</v>
      </c>
      <c r="K211">
        <f>44981-40000</f>
        <v>4981</v>
      </c>
      <c r="L211">
        <f t="shared" si="115"/>
        <v>2.1682393093754814E-2</v>
      </c>
      <c r="N211">
        <v>3</v>
      </c>
    </row>
    <row r="212" spans="1:14" x14ac:dyDescent="0.25">
      <c r="B212">
        <f t="shared" si="112"/>
        <v>5354.41</v>
      </c>
      <c r="C212">
        <v>5233</v>
      </c>
      <c r="D212">
        <f t="shared" si="113"/>
        <v>2.3200840817886461</v>
      </c>
      <c r="F212">
        <f>1.69*M234+128.36</f>
        <v>204.41000000000003</v>
      </c>
      <c r="G212">
        <v>179</v>
      </c>
      <c r="H212">
        <f t="shared" si="114"/>
        <v>14.195530726256999</v>
      </c>
      <c r="J212">
        <f>121.7*M234+114.08</f>
        <v>5590.58</v>
      </c>
      <c r="K212">
        <f>50591-45000</f>
        <v>5591</v>
      </c>
      <c r="L212">
        <f t="shared" si="115"/>
        <v>7.5120729744244811E-3</v>
      </c>
      <c r="N212">
        <v>4</v>
      </c>
    </row>
    <row r="213" spans="1:14" x14ac:dyDescent="0.25">
      <c r="B213">
        <f t="shared" si="112"/>
        <v>5949.11</v>
      </c>
      <c r="C213">
        <v>5930</v>
      </c>
      <c r="D213">
        <f t="shared" si="113"/>
        <v>0.32225969645867913</v>
      </c>
      <c r="F213">
        <f>1.69*M235+128.36</f>
        <v>212.86</v>
      </c>
      <c r="G213">
        <v>198</v>
      </c>
      <c r="H213">
        <f t="shared" si="114"/>
        <v>7.5050505050505123</v>
      </c>
      <c r="J213">
        <f>121.7*M235+114.08</f>
        <v>6199.08</v>
      </c>
      <c r="K213">
        <f>56278-50000</f>
        <v>6278</v>
      </c>
      <c r="L213">
        <f t="shared" si="115"/>
        <v>1.2570882446639069</v>
      </c>
      <c r="N213">
        <v>5</v>
      </c>
    </row>
    <row r="214" spans="1:14" x14ac:dyDescent="0.25">
      <c r="A214" s="3" t="s">
        <v>48</v>
      </c>
      <c r="B214">
        <f>2.11+118.94</f>
        <v>121.05</v>
      </c>
      <c r="C214">
        <v>118</v>
      </c>
      <c r="D214">
        <f t="shared" si="113"/>
        <v>2.584745762711862</v>
      </c>
      <c r="F214">
        <f>1.69+128.36</f>
        <v>130.05000000000001</v>
      </c>
      <c r="G214">
        <v>122</v>
      </c>
      <c r="H214">
        <f t="shared" si="114"/>
        <v>6.5983606557377144</v>
      </c>
      <c r="J214">
        <f>121.7+114.08</f>
        <v>235.78</v>
      </c>
      <c r="K214">
        <v>248</v>
      </c>
      <c r="L214">
        <f t="shared" si="115"/>
        <v>4.92741935483871</v>
      </c>
      <c r="N214">
        <v>6</v>
      </c>
    </row>
    <row r="215" spans="1:14" x14ac:dyDescent="0.25">
      <c r="B215">
        <f>2.11+M226*118.94</f>
        <v>596.81000000000006</v>
      </c>
      <c r="C215">
        <v>558</v>
      </c>
      <c r="D215">
        <f t="shared" si="113"/>
        <v>6.9551971326164983</v>
      </c>
      <c r="F215">
        <f t="shared" ref="F215:F224" si="116">1.69*M226+128.36</f>
        <v>136.81</v>
      </c>
      <c r="G215">
        <f>623-100*5</f>
        <v>123</v>
      </c>
      <c r="H215">
        <f t="shared" si="114"/>
        <v>11.227642276422767</v>
      </c>
      <c r="J215">
        <f t="shared" ref="J215:J224" si="117">121.7*M226+114.08</f>
        <v>722.58</v>
      </c>
      <c r="K215">
        <f>1210-100*5</f>
        <v>710</v>
      </c>
      <c r="L215">
        <f t="shared" si="115"/>
        <v>1.7718309859154988</v>
      </c>
      <c r="N215">
        <v>7</v>
      </c>
    </row>
    <row r="216" spans="1:14" x14ac:dyDescent="0.25">
      <c r="B216">
        <f t="shared" ref="B216:B224" si="118">2.11+M227*118.94</f>
        <v>1191.51</v>
      </c>
      <c r="C216">
        <v>1065</v>
      </c>
      <c r="D216">
        <f t="shared" si="113"/>
        <v>11.87887323943662</v>
      </c>
      <c r="F216">
        <f t="shared" si="116"/>
        <v>145.26000000000002</v>
      </c>
      <c r="G216">
        <f>1127-100*10</f>
        <v>127</v>
      </c>
      <c r="H216">
        <f t="shared" si="114"/>
        <v>14.377952755905525</v>
      </c>
      <c r="J216">
        <f t="shared" si="117"/>
        <v>1331.08</v>
      </c>
      <c r="K216">
        <f>2274-100*10</f>
        <v>1274</v>
      </c>
      <c r="L216">
        <f t="shared" si="115"/>
        <v>4.4803767660910463</v>
      </c>
      <c r="N216">
        <v>8</v>
      </c>
    </row>
    <row r="217" spans="1:14" x14ac:dyDescent="0.25">
      <c r="B217">
        <f t="shared" si="118"/>
        <v>1786.2099999999998</v>
      </c>
      <c r="C217">
        <f>3101-1500</f>
        <v>1601</v>
      </c>
      <c r="D217">
        <f t="shared" si="113"/>
        <v>11.56839475327919</v>
      </c>
      <c r="F217">
        <f t="shared" si="116"/>
        <v>153.71</v>
      </c>
      <c r="G217">
        <f>1630-100*15</f>
        <v>130</v>
      </c>
      <c r="H217">
        <f t="shared" si="114"/>
        <v>18.238461538461546</v>
      </c>
      <c r="J217">
        <f t="shared" si="117"/>
        <v>1939.58</v>
      </c>
      <c r="K217">
        <f>3338-100*15</f>
        <v>1838</v>
      </c>
      <c r="L217">
        <f t="shared" si="115"/>
        <v>5.5266594124047836</v>
      </c>
      <c r="N217">
        <v>9</v>
      </c>
    </row>
    <row r="218" spans="1:14" x14ac:dyDescent="0.25">
      <c r="B218">
        <f t="shared" si="118"/>
        <v>2380.9100000000003</v>
      </c>
      <c r="C218">
        <f>4121-2000</f>
        <v>2121</v>
      </c>
      <c r="D218">
        <f t="shared" si="113"/>
        <v>12.254125412541267</v>
      </c>
      <c r="F218">
        <f t="shared" si="116"/>
        <v>162.16000000000003</v>
      </c>
      <c r="G218">
        <f>2133-100*20</f>
        <v>133</v>
      </c>
      <c r="H218">
        <f t="shared" si="114"/>
        <v>21.924812030075209</v>
      </c>
      <c r="J218">
        <f t="shared" si="117"/>
        <v>2548.08</v>
      </c>
      <c r="K218">
        <f>4411-100*20</f>
        <v>2411</v>
      </c>
      <c r="L218">
        <f t="shared" si="115"/>
        <v>5.685607631688093</v>
      </c>
      <c r="N218">
        <v>10</v>
      </c>
    </row>
    <row r="219" spans="1:14" x14ac:dyDescent="0.25">
      <c r="B219">
        <f t="shared" si="118"/>
        <v>2975.61</v>
      </c>
      <c r="C219">
        <f>5146-2500</f>
        <v>2646</v>
      </c>
      <c r="D219">
        <f t="shared" si="113"/>
        <v>12.456916099773249</v>
      </c>
      <c r="F219">
        <f t="shared" si="116"/>
        <v>170.61</v>
      </c>
      <c r="G219">
        <f>2634-100*25</f>
        <v>134</v>
      </c>
      <c r="H219">
        <f t="shared" si="114"/>
        <v>27.320895522388071</v>
      </c>
      <c r="J219">
        <f t="shared" si="117"/>
        <v>3156.58</v>
      </c>
      <c r="K219">
        <f>5388-100*25</f>
        <v>2888</v>
      </c>
      <c r="L219">
        <f t="shared" si="115"/>
        <v>9.2998614958448726</v>
      </c>
      <c r="N219">
        <v>11</v>
      </c>
    </row>
    <row r="220" spans="1:14" x14ac:dyDescent="0.25">
      <c r="B220">
        <f t="shared" si="118"/>
        <v>3570.31</v>
      </c>
      <c r="C220">
        <f>6169-3000</f>
        <v>3169</v>
      </c>
      <c r="D220">
        <f t="shared" si="113"/>
        <v>12.663616282739032</v>
      </c>
      <c r="F220">
        <f t="shared" si="116"/>
        <v>179.06</v>
      </c>
      <c r="G220">
        <f>3149-100*30</f>
        <v>149</v>
      </c>
      <c r="H220">
        <f t="shared" si="114"/>
        <v>20.174496644295303</v>
      </c>
      <c r="J220">
        <f t="shared" si="117"/>
        <v>3765.08</v>
      </c>
      <c r="K220">
        <f>6337-100*30</f>
        <v>3337</v>
      </c>
      <c r="L220">
        <f t="shared" si="115"/>
        <v>12.828288882229545</v>
      </c>
      <c r="N220">
        <v>12</v>
      </c>
    </row>
    <row r="221" spans="1:14" x14ac:dyDescent="0.25">
      <c r="B221">
        <f t="shared" si="118"/>
        <v>4165.0099999999993</v>
      </c>
      <c r="C221">
        <f>7285-3500</f>
        <v>3785</v>
      </c>
      <c r="D221">
        <f t="shared" si="113"/>
        <v>10.03989431968294</v>
      </c>
      <c r="F221">
        <f t="shared" si="116"/>
        <v>187.51000000000002</v>
      </c>
      <c r="G221">
        <f>3641-100*35</f>
        <v>141</v>
      </c>
      <c r="H221">
        <f t="shared" si="114"/>
        <v>32.985815602836894</v>
      </c>
      <c r="J221">
        <f t="shared" si="117"/>
        <v>4373.58</v>
      </c>
      <c r="K221">
        <f>7411-100*35</f>
        <v>3911</v>
      </c>
      <c r="L221">
        <f t="shared" si="115"/>
        <v>11.827665558680643</v>
      </c>
      <c r="N221">
        <v>13</v>
      </c>
    </row>
    <row r="222" spans="1:14" x14ac:dyDescent="0.25">
      <c r="B222">
        <f t="shared" si="118"/>
        <v>4759.71</v>
      </c>
      <c r="C222">
        <f>8119-4000</f>
        <v>4119</v>
      </c>
      <c r="D222">
        <f t="shared" si="113"/>
        <v>15.554989075018208</v>
      </c>
      <c r="F222">
        <f t="shared" si="116"/>
        <v>195.96</v>
      </c>
      <c r="G222">
        <f>4138-100*40</f>
        <v>138</v>
      </c>
      <c r="H222">
        <f t="shared" si="114"/>
        <v>42.000000000000007</v>
      </c>
      <c r="J222">
        <f t="shared" si="117"/>
        <v>4982.08</v>
      </c>
      <c r="K222">
        <f>8454-100*40</f>
        <v>4454</v>
      </c>
      <c r="L222">
        <f t="shared" si="115"/>
        <v>11.856308935788054</v>
      </c>
      <c r="N222">
        <v>14</v>
      </c>
    </row>
    <row r="223" spans="1:14" x14ac:dyDescent="0.25">
      <c r="B223">
        <f t="shared" si="118"/>
        <v>5354.41</v>
      </c>
      <c r="C223">
        <f>9116-4500</f>
        <v>4616</v>
      </c>
      <c r="D223">
        <f t="shared" si="113"/>
        <v>15.99675043327556</v>
      </c>
      <c r="F223">
        <f t="shared" si="116"/>
        <v>204.41000000000003</v>
      </c>
      <c r="G223">
        <f>4646-100*45</f>
        <v>146</v>
      </c>
      <c r="H223">
        <f t="shared" si="114"/>
        <v>40.006849315068514</v>
      </c>
      <c r="J223">
        <f t="shared" si="117"/>
        <v>5590.58</v>
      </c>
      <c r="K223">
        <f>9528-100*45</f>
        <v>5028</v>
      </c>
      <c r="L223">
        <f t="shared" si="115"/>
        <v>11.188941925218774</v>
      </c>
      <c r="N223">
        <v>15</v>
      </c>
    </row>
    <row r="224" spans="1:14" x14ac:dyDescent="0.25">
      <c r="B224">
        <f t="shared" si="118"/>
        <v>5949.11</v>
      </c>
      <c r="C224">
        <f>10092-5000</f>
        <v>5092</v>
      </c>
      <c r="D224">
        <f t="shared" si="113"/>
        <v>16.83248232521602</v>
      </c>
      <c r="F224">
        <f t="shared" si="116"/>
        <v>212.86</v>
      </c>
      <c r="G224">
        <f>5142-100*50</f>
        <v>142</v>
      </c>
      <c r="H224">
        <f t="shared" si="114"/>
        <v>49.901408450704238</v>
      </c>
      <c r="J224">
        <f t="shared" si="117"/>
        <v>6199.08</v>
      </c>
      <c r="K224">
        <f>10653-100*50</f>
        <v>5653</v>
      </c>
      <c r="L224">
        <f t="shared" si="115"/>
        <v>9.6600035379444531</v>
      </c>
      <c r="N224">
        <v>16</v>
      </c>
    </row>
    <row r="225" spans="1:14" x14ac:dyDescent="0.25">
      <c r="A225" s="3" t="s">
        <v>49</v>
      </c>
      <c r="B225">
        <f>118.94*1+2.11</f>
        <v>121.05</v>
      </c>
      <c r="C225">
        <f>322-200</f>
        <v>122</v>
      </c>
      <c r="D225">
        <f t="shared" si="113"/>
        <v>0.77868852459016624</v>
      </c>
      <c r="F225">
        <f>1.69+128.36</f>
        <v>130.05000000000001</v>
      </c>
      <c r="G225">
        <f>311-200</f>
        <v>111</v>
      </c>
      <c r="H225">
        <f t="shared" si="114"/>
        <v>17.162162162162172</v>
      </c>
      <c r="J225">
        <f>121.7+114.08</f>
        <v>235.78</v>
      </c>
      <c r="K225">
        <f>439-200</f>
        <v>239</v>
      </c>
      <c r="L225">
        <f t="shared" si="115"/>
        <v>1.3472803347280331</v>
      </c>
      <c r="M225" s="3" t="s">
        <v>50</v>
      </c>
      <c r="N225">
        <v>17</v>
      </c>
    </row>
    <row r="226" spans="1:14" x14ac:dyDescent="0.25">
      <c r="B226">
        <f t="shared" ref="B226:B235" si="119">118.94*M226+2.11</f>
        <v>596.81000000000006</v>
      </c>
      <c r="C226">
        <f>1529-200*5</f>
        <v>529</v>
      </c>
      <c r="D226">
        <f t="shared" si="113"/>
        <v>12.818525519848782</v>
      </c>
      <c r="F226">
        <f t="shared" ref="F226:F235" si="120">1.69*M226+128.36</f>
        <v>136.81</v>
      </c>
      <c r="G226">
        <f>1128-200*5</f>
        <v>128</v>
      </c>
      <c r="H226">
        <f t="shared" si="114"/>
        <v>6.8828125000000018</v>
      </c>
      <c r="J226">
        <f t="shared" ref="J226:J235" si="121">121.7*M226+114.08</f>
        <v>722.58</v>
      </c>
      <c r="K226">
        <f>1712-200*5</f>
        <v>712</v>
      </c>
      <c r="L226">
        <f t="shared" si="115"/>
        <v>1.485955056179781</v>
      </c>
      <c r="M226">
        <v>5</v>
      </c>
      <c r="N226">
        <v>18</v>
      </c>
    </row>
    <row r="227" spans="1:14" x14ac:dyDescent="0.25">
      <c r="B227">
        <f t="shared" si="119"/>
        <v>1191.51</v>
      </c>
      <c r="C227">
        <f>3042-200*10</f>
        <v>1042</v>
      </c>
      <c r="D227">
        <f t="shared" si="113"/>
        <v>14.348368522072937</v>
      </c>
      <c r="F227">
        <f t="shared" si="120"/>
        <v>145.26000000000002</v>
      </c>
      <c r="G227">
        <f>2131-200*10</f>
        <v>131</v>
      </c>
      <c r="H227">
        <f t="shared" si="114"/>
        <v>10.88549618320612</v>
      </c>
      <c r="J227">
        <f t="shared" si="121"/>
        <v>1331.08</v>
      </c>
      <c r="K227">
        <f>3269-200*10</f>
        <v>1269</v>
      </c>
      <c r="L227">
        <f t="shared" si="115"/>
        <v>4.8920409771473548</v>
      </c>
      <c r="M227">
        <v>10</v>
      </c>
      <c r="N227">
        <v>19</v>
      </c>
    </row>
    <row r="228" spans="1:14" x14ac:dyDescent="0.25">
      <c r="B228">
        <f t="shared" si="119"/>
        <v>1786.2099999999998</v>
      </c>
      <c r="C228">
        <f>4591-200*15</f>
        <v>1591</v>
      </c>
      <c r="D228">
        <f t="shared" si="113"/>
        <v>12.269641734758002</v>
      </c>
      <c r="F228">
        <f t="shared" si="120"/>
        <v>153.71</v>
      </c>
      <c r="G228">
        <f>3137-200*15</f>
        <v>137</v>
      </c>
      <c r="H228">
        <f t="shared" si="114"/>
        <v>12.19708029197081</v>
      </c>
      <c r="J228">
        <f t="shared" si="121"/>
        <v>1939.58</v>
      </c>
      <c r="K228">
        <f>4793-200*15</f>
        <v>1793</v>
      </c>
      <c r="L228">
        <f t="shared" si="115"/>
        <v>8.1751254880089199</v>
      </c>
      <c r="M228">
        <v>15</v>
      </c>
      <c r="N228">
        <v>20</v>
      </c>
    </row>
    <row r="229" spans="1:14" x14ac:dyDescent="0.25">
      <c r="B229">
        <f t="shared" si="119"/>
        <v>2380.9100000000003</v>
      </c>
      <c r="C229">
        <f>6154-200*20</f>
        <v>2154</v>
      </c>
      <c r="D229">
        <f t="shared" si="113"/>
        <v>10.534354688950803</v>
      </c>
      <c r="F229">
        <f t="shared" si="120"/>
        <v>162.16000000000003</v>
      </c>
      <c r="G229">
        <f>4139-200*20</f>
        <v>139</v>
      </c>
      <c r="H229">
        <f t="shared" si="114"/>
        <v>16.661870503597143</v>
      </c>
      <c r="J229">
        <f t="shared" si="121"/>
        <v>2548.08</v>
      </c>
      <c r="K229">
        <f>6377-200*20</f>
        <v>2377</v>
      </c>
      <c r="L229">
        <f t="shared" si="115"/>
        <v>7.1973075305006278</v>
      </c>
      <c r="M229">
        <v>20</v>
      </c>
      <c r="N229">
        <v>21</v>
      </c>
    </row>
    <row r="230" spans="1:14" x14ac:dyDescent="0.25">
      <c r="B230">
        <f t="shared" si="119"/>
        <v>2975.61</v>
      </c>
      <c r="C230">
        <f>7734-200*25</f>
        <v>2734</v>
      </c>
      <c r="D230">
        <f t="shared" si="113"/>
        <v>8.8372348207754268</v>
      </c>
      <c r="F230">
        <f t="shared" si="120"/>
        <v>170.61</v>
      </c>
      <c r="G230">
        <f>5153-200*25</f>
        <v>153</v>
      </c>
      <c r="H230">
        <f t="shared" si="114"/>
        <v>11.509803921568636</v>
      </c>
      <c r="J230">
        <f t="shared" si="121"/>
        <v>3156.58</v>
      </c>
      <c r="K230">
        <f>7907-200*25</f>
        <v>2907</v>
      </c>
      <c r="L230">
        <f t="shared" si="115"/>
        <v>8.5854833161334678</v>
      </c>
      <c r="M230">
        <v>25</v>
      </c>
      <c r="N230">
        <v>22</v>
      </c>
    </row>
    <row r="231" spans="1:14" x14ac:dyDescent="0.25">
      <c r="B231">
        <f t="shared" si="119"/>
        <v>3570.31</v>
      </c>
      <c r="C231">
        <f>9251-200*30</f>
        <v>3251</v>
      </c>
      <c r="D231">
        <f t="shared" si="113"/>
        <v>9.8219009535527508</v>
      </c>
      <c r="F231">
        <f t="shared" si="120"/>
        <v>179.06</v>
      </c>
      <c r="G231">
        <f>6143-200*30</f>
        <v>143</v>
      </c>
      <c r="H231">
        <f t="shared" si="114"/>
        <v>25.216783216783217</v>
      </c>
      <c r="J231">
        <f t="shared" si="121"/>
        <v>3765.08</v>
      </c>
      <c r="K231">
        <f>9484-200*30</f>
        <v>3484</v>
      </c>
      <c r="L231">
        <f t="shared" si="115"/>
        <v>8.0677382319173336</v>
      </c>
      <c r="M231">
        <v>30</v>
      </c>
      <c r="N231">
        <v>23</v>
      </c>
    </row>
    <row r="232" spans="1:14" x14ac:dyDescent="0.25">
      <c r="B232">
        <f t="shared" si="119"/>
        <v>4165.0099999999993</v>
      </c>
      <c r="C232">
        <f>10710-200*35</f>
        <v>3710</v>
      </c>
      <c r="D232">
        <f t="shared" si="113"/>
        <v>12.264420485175183</v>
      </c>
      <c r="F232">
        <f t="shared" si="120"/>
        <v>187.51000000000002</v>
      </c>
      <c r="G232">
        <f>7150-200*35</f>
        <v>150</v>
      </c>
      <c r="H232">
        <f t="shared" si="114"/>
        <v>25.006666666666678</v>
      </c>
      <c r="J232">
        <f t="shared" si="121"/>
        <v>4373.58</v>
      </c>
      <c r="K232">
        <f>11007-200*35</f>
        <v>4007</v>
      </c>
      <c r="L232">
        <f t="shared" si="115"/>
        <v>9.1484901422510596</v>
      </c>
      <c r="M232">
        <v>35</v>
      </c>
      <c r="N232">
        <v>24</v>
      </c>
    </row>
    <row r="233" spans="1:14" x14ac:dyDescent="0.25">
      <c r="B233">
        <f t="shared" si="119"/>
        <v>4759.71</v>
      </c>
      <c r="C233">
        <f>12835-200*40</f>
        <v>4835</v>
      </c>
      <c r="D233">
        <f t="shared" si="113"/>
        <v>1.5571871768355732</v>
      </c>
      <c r="F233">
        <f t="shared" si="120"/>
        <v>195.96</v>
      </c>
      <c r="G233">
        <f>8159-200*40</f>
        <v>159</v>
      </c>
      <c r="H233">
        <f t="shared" si="114"/>
        <v>23.24528301886793</v>
      </c>
      <c r="J233">
        <f t="shared" si="121"/>
        <v>4982.08</v>
      </c>
      <c r="K233">
        <f>12601-200*40</f>
        <v>4601</v>
      </c>
      <c r="L233">
        <f t="shared" si="115"/>
        <v>8.282547272332101</v>
      </c>
      <c r="M233">
        <v>40</v>
      </c>
      <c r="N233">
        <v>25</v>
      </c>
    </row>
    <row r="234" spans="1:14" x14ac:dyDescent="0.25">
      <c r="B234">
        <f t="shared" si="119"/>
        <v>5354.41</v>
      </c>
      <c r="C234">
        <f>14228-200*45</f>
        <v>5228</v>
      </c>
      <c r="D234">
        <f t="shared" si="113"/>
        <v>2.4179418515684747</v>
      </c>
      <c r="F234">
        <f t="shared" si="120"/>
        <v>204.41000000000003</v>
      </c>
      <c r="G234">
        <f>9151-200*45</f>
        <v>151</v>
      </c>
      <c r="H234">
        <f t="shared" si="114"/>
        <v>35.370860927152336</v>
      </c>
      <c r="J234">
        <f t="shared" si="121"/>
        <v>5590.58</v>
      </c>
      <c r="K234">
        <f>14149-200*45</f>
        <v>5149</v>
      </c>
      <c r="L234">
        <f t="shared" si="115"/>
        <v>8.5760341813944443</v>
      </c>
      <c r="M234">
        <v>45</v>
      </c>
      <c r="N234">
        <v>26</v>
      </c>
    </row>
    <row r="235" spans="1:14" x14ac:dyDescent="0.25">
      <c r="B235">
        <f t="shared" si="119"/>
        <v>5949.11</v>
      </c>
      <c r="C235">
        <f>15816-200*50</f>
        <v>5816</v>
      </c>
      <c r="D235">
        <f t="shared" si="113"/>
        <v>2.2886863823933918</v>
      </c>
      <c r="F235">
        <f t="shared" si="120"/>
        <v>212.86</v>
      </c>
      <c r="G235">
        <f>10160-200*50</f>
        <v>160</v>
      </c>
      <c r="H235">
        <f t="shared" si="114"/>
        <v>33.037500000000009</v>
      </c>
      <c r="J235">
        <f t="shared" si="121"/>
        <v>6199.08</v>
      </c>
      <c r="K235">
        <f>15596-200*50</f>
        <v>5596</v>
      </c>
      <c r="L235">
        <f t="shared" si="115"/>
        <v>10.776983559685489</v>
      </c>
      <c r="M235">
        <v>50</v>
      </c>
      <c r="N235">
        <v>27</v>
      </c>
    </row>
    <row r="236" spans="1:14" x14ac:dyDescent="0.25">
      <c r="A236" t="s">
        <v>52</v>
      </c>
      <c r="D236">
        <f>AVERAGE(D209:D235)</f>
        <v>8.4021036546625503</v>
      </c>
      <c r="H236">
        <f>AVERAGE(H209:H235)</f>
        <v>19.880858297057642</v>
      </c>
      <c r="L236">
        <f>AVERAGE(L209:L235)</f>
        <v>6.2117798878734858</v>
      </c>
    </row>
    <row r="238" spans="1:14" x14ac:dyDescent="0.25">
      <c r="D238" s="11" t="s">
        <v>44</v>
      </c>
      <c r="H238" s="10" t="s">
        <v>45</v>
      </c>
      <c r="L238" s="2" t="s">
        <v>46</v>
      </c>
    </row>
    <row r="239" spans="1:14" x14ac:dyDescent="0.25">
      <c r="D239">
        <f>100*(B209-C209)/C209</f>
        <v>1.8052466495580253</v>
      </c>
      <c r="H239">
        <f>100*(F209-G209)/G209</f>
        <v>7.8674698795180733</v>
      </c>
      <c r="L239">
        <f>100*(J209-K209)/K209</f>
        <v>0.50934329951948554</v>
      </c>
    </row>
    <row r="240" spans="1:14" x14ac:dyDescent="0.25">
      <c r="D240">
        <f t="shared" ref="D240:D266" si="122">100*(B210-C210)/C210</f>
        <v>3.0178085580014669</v>
      </c>
      <c r="H240">
        <f t="shared" ref="H240:H265" si="123">100*(F210-G210)/G210</f>
        <v>4.7541899441340894</v>
      </c>
      <c r="L240">
        <f t="shared" ref="L240:L265" si="124">100*(J210-K210)/K210</f>
        <v>0.33448038540949593</v>
      </c>
    </row>
    <row r="241" spans="4:12" x14ac:dyDescent="0.25">
      <c r="D241">
        <f t="shared" si="122"/>
        <v>2.668464193270061</v>
      </c>
      <c r="H241">
        <f t="shared" si="123"/>
        <v>-0.52791878172588425</v>
      </c>
      <c r="L241">
        <f t="shared" si="124"/>
        <v>2.1682393093754814E-2</v>
      </c>
    </row>
    <row r="242" spans="4:12" x14ac:dyDescent="0.25">
      <c r="D242">
        <f t="shared" si="122"/>
        <v>2.3200840817886461</v>
      </c>
      <c r="H242">
        <f t="shared" si="123"/>
        <v>14.195530726256999</v>
      </c>
      <c r="L242">
        <f t="shared" si="124"/>
        <v>-7.5120729744244811E-3</v>
      </c>
    </row>
    <row r="243" spans="4:12" x14ac:dyDescent="0.25">
      <c r="D243">
        <f t="shared" si="122"/>
        <v>0.32225969645867913</v>
      </c>
      <c r="H243">
        <f t="shared" si="123"/>
        <v>7.5050505050505123</v>
      </c>
      <c r="L243">
        <f t="shared" si="124"/>
        <v>-1.2570882446639069</v>
      </c>
    </row>
    <row r="244" spans="4:12" x14ac:dyDescent="0.25">
      <c r="D244">
        <f t="shared" si="122"/>
        <v>2.584745762711862</v>
      </c>
      <c r="H244">
        <f t="shared" si="123"/>
        <v>6.5983606557377144</v>
      </c>
      <c r="L244">
        <f t="shared" si="124"/>
        <v>-4.92741935483871</v>
      </c>
    </row>
    <row r="245" spans="4:12" x14ac:dyDescent="0.25">
      <c r="D245">
        <f t="shared" si="122"/>
        <v>6.9551971326164983</v>
      </c>
      <c r="H245">
        <f t="shared" si="123"/>
        <v>11.227642276422767</v>
      </c>
      <c r="L245">
        <f t="shared" si="124"/>
        <v>1.7718309859154988</v>
      </c>
    </row>
    <row r="246" spans="4:12" x14ac:dyDescent="0.25">
      <c r="D246">
        <f t="shared" si="122"/>
        <v>11.87887323943662</v>
      </c>
      <c r="H246">
        <f t="shared" si="123"/>
        <v>14.377952755905525</v>
      </c>
      <c r="L246">
        <f t="shared" si="124"/>
        <v>4.4803767660910463</v>
      </c>
    </row>
    <row r="247" spans="4:12" x14ac:dyDescent="0.25">
      <c r="D247">
        <f t="shared" si="122"/>
        <v>11.56839475327919</v>
      </c>
      <c r="H247">
        <f t="shared" si="123"/>
        <v>18.238461538461546</v>
      </c>
      <c r="L247">
        <f t="shared" si="124"/>
        <v>5.5266594124047836</v>
      </c>
    </row>
    <row r="248" spans="4:12" x14ac:dyDescent="0.25">
      <c r="D248">
        <f t="shared" si="122"/>
        <v>12.254125412541267</v>
      </c>
      <c r="H248">
        <f t="shared" si="123"/>
        <v>21.924812030075209</v>
      </c>
      <c r="L248">
        <f t="shared" si="124"/>
        <v>5.685607631688093</v>
      </c>
    </row>
    <row r="249" spans="4:12" x14ac:dyDescent="0.25">
      <c r="D249">
        <f t="shared" si="122"/>
        <v>12.456916099773249</v>
      </c>
      <c r="H249">
        <f t="shared" si="123"/>
        <v>27.320895522388071</v>
      </c>
      <c r="L249">
        <f t="shared" si="124"/>
        <v>9.2998614958448726</v>
      </c>
    </row>
    <row r="250" spans="4:12" x14ac:dyDescent="0.25">
      <c r="D250">
        <f t="shared" si="122"/>
        <v>12.663616282739032</v>
      </c>
      <c r="H250">
        <f t="shared" si="123"/>
        <v>20.174496644295303</v>
      </c>
      <c r="L250">
        <f t="shared" si="124"/>
        <v>12.828288882229545</v>
      </c>
    </row>
    <row r="251" spans="4:12" x14ac:dyDescent="0.25">
      <c r="D251">
        <f t="shared" si="122"/>
        <v>10.03989431968294</v>
      </c>
      <c r="H251">
        <f t="shared" si="123"/>
        <v>32.985815602836894</v>
      </c>
      <c r="L251">
        <f t="shared" si="124"/>
        <v>11.827665558680643</v>
      </c>
    </row>
    <row r="252" spans="4:12" x14ac:dyDescent="0.25">
      <c r="D252">
        <f t="shared" si="122"/>
        <v>15.554989075018208</v>
      </c>
      <c r="H252">
        <f t="shared" si="123"/>
        <v>42.000000000000007</v>
      </c>
      <c r="L252">
        <f t="shared" si="124"/>
        <v>11.856308935788054</v>
      </c>
    </row>
    <row r="253" spans="4:12" x14ac:dyDescent="0.25">
      <c r="D253">
        <f t="shared" si="122"/>
        <v>15.99675043327556</v>
      </c>
      <c r="H253">
        <f t="shared" si="123"/>
        <v>40.006849315068514</v>
      </c>
      <c r="L253">
        <f t="shared" si="124"/>
        <v>11.188941925218774</v>
      </c>
    </row>
    <row r="254" spans="4:12" x14ac:dyDescent="0.25">
      <c r="D254">
        <f t="shared" si="122"/>
        <v>16.83248232521602</v>
      </c>
      <c r="H254">
        <f t="shared" si="123"/>
        <v>49.901408450704238</v>
      </c>
      <c r="L254">
        <f t="shared" si="124"/>
        <v>9.6600035379444531</v>
      </c>
    </row>
    <row r="255" spans="4:12" x14ac:dyDescent="0.25">
      <c r="D255">
        <f t="shared" si="122"/>
        <v>-0.77868852459016624</v>
      </c>
      <c r="H255">
        <f t="shared" si="123"/>
        <v>17.162162162162172</v>
      </c>
      <c r="L255">
        <f t="shared" si="124"/>
        <v>-1.3472803347280331</v>
      </c>
    </row>
    <row r="256" spans="4:12" x14ac:dyDescent="0.25">
      <c r="D256">
        <f t="shared" si="122"/>
        <v>12.818525519848782</v>
      </c>
      <c r="H256">
        <f t="shared" si="123"/>
        <v>6.8828125000000018</v>
      </c>
      <c r="L256">
        <f t="shared" si="124"/>
        <v>1.485955056179781</v>
      </c>
    </row>
    <row r="257" spans="4:12" x14ac:dyDescent="0.25">
      <c r="D257">
        <f t="shared" si="122"/>
        <v>14.348368522072937</v>
      </c>
      <c r="H257">
        <f t="shared" si="123"/>
        <v>10.88549618320612</v>
      </c>
      <c r="L257">
        <f t="shared" si="124"/>
        <v>4.8920409771473548</v>
      </c>
    </row>
    <row r="258" spans="4:12" x14ac:dyDescent="0.25">
      <c r="D258">
        <f t="shared" si="122"/>
        <v>12.269641734758002</v>
      </c>
      <c r="H258">
        <f t="shared" si="123"/>
        <v>12.19708029197081</v>
      </c>
      <c r="L258">
        <f t="shared" si="124"/>
        <v>8.1751254880089199</v>
      </c>
    </row>
    <row r="259" spans="4:12" x14ac:dyDescent="0.25">
      <c r="D259">
        <f t="shared" si="122"/>
        <v>10.534354688950803</v>
      </c>
      <c r="H259">
        <f t="shared" si="123"/>
        <v>16.661870503597143</v>
      </c>
      <c r="L259">
        <f t="shared" si="124"/>
        <v>7.1973075305006278</v>
      </c>
    </row>
    <row r="260" spans="4:12" x14ac:dyDescent="0.25">
      <c r="D260">
        <f t="shared" si="122"/>
        <v>8.8372348207754268</v>
      </c>
      <c r="H260">
        <f t="shared" si="123"/>
        <v>11.509803921568636</v>
      </c>
      <c r="L260">
        <f t="shared" si="124"/>
        <v>8.5854833161334678</v>
      </c>
    </row>
    <row r="261" spans="4:12" x14ac:dyDescent="0.25">
      <c r="D261">
        <f t="shared" si="122"/>
        <v>9.8219009535527508</v>
      </c>
      <c r="H261">
        <f t="shared" si="123"/>
        <v>25.216783216783217</v>
      </c>
      <c r="L261">
        <f t="shared" si="124"/>
        <v>8.0677382319173336</v>
      </c>
    </row>
    <row r="262" spans="4:12" x14ac:dyDescent="0.25">
      <c r="D262">
        <f t="shared" si="122"/>
        <v>12.264420485175183</v>
      </c>
      <c r="H262">
        <f t="shared" si="123"/>
        <v>25.006666666666678</v>
      </c>
      <c r="L262">
        <f t="shared" si="124"/>
        <v>9.1484901422510596</v>
      </c>
    </row>
    <row r="263" spans="4:12" x14ac:dyDescent="0.25">
      <c r="D263">
        <f t="shared" si="122"/>
        <v>-1.5571871768355732</v>
      </c>
      <c r="H263">
        <f t="shared" si="123"/>
        <v>23.24528301886793</v>
      </c>
      <c r="L263">
        <f t="shared" si="124"/>
        <v>8.282547272332101</v>
      </c>
    </row>
    <row r="264" spans="4:12" x14ac:dyDescent="0.25">
      <c r="D264">
        <f t="shared" si="122"/>
        <v>2.4179418515684747</v>
      </c>
      <c r="H264">
        <f t="shared" si="123"/>
        <v>35.370860927152336</v>
      </c>
      <c r="L264">
        <f t="shared" si="124"/>
        <v>8.5760341813944443</v>
      </c>
    </row>
    <row r="265" spans="4:12" x14ac:dyDescent="0.25">
      <c r="D265">
        <f t="shared" si="122"/>
        <v>2.2886863823933918</v>
      </c>
      <c r="H265">
        <f t="shared" si="123"/>
        <v>33.037500000000009</v>
      </c>
      <c r="L265">
        <f t="shared" si="124"/>
        <v>10.776983559685489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2022-02-14T16:07:50Z</dcterms:modified>
</cp:coreProperties>
</file>