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szeteyka_deakin_edu_au/Documents/PhD/Papers - Contributions/Paper 4 - Scenarios/Scenario parameters/"/>
    </mc:Choice>
  </mc:AlternateContent>
  <xr:revisionPtr revIDLastSave="1120" documentId="13_ncr:1_{9D9F1D89-586E-4541-9844-DE781341AFB6}" xr6:coauthVersionLast="47" xr6:coauthVersionMax="47" xr10:uidLastSave="{C71D863B-C694-4362-85CC-078013A4292A}"/>
  <bookViews>
    <workbookView xWindow="1050" yWindow="-120" windowWidth="27870" windowHeight="16440" xr2:uid="{1B12A76C-D532-4310-B71B-D3F000A82FD9}"/>
  </bookViews>
  <sheets>
    <sheet name="Table S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40" i="1" l="1"/>
  <c r="Z40" i="1"/>
  <c r="T40" i="1"/>
  <c r="S40" i="1"/>
  <c r="P40" i="1"/>
  <c r="O40" i="1"/>
  <c r="L40" i="1"/>
  <c r="K40" i="1"/>
  <c r="P30" i="1"/>
  <c r="H40" i="1"/>
  <c r="G40" i="1"/>
  <c r="H39" i="1"/>
  <c r="T32" i="1"/>
  <c r="S32" i="1"/>
  <c r="L32" i="1"/>
  <c r="K32" i="1"/>
  <c r="H32" i="1"/>
  <c r="G32" i="1"/>
  <c r="T21" i="1"/>
  <c r="S21" i="1"/>
  <c r="L21" i="1"/>
  <c r="H21" i="1"/>
  <c r="L20" i="1"/>
  <c r="K20" i="1"/>
  <c r="H20" i="1"/>
  <c r="G20" i="1"/>
  <c r="X18" i="1"/>
  <c r="AC5" i="1"/>
  <c r="AC6" i="1"/>
  <c r="T6" i="1" s="1"/>
  <c r="AC7" i="1"/>
  <c r="T7" i="1" s="1"/>
  <c r="AC8" i="1"/>
  <c r="AC9" i="1"/>
  <c r="AC10" i="1"/>
  <c r="AC11" i="1"/>
  <c r="AC12" i="1"/>
  <c r="T12" i="1" s="1"/>
  <c r="AC13" i="1"/>
  <c r="T13" i="1" s="1"/>
  <c r="AC17" i="1"/>
  <c r="AC18" i="1"/>
  <c r="AC19" i="1"/>
  <c r="AC21" i="1"/>
  <c r="AC22" i="1"/>
  <c r="AC23" i="1"/>
  <c r="AC24" i="1"/>
  <c r="AC26" i="1"/>
  <c r="AC27" i="1"/>
  <c r="AC28" i="1"/>
  <c r="AC29" i="1"/>
  <c r="AC30" i="1"/>
  <c r="T30" i="1" s="1"/>
  <c r="AC31" i="1"/>
  <c r="H31" i="1" s="1"/>
  <c r="AC33" i="1"/>
  <c r="X33" i="1" s="1"/>
  <c r="AC34" i="1"/>
  <c r="P34" i="1" s="1"/>
  <c r="AC39" i="1"/>
  <c r="T39" i="1" s="1"/>
  <c r="AC40" i="1"/>
  <c r="AB5" i="1"/>
  <c r="AB6" i="1"/>
  <c r="S6" i="1" s="1"/>
  <c r="AB7" i="1"/>
  <c r="S7" i="1" s="1"/>
  <c r="AB8" i="1"/>
  <c r="AB9" i="1"/>
  <c r="AB10" i="1"/>
  <c r="AB11" i="1"/>
  <c r="AB12" i="1"/>
  <c r="S12" i="1" s="1"/>
  <c r="AB13" i="1"/>
  <c r="S13" i="1" s="1"/>
  <c r="AB17" i="1"/>
  <c r="AB18" i="1"/>
  <c r="AB19" i="1"/>
  <c r="AB21" i="1"/>
  <c r="AB22" i="1"/>
  <c r="AB23" i="1"/>
  <c r="AB24" i="1"/>
  <c r="AB26" i="1"/>
  <c r="AB27" i="1"/>
  <c r="AB28" i="1"/>
  <c r="AB29" i="1"/>
  <c r="AB30" i="1"/>
  <c r="S30" i="1" s="1"/>
  <c r="AB31" i="1"/>
  <c r="G31" i="1" s="1"/>
  <c r="AB33" i="1"/>
  <c r="W33" i="1" s="1"/>
  <c r="AB34" i="1"/>
  <c r="O34" i="1" s="1"/>
  <c r="AB39" i="1"/>
  <c r="S39" i="1" s="1"/>
  <c r="AB40" i="1"/>
  <c r="AC4" i="1"/>
  <c r="AB4" i="1"/>
  <c r="U40" i="1"/>
  <c r="X40" i="1" s="1"/>
  <c r="U39" i="1"/>
  <c r="W39" i="1" s="1"/>
  <c r="U34" i="1"/>
  <c r="U31" i="1"/>
  <c r="X31" i="1" s="1"/>
  <c r="U30" i="1"/>
  <c r="X30" i="1" s="1"/>
  <c r="U27" i="1"/>
  <c r="X27" i="1" s="1"/>
  <c r="U28" i="1"/>
  <c r="X28" i="1" s="1"/>
  <c r="U29" i="1"/>
  <c r="X29" i="1" s="1"/>
  <c r="U26" i="1"/>
  <c r="W26" i="1" s="1"/>
  <c r="U23" i="1"/>
  <c r="W23" i="1" s="1"/>
  <c r="U24" i="1"/>
  <c r="U22" i="1"/>
  <c r="X22" i="1" s="1"/>
  <c r="U19" i="1"/>
  <c r="X19" i="1" s="1"/>
  <c r="U18" i="1"/>
  <c r="W18" i="1" s="1"/>
  <c r="U17" i="1"/>
  <c r="X17" i="1" s="1"/>
  <c r="U15" i="1"/>
  <c r="X15" i="1" s="1"/>
  <c r="U13" i="1"/>
  <c r="X13" i="1" s="1"/>
  <c r="U12" i="1"/>
  <c r="W12" i="1" s="1"/>
  <c r="U11" i="1"/>
  <c r="X11" i="1" s="1"/>
  <c r="U10" i="1"/>
  <c r="X10" i="1" s="1"/>
  <c r="U9" i="1"/>
  <c r="X9" i="1" s="1"/>
  <c r="U7" i="1"/>
  <c r="X7" i="1" s="1"/>
  <c r="U8" i="1"/>
  <c r="W8" i="1" s="1"/>
  <c r="U6" i="1"/>
  <c r="X6" i="1" s="1"/>
  <c r="U5" i="1"/>
  <c r="X5" i="1" s="1"/>
  <c r="U4" i="1"/>
  <c r="W4" i="1" s="1"/>
  <c r="Q34" i="1"/>
  <c r="Q33" i="1"/>
  <c r="T33" i="1" s="1"/>
  <c r="Q31" i="1"/>
  <c r="T31" i="1" s="1"/>
  <c r="Q23" i="1"/>
  <c r="T23" i="1" s="1"/>
  <c r="Q24" i="1"/>
  <c r="Q25" i="1"/>
  <c r="Q26" i="1"/>
  <c r="T26" i="1" s="1"/>
  <c r="Q27" i="1"/>
  <c r="T27" i="1" s="1"/>
  <c r="Q28" i="1"/>
  <c r="S28" i="1" s="1"/>
  <c r="Q29" i="1"/>
  <c r="T29" i="1" s="1"/>
  <c r="Q22" i="1"/>
  <c r="Q18" i="1"/>
  <c r="T18" i="1" s="1"/>
  <c r="Q19" i="1"/>
  <c r="T19" i="1" s="1"/>
  <c r="Q17" i="1"/>
  <c r="S17" i="1" s="1"/>
  <c r="Q15" i="1"/>
  <c r="T15" i="1" s="1"/>
  <c r="Q10" i="1"/>
  <c r="S10" i="1" s="1"/>
  <c r="Q11" i="1"/>
  <c r="T11" i="1" s="1"/>
  <c r="Q9" i="1"/>
  <c r="T9" i="1" s="1"/>
  <c r="Q8" i="1"/>
  <c r="T8" i="1" s="1"/>
  <c r="Q5" i="1"/>
  <c r="T5" i="1" s="1"/>
  <c r="Q4" i="1"/>
  <c r="T4" i="1" s="1"/>
  <c r="M29" i="1"/>
  <c r="P29" i="1" s="1"/>
  <c r="M28" i="1"/>
  <c r="P28" i="1" s="1"/>
  <c r="M27" i="1"/>
  <c r="P27" i="1" s="1"/>
  <c r="M26" i="1"/>
  <c r="O26" i="1" s="1"/>
  <c r="M23" i="1"/>
  <c r="P23" i="1" s="1"/>
  <c r="M24" i="1"/>
  <c r="M22" i="1"/>
  <c r="P22" i="1" s="1"/>
  <c r="M18" i="1"/>
  <c r="P18" i="1" s="1"/>
  <c r="M19" i="1"/>
  <c r="P19" i="1" s="1"/>
  <c r="M17" i="1"/>
  <c r="P17" i="1" s="1"/>
  <c r="M15" i="1"/>
  <c r="O15" i="1" s="1"/>
  <c r="M13" i="1"/>
  <c r="P13" i="1" s="1"/>
  <c r="M12" i="1"/>
  <c r="O12" i="1" s="1"/>
  <c r="M11" i="1"/>
  <c r="P11" i="1" s="1"/>
  <c r="M10" i="1"/>
  <c r="P10" i="1" s="1"/>
  <c r="M9" i="1"/>
  <c r="P9" i="1" s="1"/>
  <c r="M8" i="1"/>
  <c r="O8" i="1" s="1"/>
  <c r="M7" i="1"/>
  <c r="P7" i="1" s="1"/>
  <c r="M6" i="1"/>
  <c r="P6" i="1" s="1"/>
  <c r="M5" i="1"/>
  <c r="P5" i="1" s="1"/>
  <c r="M4" i="1"/>
  <c r="O4" i="1" s="1"/>
  <c r="I34" i="1"/>
  <c r="I33" i="1"/>
  <c r="L33" i="1" s="1"/>
  <c r="I27" i="1"/>
  <c r="L27" i="1" s="1"/>
  <c r="I28" i="1"/>
  <c r="K28" i="1" s="1"/>
  <c r="I29" i="1"/>
  <c r="L29" i="1" s="1"/>
  <c r="I26" i="1"/>
  <c r="L26" i="1" s="1"/>
  <c r="I23" i="1"/>
  <c r="L23" i="1" s="1"/>
  <c r="I24" i="1"/>
  <c r="K24" i="1" s="1"/>
  <c r="I22" i="1"/>
  <c r="L22" i="1" s="1"/>
  <c r="I18" i="1"/>
  <c r="L18" i="1" s="1"/>
  <c r="I19" i="1"/>
  <c r="K19" i="1" s="1"/>
  <c r="I17" i="1"/>
  <c r="L17" i="1" s="1"/>
  <c r="I15" i="1"/>
  <c r="L15" i="1" s="1"/>
  <c r="I10" i="1"/>
  <c r="K10" i="1" s="1"/>
  <c r="I9" i="1"/>
  <c r="L9" i="1" s="1"/>
  <c r="E9" i="1"/>
  <c r="H9" i="1" s="1"/>
  <c r="E10" i="1"/>
  <c r="I13" i="1"/>
  <c r="L13" i="1" s="1"/>
  <c r="I12" i="1"/>
  <c r="K12" i="1" s="1"/>
  <c r="I11" i="1"/>
  <c r="K11" i="1" s="1"/>
  <c r="I6" i="1"/>
  <c r="K6" i="1" s="1"/>
  <c r="I8" i="1"/>
  <c r="K8" i="1" s="1"/>
  <c r="I7" i="1"/>
  <c r="K7" i="1" s="1"/>
  <c r="I5" i="1"/>
  <c r="L5" i="1" s="1"/>
  <c r="I4" i="1"/>
  <c r="L4" i="1" s="1"/>
  <c r="E34" i="1"/>
  <c r="E33" i="1"/>
  <c r="H33" i="1" s="1"/>
  <c r="E27" i="1"/>
  <c r="G27" i="1" s="1"/>
  <c r="E28" i="1"/>
  <c r="G28" i="1" s="1"/>
  <c r="E29" i="1"/>
  <c r="H29" i="1" s="1"/>
  <c r="E26" i="1"/>
  <c r="H26" i="1" s="1"/>
  <c r="E23" i="1"/>
  <c r="H23" i="1" s="1"/>
  <c r="E24" i="1"/>
  <c r="G24" i="1" s="1"/>
  <c r="E22" i="1"/>
  <c r="H22" i="1" s="1"/>
  <c r="E18" i="1"/>
  <c r="G18" i="1" s="1"/>
  <c r="E19" i="1"/>
  <c r="H19" i="1" s="1"/>
  <c r="E17" i="1"/>
  <c r="H17" i="1" s="1"/>
  <c r="E15" i="1"/>
  <c r="H15" i="1" s="1"/>
  <c r="E12" i="1"/>
  <c r="E13" i="1"/>
  <c r="H13" i="1" s="1"/>
  <c r="E11" i="1"/>
  <c r="H11" i="1" s="1"/>
  <c r="E8" i="1"/>
  <c r="H8" i="1" s="1"/>
  <c r="E7" i="1"/>
  <c r="G7" i="1" s="1"/>
  <c r="E6" i="1"/>
  <c r="H6" i="1" s="1"/>
  <c r="E5" i="1"/>
  <c r="H5" i="1" s="1"/>
  <c r="E4" i="1"/>
  <c r="H4" i="1" s="1"/>
  <c r="T10" i="1" l="1"/>
  <c r="X23" i="1"/>
  <c r="L11" i="1"/>
  <c r="G6" i="1"/>
  <c r="X4" i="1"/>
  <c r="G23" i="1"/>
  <c r="T28" i="1"/>
  <c r="H7" i="1"/>
  <c r="X8" i="1"/>
  <c r="G29" i="1"/>
  <c r="X39" i="1"/>
  <c r="T24" i="1"/>
  <c r="L7" i="1"/>
  <c r="X12" i="1"/>
  <c r="H34" i="1"/>
  <c r="P4" i="1"/>
  <c r="P15" i="1"/>
  <c r="K23" i="1"/>
  <c r="G4" i="1"/>
  <c r="G10" i="1"/>
  <c r="L34" i="1"/>
  <c r="P24" i="1"/>
  <c r="S22" i="1"/>
  <c r="W30" i="1"/>
  <c r="P8" i="1"/>
  <c r="G19" i="1"/>
  <c r="T22" i="1"/>
  <c r="P39" i="1"/>
  <c r="P12" i="1"/>
  <c r="L19" i="1"/>
  <c r="L28" i="1"/>
  <c r="H12" i="1"/>
  <c r="T34" i="1"/>
  <c r="X24" i="1"/>
  <c r="X34" i="1"/>
  <c r="T17" i="1"/>
  <c r="P26" i="1"/>
  <c r="X26" i="1"/>
  <c r="G9" i="1"/>
  <c r="H10" i="1"/>
  <c r="K13" i="1"/>
  <c r="K9" i="1"/>
  <c r="K5" i="1"/>
  <c r="O7" i="1"/>
  <c r="O11" i="1"/>
  <c r="S5" i="1"/>
  <c r="S9" i="1"/>
  <c r="W7" i="1"/>
  <c r="W11" i="1"/>
  <c r="K15" i="1"/>
  <c r="G17" i="1"/>
  <c r="K18" i="1"/>
  <c r="O19" i="1"/>
  <c r="W17" i="1"/>
  <c r="H24" i="1"/>
  <c r="H30" i="1"/>
  <c r="G34" i="1"/>
  <c r="L24" i="1"/>
  <c r="O24" i="1"/>
  <c r="W22" i="1"/>
  <c r="K27" i="1"/>
  <c r="K31" i="1"/>
  <c r="O29" i="1"/>
  <c r="S27" i="1"/>
  <c r="S31" i="1"/>
  <c r="W29" i="1"/>
  <c r="K34" i="1"/>
  <c r="S34" i="1"/>
  <c r="G8" i="1"/>
  <c r="L12" i="1"/>
  <c r="L8" i="1"/>
  <c r="G30" i="1"/>
  <c r="L31" i="1"/>
  <c r="P33" i="1"/>
  <c r="G39" i="1"/>
  <c r="O30" i="1"/>
  <c r="O33" i="1"/>
  <c r="O39" i="1"/>
  <c r="G13" i="1"/>
  <c r="G5" i="1"/>
  <c r="O5" i="1"/>
  <c r="O9" i="1"/>
  <c r="O13" i="1"/>
  <c r="S11" i="1"/>
  <c r="W5" i="1"/>
  <c r="W9" i="1"/>
  <c r="W13" i="1"/>
  <c r="S15" i="1"/>
  <c r="H18" i="1"/>
  <c r="O17" i="1"/>
  <c r="S18" i="1"/>
  <c r="W19" i="1"/>
  <c r="G26" i="1"/>
  <c r="H28" i="1"/>
  <c r="O22" i="1"/>
  <c r="S23" i="1"/>
  <c r="W24" i="1"/>
  <c r="K29" i="1"/>
  <c r="O27" i="1"/>
  <c r="O31" i="1"/>
  <c r="S29" i="1"/>
  <c r="W27" i="1"/>
  <c r="W31" i="1"/>
  <c r="W34" i="1"/>
  <c r="W40" i="1"/>
  <c r="G12" i="1"/>
  <c r="L10" i="1"/>
  <c r="L6" i="1"/>
  <c r="P31" i="1"/>
  <c r="G11" i="1"/>
  <c r="K4" i="1"/>
  <c r="O6" i="1"/>
  <c r="O10" i="1"/>
  <c r="S4" i="1"/>
  <c r="S8" i="1"/>
  <c r="W6" i="1"/>
  <c r="W10" i="1"/>
  <c r="G15" i="1"/>
  <c r="W15" i="1"/>
  <c r="K17" i="1"/>
  <c r="O18" i="1"/>
  <c r="S19" i="1"/>
  <c r="G22" i="1"/>
  <c r="H27" i="1"/>
  <c r="G33" i="1"/>
  <c r="K22" i="1"/>
  <c r="O23" i="1"/>
  <c r="S24" i="1"/>
  <c r="K26" i="1"/>
  <c r="K30" i="1"/>
  <c r="O28" i="1"/>
  <c r="S26" i="1"/>
  <c r="W28" i="1"/>
  <c r="K33" i="1"/>
  <c r="S33" i="1"/>
  <c r="K39" i="1"/>
  <c r="L30" i="1"/>
  <c r="L39" i="1"/>
</calcChain>
</file>

<file path=xl/sharedStrings.xml><?xml version="1.0" encoding="utf-8"?>
<sst xmlns="http://schemas.openxmlformats.org/spreadsheetml/2006/main" count="366" uniqueCount="135">
  <si>
    <t>LSP 1</t>
  </si>
  <si>
    <t>LSP 2</t>
  </si>
  <si>
    <t>LSP 3</t>
  </si>
  <si>
    <t>LSP 4</t>
  </si>
  <si>
    <t>LSP 5</t>
  </si>
  <si>
    <t>LSP 6</t>
  </si>
  <si>
    <t>% change</t>
  </si>
  <si>
    <t>%change</t>
  </si>
  <si>
    <t>Component</t>
  </si>
  <si>
    <t>Variable</t>
  </si>
  <si>
    <t>Description</t>
  </si>
  <si>
    <t>Units</t>
  </si>
  <si>
    <t>Ref value</t>
  </si>
  <si>
    <t>Direction</t>
  </si>
  <si>
    <t>Lower</t>
  </si>
  <si>
    <t>Upper</t>
  </si>
  <si>
    <t>Demographic</t>
  </si>
  <si>
    <t>fertility rate</t>
  </si>
  <si>
    <t>Number of live births per woman aged 15-64 each year</t>
  </si>
  <si>
    <t>1/Year</t>
  </si>
  <si>
    <t>↑</t>
  </si>
  <si>
    <t>↓</t>
  </si>
  <si>
    <t>mortality rate old</t>
  </si>
  <si>
    <t>Number of deaths per person in the 65+ cohort</t>
  </si>
  <si>
    <t>reference migration rate young</t>
  </si>
  <si>
    <t>Population change less births less deaths for 0-14 cohort</t>
  </si>
  <si>
    <t>—</t>
  </si>
  <si>
    <t>reference migration rate mid</t>
  </si>
  <si>
    <t>Population change less births less deaths for 15-64 cohort</t>
  </si>
  <si>
    <t>reference migration rate old</t>
  </si>
  <si>
    <t>Population change less births less deaths for 65+ cohort</t>
  </si>
  <si>
    <t>Land Use</t>
  </si>
  <si>
    <t>agriculture to forest land allocation time</t>
  </si>
  <si>
    <t>Time to change from agriculture to forest land use</t>
  </si>
  <si>
    <t>Year</t>
  </si>
  <si>
    <t>forest to protected change</t>
  </si>
  <si>
    <t>Pressure to change from forest to protected land use</t>
  </si>
  <si>
    <t>dimensionless</t>
  </si>
  <si>
    <t>forest to agriculture land allocation time</t>
  </si>
  <si>
    <t>Time to change from forest to agriculture land use</t>
  </si>
  <si>
    <t>forest to housing land allocation time</t>
  </si>
  <si>
    <t>Time to change from forest to housing land use</t>
  </si>
  <si>
    <t>agriculture to housing land allocation time</t>
  </si>
  <si>
    <t>Time to change from agriculture to housing land use</t>
  </si>
  <si>
    <t>Housing</t>
  </si>
  <si>
    <t>housing demolition rate</t>
  </si>
  <si>
    <t>percentage of houses demolished each year</t>
  </si>
  <si>
    <t>↑ †</t>
  </si>
  <si>
    <t>number of times each tourist house occupied per year</t>
  </si>
  <si>
    <t>social housing scenario switch *</t>
  </si>
  <si>
    <t>Intervention variable for the social housing structure</t>
  </si>
  <si>
    <t>↑ *</t>
  </si>
  <si>
    <t>— *</t>
  </si>
  <si>
    <t>Economy</t>
  </si>
  <si>
    <t>productivity factor other</t>
  </si>
  <si>
    <t>Cobb-Douglas production function productivity factor</t>
  </si>
  <si>
    <t>1/job</t>
  </si>
  <si>
    <t>elasticity q1 other</t>
  </si>
  <si>
    <t>Cobb-Douglas production function capital input elasticity</t>
  </si>
  <si>
    <t>elasticity q2 other</t>
  </si>
  <si>
    <t>Cobb-Douglas production function labour input elasticity</t>
  </si>
  <si>
    <t>Tourism</t>
  </si>
  <si>
    <t>tourist bus frequency *</t>
  </si>
  <si>
    <t>Intervention variable for tourism buses</t>
  </si>
  <si>
    <t>bus/Year</t>
  </si>
  <si>
    <t>effect of future improvements to infrastructure *</t>
  </si>
  <si>
    <t>Intervention variable for unknown infrastructure</t>
  </si>
  <si>
    <t>Biodiversity</t>
  </si>
  <si>
    <t>species area curve coefficient</t>
  </si>
  <si>
    <t>Coefficient value for species-area curve function</t>
  </si>
  <si>
    <t>species/hectare</t>
  </si>
  <si>
    <t>species area curve exponent</t>
  </si>
  <si>
    <t>Exponent value for species-area curve function</t>
  </si>
  <si>
    <t>INIT species richness</t>
  </si>
  <si>
    <t>Initial value of species richness in 1990</t>
  </si>
  <si>
    <t>species</t>
  </si>
  <si>
    <t>Climate change</t>
  </si>
  <si>
    <t>cultural burning scenario switch *</t>
  </si>
  <si>
    <t>Intervention variable for the cultural burning structure</t>
  </si>
  <si>
    <t>Inequality</t>
  </si>
  <si>
    <t>disability fraction</t>
  </si>
  <si>
    <t>Percentage of population with a disability</t>
  </si>
  <si>
    <t>intergenerational risk factor</t>
  </si>
  <si>
    <t>Risk that children of parents on long-term welfare receive welfare themselves</t>
  </si>
  <si>
    <t>structure/people</t>
  </si>
  <si>
    <t>Health and Wellbeing</t>
  </si>
  <si>
    <t>disease burden before WW</t>
  </si>
  <si>
    <t>Disease burden from existing failing wastewater infrastructure</t>
  </si>
  <si>
    <t>Year/person</t>
  </si>
  <si>
    <t>excess disease burden from lowered healthcare access</t>
  </si>
  <si>
    <t>Regional areas experience higher disease burden from poor access to healthcare</t>
  </si>
  <si>
    <t>fraction</t>
  </si>
  <si>
    <t>Telecommunications</t>
  </si>
  <si>
    <t>demand per location</t>
  </si>
  <si>
    <t>Internet connections per location</t>
  </si>
  <si>
    <t>connections/structure</t>
  </si>
  <si>
    <t>households with internet access fraction</t>
  </si>
  <si>
    <t>Percentage of houses that access the internet</t>
  </si>
  <si>
    <t>tower investment responsiveness</t>
  </si>
  <si>
    <t>Whether a new tower is built when it is oversubscribed</t>
  </si>
  <si>
    <t>tower build delay time</t>
  </si>
  <si>
    <t>Time it takes to build a new wireless tower</t>
  </si>
  <si>
    <t>fixed wireless user limit</t>
  </si>
  <si>
    <t>Maximum no. connections per wireless tower</t>
  </si>
  <si>
    <t>connections/tower</t>
  </si>
  <si>
    <t>Infrastructure</t>
  </si>
  <si>
    <t>Forrest Common funding scenario *</t>
  </si>
  <si>
    <t>Intervention variable for Forrest Common construction</t>
  </si>
  <si>
    <t>GTOC funding scenario *</t>
  </si>
  <si>
    <t>Intervention variable for GTOC construction</t>
  </si>
  <si>
    <t>Wastewater funding scenario *</t>
  </si>
  <si>
    <t>Intervention variable for Wastewater construction</t>
  </si>
  <si>
    <t>funding scenario CFA Truck *</t>
  </si>
  <si>
    <t>Intervention variable for CFA Truck purchase</t>
  </si>
  <si>
    <t>Transport</t>
  </si>
  <si>
    <t>average number of bus trips per year</t>
  </si>
  <si>
    <t>Average potential number of bus trips for optimal outcomes</t>
  </si>
  <si>
    <t>trip/Year</t>
  </si>
  <si>
    <t>bus frequency</t>
  </si>
  <si>
    <t xml:space="preserve">Actual number of bus trips </t>
  </si>
  <si>
    <t>* Intervention variables</t>
  </si>
  <si>
    <t>LSP 1: 20% positive change from BAU reference value across all sustainability dimensions unless noted with †</t>
  </si>
  <si>
    <t>LSP 2: 20% positive change from BAU reference value across social and economic dimensions, and 20% negative change in environmental unless noted with †</t>
  </si>
  <si>
    <t>LSP 3: 20% positive change from BAU reference value across social and environmental dimensions, and 20% negative change in economic unless noted with †</t>
  </si>
  <si>
    <t>LSP 4: 20% positive change from BAU reference value across economic and environmental dimensions, and 20% negative change in social unless noted with †</t>
  </si>
  <si>
    <t>LSP 5: 20% negative change from BAU reference value across all sustainability dimensions unless noted with †</t>
  </si>
  <si>
    <t>Shading key</t>
  </si>
  <si>
    <t>Social</t>
  </si>
  <si>
    <t>Environmental</t>
  </si>
  <si>
    <t>Economic</t>
  </si>
  <si>
    <t>* denotes intervention variable change across all LSPs</t>
  </si>
  <si>
    <r>
      <rPr>
        <b/>
        <sz val="11"/>
        <color theme="1"/>
        <rFont val="Calibri"/>
        <family val="2"/>
        <scheme val="minor"/>
      </rPr>
      <t xml:space="preserve">Table S1: </t>
    </r>
    <r>
      <rPr>
        <sz val="11"/>
        <color theme="1"/>
        <rFont val="Calibri"/>
        <family val="2"/>
        <scheme val="minor"/>
      </rPr>
      <t>The influential and intervention parameters. They are grouped by model component and the sustainability dimensions have been assigned as per Table 1.</t>
    </r>
  </si>
  <si>
    <t>Uncertainty variation either side of reference value</t>
  </si>
  <si>
    <t>asymmetric</t>
  </si>
  <si>
    <t>intervention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</si>
</sst>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4" borderId="9" xfId="0" applyFill="1" applyBorder="1"/>
    <xf numFmtId="0" fontId="4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3" xfId="0" applyFont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A3D1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1</xdr:row>
      <xdr:rowOff>80963</xdr:rowOff>
    </xdr:from>
    <xdr:to>
      <xdr:col>6</xdr:col>
      <xdr:colOff>301625</xdr:colOff>
      <xdr:row>1</xdr:row>
      <xdr:rowOff>262573</xdr:rowOff>
    </xdr:to>
    <xdr:pic>
      <xdr:nvPicPr>
        <xdr:cNvPr id="2" name="Picture 1" descr="P377#yIS1">
          <a:extLst>
            <a:ext uri="{FF2B5EF4-FFF2-40B4-BE49-F238E27FC236}">
              <a16:creationId xmlns:a16="http://schemas.microsoft.com/office/drawing/2014/main" id="{DEBE69AF-1628-4EC5-B60F-7C19637C3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0275" y="80963"/>
          <a:ext cx="179705" cy="179705"/>
        </a:xfrm>
        <a:prstGeom prst="rect">
          <a:avLst/>
        </a:prstGeom>
      </xdr:spPr>
    </xdr:pic>
    <xdr:clientData/>
  </xdr:twoCellAnchor>
  <xdr:twoCellAnchor editAs="oneCell">
    <xdr:from>
      <xdr:col>6</xdr:col>
      <xdr:colOff>376238</xdr:colOff>
      <xdr:row>1</xdr:row>
      <xdr:rowOff>80963</xdr:rowOff>
    </xdr:from>
    <xdr:to>
      <xdr:col>7</xdr:col>
      <xdr:colOff>117793</xdr:colOff>
      <xdr:row>1</xdr:row>
      <xdr:rowOff>262573</xdr:rowOff>
    </xdr:to>
    <xdr:pic>
      <xdr:nvPicPr>
        <xdr:cNvPr id="3" name="Picture 2" descr="P377#yIS2">
          <a:extLst>
            <a:ext uri="{FF2B5EF4-FFF2-40B4-BE49-F238E27FC236}">
              <a16:creationId xmlns:a16="http://schemas.microsoft.com/office/drawing/2014/main" id="{052CCC74-8DCA-4DF2-8466-4D2C3BE28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2213" y="80963"/>
          <a:ext cx="179705" cy="179705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</xdr:row>
      <xdr:rowOff>80963</xdr:rowOff>
    </xdr:from>
    <xdr:to>
      <xdr:col>7</xdr:col>
      <xdr:colOff>385445</xdr:colOff>
      <xdr:row>1</xdr:row>
      <xdr:rowOff>262573</xdr:rowOff>
    </xdr:to>
    <xdr:pic>
      <xdr:nvPicPr>
        <xdr:cNvPr id="4" name="Picture 3" descr="P377#yIS3">
          <a:extLst>
            <a:ext uri="{FF2B5EF4-FFF2-40B4-BE49-F238E27FC236}">
              <a16:creationId xmlns:a16="http://schemas.microsoft.com/office/drawing/2014/main" id="{546607CA-ED01-4303-BB94-C64E28E43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4150" y="80963"/>
          <a:ext cx="179705" cy="179705"/>
        </a:xfrm>
        <a:prstGeom prst="rect">
          <a:avLst/>
        </a:prstGeom>
      </xdr:spPr>
    </xdr:pic>
    <xdr:clientData/>
  </xdr:twoCellAnchor>
  <xdr:twoCellAnchor editAs="oneCell">
    <xdr:from>
      <xdr:col>10</xdr:col>
      <xdr:colOff>247650</xdr:colOff>
      <xdr:row>1</xdr:row>
      <xdr:rowOff>80963</xdr:rowOff>
    </xdr:from>
    <xdr:to>
      <xdr:col>11</xdr:col>
      <xdr:colOff>15875</xdr:colOff>
      <xdr:row>1</xdr:row>
      <xdr:rowOff>262573</xdr:rowOff>
    </xdr:to>
    <xdr:pic>
      <xdr:nvPicPr>
        <xdr:cNvPr id="5" name="Picture 4" descr="P377#yIS1">
          <a:extLst>
            <a:ext uri="{FF2B5EF4-FFF2-40B4-BE49-F238E27FC236}">
              <a16:creationId xmlns:a16="http://schemas.microsoft.com/office/drawing/2014/main" id="{93521489-F36D-40E4-B17E-E93894452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4850" y="80963"/>
          <a:ext cx="196850" cy="181610"/>
        </a:xfrm>
        <a:prstGeom prst="rect">
          <a:avLst/>
        </a:prstGeom>
      </xdr:spPr>
    </xdr:pic>
    <xdr:clientData/>
  </xdr:twoCellAnchor>
  <xdr:twoCellAnchor editAs="oneCell">
    <xdr:from>
      <xdr:col>11</xdr:col>
      <xdr:colOff>133350</xdr:colOff>
      <xdr:row>1</xdr:row>
      <xdr:rowOff>80963</xdr:rowOff>
    </xdr:from>
    <xdr:to>
      <xdr:col>11</xdr:col>
      <xdr:colOff>309245</xdr:colOff>
      <xdr:row>1</xdr:row>
      <xdr:rowOff>262573</xdr:rowOff>
    </xdr:to>
    <xdr:pic>
      <xdr:nvPicPr>
        <xdr:cNvPr id="6" name="Picture 5" descr="P377#yIS3">
          <a:extLst>
            <a:ext uri="{FF2B5EF4-FFF2-40B4-BE49-F238E27FC236}">
              <a16:creationId xmlns:a16="http://schemas.microsoft.com/office/drawing/2014/main" id="{F9BFA3E1-F541-4C22-989F-843266A58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5350" y="80963"/>
          <a:ext cx="179705" cy="179705"/>
        </a:xfrm>
        <a:prstGeom prst="rect">
          <a:avLst/>
        </a:prstGeom>
      </xdr:spPr>
    </xdr:pic>
    <xdr:clientData/>
  </xdr:twoCellAnchor>
  <xdr:twoCellAnchor editAs="oneCell">
    <xdr:from>
      <xdr:col>14</xdr:col>
      <xdr:colOff>180975</xdr:colOff>
      <xdr:row>1</xdr:row>
      <xdr:rowOff>80963</xdr:rowOff>
    </xdr:from>
    <xdr:to>
      <xdr:col>14</xdr:col>
      <xdr:colOff>377825</xdr:colOff>
      <xdr:row>1</xdr:row>
      <xdr:rowOff>262573</xdr:rowOff>
    </xdr:to>
    <xdr:pic>
      <xdr:nvPicPr>
        <xdr:cNvPr id="7" name="Picture 6" descr="P377#yIS1">
          <a:extLst>
            <a:ext uri="{FF2B5EF4-FFF2-40B4-BE49-F238E27FC236}">
              <a16:creationId xmlns:a16="http://schemas.microsoft.com/office/drawing/2014/main" id="{DB16AF23-D874-4BA2-9DA2-54A86CE65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275" y="80963"/>
          <a:ext cx="179705" cy="1797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80963</xdr:rowOff>
    </xdr:from>
    <xdr:to>
      <xdr:col>15</xdr:col>
      <xdr:colOff>187325</xdr:colOff>
      <xdr:row>1</xdr:row>
      <xdr:rowOff>262573</xdr:rowOff>
    </xdr:to>
    <xdr:pic>
      <xdr:nvPicPr>
        <xdr:cNvPr id="8" name="Picture 7" descr="P377#yIS2">
          <a:extLst>
            <a:ext uri="{FF2B5EF4-FFF2-40B4-BE49-F238E27FC236}">
              <a16:creationId xmlns:a16="http://schemas.microsoft.com/office/drawing/2014/main" id="{94327944-0DC5-4DAA-A54B-F92160750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8925" y="80963"/>
          <a:ext cx="179705" cy="179705"/>
        </a:xfrm>
        <a:prstGeom prst="rect">
          <a:avLst/>
        </a:prstGeom>
      </xdr:spPr>
    </xdr:pic>
    <xdr:clientData/>
  </xdr:twoCellAnchor>
  <xdr:twoCellAnchor editAs="oneCell">
    <xdr:from>
      <xdr:col>18</xdr:col>
      <xdr:colOff>209550</xdr:colOff>
      <xdr:row>1</xdr:row>
      <xdr:rowOff>80963</xdr:rowOff>
    </xdr:from>
    <xdr:to>
      <xdr:col>18</xdr:col>
      <xdr:colOff>385445</xdr:colOff>
      <xdr:row>1</xdr:row>
      <xdr:rowOff>262573</xdr:rowOff>
    </xdr:to>
    <xdr:pic>
      <xdr:nvPicPr>
        <xdr:cNvPr id="9" name="Picture 8" descr="P377#yIS2">
          <a:extLst>
            <a:ext uri="{FF2B5EF4-FFF2-40B4-BE49-F238E27FC236}">
              <a16:creationId xmlns:a16="http://schemas.microsoft.com/office/drawing/2014/main" id="{B3EA42F1-6D4C-478B-94B8-85510B74B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80963"/>
          <a:ext cx="179705" cy="179705"/>
        </a:xfrm>
        <a:prstGeom prst="rect">
          <a:avLst/>
        </a:prstGeom>
      </xdr:spPr>
    </xdr:pic>
    <xdr:clientData/>
  </xdr:twoCellAnchor>
  <xdr:twoCellAnchor editAs="oneCell">
    <xdr:from>
      <xdr:col>19</xdr:col>
      <xdr:colOff>85725</xdr:colOff>
      <xdr:row>1</xdr:row>
      <xdr:rowOff>80963</xdr:rowOff>
    </xdr:from>
    <xdr:to>
      <xdr:col>19</xdr:col>
      <xdr:colOff>265430</xdr:colOff>
      <xdr:row>1</xdr:row>
      <xdr:rowOff>262573</xdr:rowOff>
    </xdr:to>
    <xdr:pic>
      <xdr:nvPicPr>
        <xdr:cNvPr id="10" name="Picture 9" descr="P377#yIS3">
          <a:extLst>
            <a:ext uri="{FF2B5EF4-FFF2-40B4-BE49-F238E27FC236}">
              <a16:creationId xmlns:a16="http://schemas.microsoft.com/office/drawing/2014/main" id="{AF6914DA-A30B-47E3-A15F-15636E036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39650" y="80963"/>
          <a:ext cx="179705" cy="179705"/>
        </a:xfrm>
        <a:prstGeom prst="rect">
          <a:avLst/>
        </a:prstGeom>
      </xdr:spPr>
    </xdr:pic>
    <xdr:clientData/>
  </xdr:twoCellAnchor>
  <xdr:twoCellAnchor editAs="oneCell">
    <xdr:from>
      <xdr:col>22</xdr:col>
      <xdr:colOff>390525</xdr:colOff>
      <xdr:row>1</xdr:row>
      <xdr:rowOff>80963</xdr:rowOff>
    </xdr:from>
    <xdr:to>
      <xdr:col>23</xdr:col>
      <xdr:colOff>149225</xdr:colOff>
      <xdr:row>1</xdr:row>
      <xdr:rowOff>262573</xdr:rowOff>
    </xdr:to>
    <xdr:pic>
      <xdr:nvPicPr>
        <xdr:cNvPr id="11" name="Picture 10" descr="P1145#yIS1">
          <a:extLst>
            <a:ext uri="{FF2B5EF4-FFF2-40B4-BE49-F238E27FC236}">
              <a16:creationId xmlns:a16="http://schemas.microsoft.com/office/drawing/2014/main" id="{742D744C-FCBD-40F0-8600-B78D7AD74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20825" y="80963"/>
          <a:ext cx="179705" cy="179705"/>
        </a:xfrm>
        <a:prstGeom prst="rect">
          <a:avLst/>
        </a:prstGeom>
      </xdr:spPr>
    </xdr:pic>
    <xdr:clientData/>
  </xdr:twoCellAnchor>
  <xdr:twoCellAnchor editAs="oneCell">
    <xdr:from>
      <xdr:col>25</xdr:col>
      <xdr:colOff>295275</xdr:colOff>
      <xdr:row>1</xdr:row>
      <xdr:rowOff>80963</xdr:rowOff>
    </xdr:from>
    <xdr:to>
      <xdr:col>26</xdr:col>
      <xdr:colOff>42545</xdr:colOff>
      <xdr:row>1</xdr:row>
      <xdr:rowOff>262573</xdr:rowOff>
    </xdr:to>
    <xdr:pic>
      <xdr:nvPicPr>
        <xdr:cNvPr id="12" name="Picture 11" descr="P1335#yIS1">
          <a:extLst>
            <a:ext uri="{FF2B5EF4-FFF2-40B4-BE49-F238E27FC236}">
              <a16:creationId xmlns:a16="http://schemas.microsoft.com/office/drawing/2014/main" id="{8A0BDE27-B6A6-4625-B7F3-71D1F8235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30575" y="80963"/>
          <a:ext cx="179705" cy="179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877F5-B0CD-40C7-9F79-E9BE29813345}">
  <dimension ref="A1:AD48"/>
  <sheetViews>
    <sheetView tabSelected="1" workbookViewId="0">
      <selection activeCell="B36" sqref="B36"/>
    </sheetView>
  </sheetViews>
  <sheetFormatPr defaultRowHeight="15" outlineLevelCol="1" x14ac:dyDescent="0.25"/>
  <cols>
    <col min="1" max="1" width="20.42578125" bestFit="1" customWidth="1"/>
    <col min="2" max="2" width="50.7109375" bestFit="1" customWidth="1"/>
    <col min="3" max="3" width="74" hidden="1" customWidth="1" outlineLevel="1"/>
    <col min="4" max="4" width="20.85546875" hidden="1" customWidth="1" outlineLevel="1"/>
    <col min="5" max="5" width="9.28515625" bestFit="1" customWidth="1" collapsed="1"/>
    <col min="6" max="6" width="9.28515625" customWidth="1"/>
    <col min="7" max="7" width="6.42578125" bestFit="1" customWidth="1"/>
    <col min="8" max="8" width="8.42578125" bestFit="1" customWidth="1"/>
    <col min="9" max="9" width="9.28515625" bestFit="1" customWidth="1"/>
    <col min="10" max="10" width="9.140625" bestFit="1" customWidth="1"/>
    <col min="11" max="11" width="6.42578125" bestFit="1" customWidth="1"/>
    <col min="12" max="12" width="6.5703125" bestFit="1" customWidth="1"/>
    <col min="13" max="13" width="9.28515625" bestFit="1" customWidth="1"/>
    <col min="14" max="14" width="9.28515625" customWidth="1"/>
    <col min="15" max="15" width="6.42578125" bestFit="1" customWidth="1"/>
    <col min="16" max="16" width="6.5703125" bestFit="1" customWidth="1"/>
    <col min="17" max="17" width="9.28515625" bestFit="1" customWidth="1"/>
    <col min="18" max="18" width="9.28515625" customWidth="1"/>
    <col min="19" max="19" width="6.42578125" bestFit="1" customWidth="1"/>
    <col min="20" max="20" width="6.5703125" bestFit="1" customWidth="1"/>
    <col min="21" max="21" width="9.28515625" bestFit="1" customWidth="1"/>
    <col min="22" max="22" width="9.28515625" customWidth="1"/>
    <col min="23" max="23" width="6.42578125" bestFit="1" customWidth="1"/>
    <col min="24" max="24" width="6.5703125" bestFit="1" customWidth="1"/>
    <col min="25" max="25" width="9.28515625" bestFit="1" customWidth="1"/>
    <col min="26" max="26" width="6.42578125" bestFit="1" customWidth="1"/>
    <col min="27" max="27" width="6.5703125" bestFit="1" customWidth="1"/>
    <col min="28" max="29" width="9.140625" hidden="1" customWidth="1" outlineLevel="1"/>
    <col min="30" max="30" width="26.140625" bestFit="1" customWidth="1" collapsed="1"/>
  </cols>
  <sheetData>
    <row r="1" spans="1:30" x14ac:dyDescent="0.25">
      <c r="A1" t="s">
        <v>131</v>
      </c>
    </row>
    <row r="2" spans="1:30" ht="30" customHeight="1" x14ac:dyDescent="0.25">
      <c r="E2" s="14" t="s">
        <v>0</v>
      </c>
      <c r="F2" s="15"/>
      <c r="G2" s="15"/>
      <c r="H2" s="16"/>
      <c r="I2" s="14" t="s">
        <v>1</v>
      </c>
      <c r="J2" s="15"/>
      <c r="K2" s="15"/>
      <c r="L2" s="16"/>
      <c r="M2" s="14" t="s">
        <v>2</v>
      </c>
      <c r="N2" s="15"/>
      <c r="O2" s="15"/>
      <c r="P2" s="16"/>
      <c r="Q2" s="14" t="s">
        <v>3</v>
      </c>
      <c r="R2" s="15"/>
      <c r="S2" s="15"/>
      <c r="T2" s="16"/>
      <c r="U2" s="14" t="s">
        <v>4</v>
      </c>
      <c r="V2" s="15"/>
      <c r="W2" s="15"/>
      <c r="X2" s="16"/>
      <c r="Y2" s="14" t="s">
        <v>5</v>
      </c>
      <c r="Z2" s="15"/>
      <c r="AA2" s="16"/>
      <c r="AB2" t="s">
        <v>6</v>
      </c>
      <c r="AC2" t="s">
        <v>7</v>
      </c>
      <c r="AD2" s="18" t="s">
        <v>132</v>
      </c>
    </row>
    <row r="3" spans="1:30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12</v>
      </c>
      <c r="R3" s="2" t="s">
        <v>13</v>
      </c>
      <c r="S3" s="2" t="s">
        <v>14</v>
      </c>
      <c r="T3" s="2" t="s">
        <v>15</v>
      </c>
      <c r="U3" s="2" t="s">
        <v>12</v>
      </c>
      <c r="V3" s="2" t="s">
        <v>13</v>
      </c>
      <c r="W3" s="2" t="s">
        <v>14</v>
      </c>
      <c r="X3" s="2" t="s">
        <v>15</v>
      </c>
      <c r="Y3" s="2" t="s">
        <v>12</v>
      </c>
      <c r="Z3" s="2" t="s">
        <v>14</v>
      </c>
      <c r="AA3" s="2" t="s">
        <v>15</v>
      </c>
    </row>
    <row r="4" spans="1:30" x14ac:dyDescent="0.25">
      <c r="A4" s="1" t="s">
        <v>16</v>
      </c>
      <c r="B4" s="3" t="s">
        <v>17</v>
      </c>
      <c r="C4" t="s">
        <v>18</v>
      </c>
      <c r="D4" t="s">
        <v>19</v>
      </c>
      <c r="E4">
        <f>+Y4*1.2</f>
        <v>8.4000000000000005E-2</v>
      </c>
      <c r="F4" s="12" t="s">
        <v>20</v>
      </c>
      <c r="G4">
        <f>+$E4*$AB4</f>
        <v>7.5600000000000001E-2</v>
      </c>
      <c r="H4">
        <f>+$E4*$AC4</f>
        <v>9.2399999999999996E-2</v>
      </c>
      <c r="I4">
        <f>+Y4*1.2</f>
        <v>8.4000000000000005E-2</v>
      </c>
      <c r="J4" s="12" t="s">
        <v>20</v>
      </c>
      <c r="K4">
        <f>+I4*$AB4</f>
        <v>7.5600000000000001E-2</v>
      </c>
      <c r="L4">
        <f>+I4*$AC4</f>
        <v>9.2399999999999996E-2</v>
      </c>
      <c r="M4">
        <f>+Y4*0.8</f>
        <v>5.6000000000000008E-2</v>
      </c>
      <c r="N4" s="12" t="s">
        <v>21</v>
      </c>
      <c r="O4">
        <f>+M4*$AB4</f>
        <v>5.04E-2</v>
      </c>
      <c r="P4">
        <f>+M4*$AC4</f>
        <v>6.1600000000000002E-2</v>
      </c>
      <c r="Q4">
        <f>+Y4*0.8</f>
        <v>5.6000000000000008E-2</v>
      </c>
      <c r="R4" s="12" t="s">
        <v>21</v>
      </c>
      <c r="S4">
        <f>+Q4*$AB4</f>
        <v>5.04E-2</v>
      </c>
      <c r="T4">
        <f>+Q4*$AC4</f>
        <v>6.1600000000000002E-2</v>
      </c>
      <c r="U4">
        <f>+Y4*0.8</f>
        <v>5.6000000000000008E-2</v>
      </c>
      <c r="V4" s="12" t="s">
        <v>21</v>
      </c>
      <c r="W4">
        <f>+U4*$AB4</f>
        <v>5.04E-2</v>
      </c>
      <c r="X4">
        <f>+U4*$AC4</f>
        <v>6.1600000000000002E-2</v>
      </c>
      <c r="Y4">
        <v>7.0000000000000007E-2</v>
      </c>
      <c r="Z4">
        <v>6.3E-2</v>
      </c>
      <c r="AA4">
        <v>7.6999999999999999E-2</v>
      </c>
      <c r="AB4">
        <f>+Z4/Y4</f>
        <v>0.89999999999999991</v>
      </c>
      <c r="AC4">
        <f>+AA4/Y4</f>
        <v>1.0999999999999999</v>
      </c>
      <c r="AD4" s="19">
        <v>0.1</v>
      </c>
    </row>
    <row r="5" spans="1:30" x14ac:dyDescent="0.25">
      <c r="B5" s="3" t="s">
        <v>22</v>
      </c>
      <c r="C5" t="s">
        <v>23</v>
      </c>
      <c r="D5" t="s">
        <v>19</v>
      </c>
      <c r="E5">
        <f>+Y5*0.8</f>
        <v>2.9552000000000002E-2</v>
      </c>
      <c r="F5" s="12" t="s">
        <v>21</v>
      </c>
      <c r="G5">
        <f t="shared" ref="G5:G13" si="0">+$E5*$AB5</f>
        <v>2.0686400000000001E-2</v>
      </c>
      <c r="H5">
        <f t="shared" ref="H5:H13" si="1">+$E5*$AC5</f>
        <v>3.8417600000000003E-2</v>
      </c>
      <c r="I5">
        <f>+Y5*0.8</f>
        <v>2.9552000000000002E-2</v>
      </c>
      <c r="J5" s="12" t="s">
        <v>21</v>
      </c>
      <c r="K5">
        <f t="shared" ref="K5:K13" si="2">+I5*$AB5</f>
        <v>2.0686400000000001E-2</v>
      </c>
      <c r="L5">
        <f t="shared" ref="L5:L12" si="3">+I5*$AC5</f>
        <v>3.8417600000000003E-2</v>
      </c>
      <c r="M5">
        <f>+Y5*0.8</f>
        <v>2.9552000000000002E-2</v>
      </c>
      <c r="N5" s="12" t="s">
        <v>21</v>
      </c>
      <c r="O5">
        <f t="shared" ref="O5:O13" si="4">+M5*$AB5</f>
        <v>2.0686400000000001E-2</v>
      </c>
      <c r="P5">
        <f t="shared" ref="P5:P12" si="5">+M5*$AC5</f>
        <v>3.8417600000000003E-2</v>
      </c>
      <c r="Q5">
        <f>+Y5*0.8</f>
        <v>2.9552000000000002E-2</v>
      </c>
      <c r="R5" s="12" t="s">
        <v>21</v>
      </c>
      <c r="S5">
        <f t="shared" ref="S5:S13" si="6">+Q5*$AB5</f>
        <v>2.0686400000000001E-2</v>
      </c>
      <c r="T5">
        <f t="shared" ref="T5:T12" si="7">+Q5*$AC5</f>
        <v>3.8417600000000003E-2</v>
      </c>
      <c r="U5">
        <f>+Y5*1.2</f>
        <v>4.4327999999999999E-2</v>
      </c>
      <c r="V5" s="12" t="s">
        <v>20</v>
      </c>
      <c r="W5">
        <f t="shared" ref="W5:W13" si="8">+U5*$AB5</f>
        <v>3.1029599999999997E-2</v>
      </c>
      <c r="X5">
        <f t="shared" ref="X5:X12" si="9">+U5*$AC5</f>
        <v>5.7626400000000001E-2</v>
      </c>
      <c r="Y5">
        <v>3.6940000000000001E-2</v>
      </c>
      <c r="Z5">
        <v>2.5857999999999999E-2</v>
      </c>
      <c r="AA5">
        <v>4.8022000000000002E-2</v>
      </c>
      <c r="AB5">
        <f t="shared" ref="AB5:AB40" si="10">+Z5/Y5</f>
        <v>0.7</v>
      </c>
      <c r="AC5">
        <f t="shared" ref="AC5:AC40" si="11">+AA5/Y5</f>
        <v>1.3</v>
      </c>
      <c r="AD5" s="20">
        <v>0.3</v>
      </c>
    </row>
    <row r="6" spans="1:30" x14ac:dyDescent="0.25">
      <c r="B6" s="3" t="s">
        <v>24</v>
      </c>
      <c r="C6" t="s">
        <v>25</v>
      </c>
      <c r="D6" t="s">
        <v>19</v>
      </c>
      <c r="E6">
        <f>+Y6*0.8</f>
        <v>-3.2</v>
      </c>
      <c r="F6" s="12" t="s">
        <v>20</v>
      </c>
      <c r="G6">
        <f t="shared" si="0"/>
        <v>-4.16</v>
      </c>
      <c r="H6">
        <f t="shared" si="1"/>
        <v>-2.2399999999999998</v>
      </c>
      <c r="I6">
        <f>+Y6*0.8</f>
        <v>-3.2</v>
      </c>
      <c r="J6" s="12" t="s">
        <v>20</v>
      </c>
      <c r="K6">
        <f t="shared" si="2"/>
        <v>-4.16</v>
      </c>
      <c r="L6">
        <f t="shared" si="3"/>
        <v>-2.2399999999999998</v>
      </c>
      <c r="M6">
        <f>+Y6</f>
        <v>-4</v>
      </c>
      <c r="N6" s="12" t="s">
        <v>26</v>
      </c>
      <c r="O6">
        <f t="shared" si="4"/>
        <v>-5.2</v>
      </c>
      <c r="P6">
        <f t="shared" si="5"/>
        <v>-2.8</v>
      </c>
      <c r="Q6">
        <v>-4</v>
      </c>
      <c r="R6" s="12" t="s">
        <v>26</v>
      </c>
      <c r="S6">
        <f t="shared" si="6"/>
        <v>-5.2</v>
      </c>
      <c r="T6">
        <f t="shared" si="7"/>
        <v>-2.8</v>
      </c>
      <c r="U6">
        <f>+Y6</f>
        <v>-4</v>
      </c>
      <c r="V6" s="12" t="s">
        <v>26</v>
      </c>
      <c r="W6">
        <f t="shared" si="8"/>
        <v>-5.2</v>
      </c>
      <c r="X6">
        <f t="shared" si="9"/>
        <v>-2.8</v>
      </c>
      <c r="Y6">
        <v>-4</v>
      </c>
      <c r="Z6">
        <v>-5.2</v>
      </c>
      <c r="AA6">
        <v>-2.8</v>
      </c>
      <c r="AB6">
        <f t="shared" si="10"/>
        <v>1.3</v>
      </c>
      <c r="AC6">
        <f t="shared" si="11"/>
        <v>0.7</v>
      </c>
      <c r="AD6" s="20">
        <v>0.3</v>
      </c>
    </row>
    <row r="7" spans="1:30" x14ac:dyDescent="0.25">
      <c r="B7" s="3" t="s">
        <v>27</v>
      </c>
      <c r="C7" t="s">
        <v>28</v>
      </c>
      <c r="D7" t="s">
        <v>19</v>
      </c>
      <c r="E7">
        <f>+Y7*1.2</f>
        <v>1.3199999999999998E-2</v>
      </c>
      <c r="F7" s="12" t="s">
        <v>20</v>
      </c>
      <c r="G7">
        <f t="shared" si="0"/>
        <v>9.2399999999999999E-3</v>
      </c>
      <c r="H7">
        <f t="shared" si="1"/>
        <v>1.7159999999999998E-2</v>
      </c>
      <c r="I7">
        <f>+Y7*1.2</f>
        <v>1.3199999999999998E-2</v>
      </c>
      <c r="J7" s="12" t="s">
        <v>20</v>
      </c>
      <c r="K7">
        <f t="shared" si="2"/>
        <v>9.2399999999999999E-3</v>
      </c>
      <c r="L7">
        <f t="shared" si="3"/>
        <v>1.7159999999999998E-2</v>
      </c>
      <c r="M7">
        <f>+Y7</f>
        <v>1.0999999999999999E-2</v>
      </c>
      <c r="N7" s="12" t="s">
        <v>26</v>
      </c>
      <c r="O7">
        <f t="shared" si="4"/>
        <v>7.7000000000000002E-3</v>
      </c>
      <c r="P7">
        <f t="shared" si="5"/>
        <v>1.43E-2</v>
      </c>
      <c r="Q7">
        <v>1.0999999999999999E-2</v>
      </c>
      <c r="R7" s="12" t="s">
        <v>26</v>
      </c>
      <c r="S7">
        <f t="shared" si="6"/>
        <v>7.7000000000000002E-3</v>
      </c>
      <c r="T7">
        <f t="shared" si="7"/>
        <v>1.43E-2</v>
      </c>
      <c r="U7">
        <f t="shared" ref="U7:U8" si="12">+Y7</f>
        <v>1.0999999999999999E-2</v>
      </c>
      <c r="V7" s="12" t="s">
        <v>26</v>
      </c>
      <c r="W7">
        <f t="shared" si="8"/>
        <v>7.7000000000000002E-3</v>
      </c>
      <c r="X7">
        <f t="shared" si="9"/>
        <v>1.43E-2</v>
      </c>
      <c r="Y7">
        <v>1.0999999999999999E-2</v>
      </c>
      <c r="Z7">
        <v>7.7000000000000002E-3</v>
      </c>
      <c r="AA7">
        <v>1.4299999999999998E-2</v>
      </c>
      <c r="AB7">
        <f t="shared" si="10"/>
        <v>0.70000000000000007</v>
      </c>
      <c r="AC7">
        <f t="shared" si="11"/>
        <v>1.3</v>
      </c>
      <c r="AD7" s="20">
        <v>0.3</v>
      </c>
    </row>
    <row r="8" spans="1:30" x14ac:dyDescent="0.25">
      <c r="B8" s="3" t="s">
        <v>29</v>
      </c>
      <c r="C8" t="s">
        <v>30</v>
      </c>
      <c r="D8" t="s">
        <v>19</v>
      </c>
      <c r="E8">
        <f>+Y8*1.2</f>
        <v>-2.6399999999999996E-2</v>
      </c>
      <c r="F8" s="12" t="s">
        <v>20</v>
      </c>
      <c r="G8">
        <f t="shared" si="0"/>
        <v>-3.4319999999999996E-2</v>
      </c>
      <c r="H8">
        <f t="shared" si="1"/>
        <v>-1.848E-2</v>
      </c>
      <c r="I8">
        <f>+Y8*1.2</f>
        <v>-2.6399999999999996E-2</v>
      </c>
      <c r="J8" s="12" t="s">
        <v>20</v>
      </c>
      <c r="K8">
        <f t="shared" si="2"/>
        <v>-3.4319999999999996E-2</v>
      </c>
      <c r="L8">
        <f t="shared" si="3"/>
        <v>-1.848E-2</v>
      </c>
      <c r="M8">
        <f>+Y8</f>
        <v>-2.1999999999999999E-2</v>
      </c>
      <c r="N8" s="12" t="s">
        <v>26</v>
      </c>
      <c r="O8">
        <f t="shared" si="4"/>
        <v>-2.86E-2</v>
      </c>
      <c r="P8">
        <f t="shared" si="5"/>
        <v>-1.54E-2</v>
      </c>
      <c r="Q8">
        <f>+Y8*0.8</f>
        <v>-1.7600000000000001E-2</v>
      </c>
      <c r="R8" s="12" t="s">
        <v>20</v>
      </c>
      <c r="S8">
        <f t="shared" si="6"/>
        <v>-2.2880000000000001E-2</v>
      </c>
      <c r="T8">
        <f t="shared" si="7"/>
        <v>-1.2320000000000001E-2</v>
      </c>
      <c r="U8">
        <f t="shared" si="12"/>
        <v>-2.1999999999999999E-2</v>
      </c>
      <c r="V8" s="12" t="s">
        <v>26</v>
      </c>
      <c r="W8">
        <f t="shared" si="8"/>
        <v>-2.86E-2</v>
      </c>
      <c r="X8">
        <f t="shared" si="9"/>
        <v>-1.54E-2</v>
      </c>
      <c r="Y8">
        <v>-2.1999999999999999E-2</v>
      </c>
      <c r="Z8">
        <v>-2.8599999999999997E-2</v>
      </c>
      <c r="AA8">
        <v>-1.54E-2</v>
      </c>
      <c r="AB8">
        <f t="shared" si="10"/>
        <v>1.3</v>
      </c>
      <c r="AC8">
        <f t="shared" si="11"/>
        <v>0.70000000000000007</v>
      </c>
      <c r="AD8" s="20">
        <v>0.3</v>
      </c>
    </row>
    <row r="9" spans="1:30" x14ac:dyDescent="0.25">
      <c r="A9" s="1" t="s">
        <v>31</v>
      </c>
      <c r="B9" s="4" t="s">
        <v>32</v>
      </c>
      <c r="C9" t="s">
        <v>33</v>
      </c>
      <c r="D9" t="s">
        <v>34</v>
      </c>
      <c r="E9">
        <f>+Y9*0.8</f>
        <v>2</v>
      </c>
      <c r="F9" s="12" t="s">
        <v>21</v>
      </c>
      <c r="G9">
        <f t="shared" si="0"/>
        <v>1.4</v>
      </c>
      <c r="H9">
        <f t="shared" si="1"/>
        <v>2.6</v>
      </c>
      <c r="I9">
        <f>+Y9*1.2</f>
        <v>3</v>
      </c>
      <c r="J9" s="12" t="s">
        <v>20</v>
      </c>
      <c r="K9">
        <f t="shared" si="2"/>
        <v>2.0999999999999996</v>
      </c>
      <c r="L9">
        <f t="shared" si="3"/>
        <v>3.9000000000000004</v>
      </c>
      <c r="M9">
        <f>+Y9*1.2</f>
        <v>3</v>
      </c>
      <c r="N9" s="12" t="s">
        <v>20</v>
      </c>
      <c r="O9">
        <f t="shared" si="4"/>
        <v>2.0999999999999996</v>
      </c>
      <c r="P9">
        <f t="shared" si="5"/>
        <v>3.9000000000000004</v>
      </c>
      <c r="Q9">
        <f>+Y9*0.8</f>
        <v>2</v>
      </c>
      <c r="R9" s="12" t="s">
        <v>21</v>
      </c>
      <c r="S9">
        <f t="shared" si="6"/>
        <v>1.4</v>
      </c>
      <c r="T9">
        <f t="shared" si="7"/>
        <v>2.6</v>
      </c>
      <c r="U9">
        <f>+Y9*1.2</f>
        <v>3</v>
      </c>
      <c r="V9" s="12" t="s">
        <v>20</v>
      </c>
      <c r="W9">
        <f t="shared" si="8"/>
        <v>2.0999999999999996</v>
      </c>
      <c r="X9">
        <f t="shared" si="9"/>
        <v>3.9000000000000004</v>
      </c>
      <c r="Y9">
        <v>2.5</v>
      </c>
      <c r="Z9">
        <v>1.75</v>
      </c>
      <c r="AA9">
        <v>3.25</v>
      </c>
      <c r="AB9">
        <f t="shared" si="10"/>
        <v>0.7</v>
      </c>
      <c r="AC9">
        <f t="shared" si="11"/>
        <v>1.3</v>
      </c>
      <c r="AD9" s="20">
        <v>0.3</v>
      </c>
    </row>
    <row r="10" spans="1:30" x14ac:dyDescent="0.25">
      <c r="B10" s="4" t="s">
        <v>35</v>
      </c>
      <c r="C10" t="s">
        <v>36</v>
      </c>
      <c r="D10" t="s">
        <v>37</v>
      </c>
      <c r="E10">
        <f>+Y10*0.8</f>
        <v>20</v>
      </c>
      <c r="F10" s="12" t="s">
        <v>21</v>
      </c>
      <c r="G10">
        <f t="shared" si="0"/>
        <v>14</v>
      </c>
      <c r="H10">
        <f t="shared" si="1"/>
        <v>26</v>
      </c>
      <c r="I10">
        <f>+Y10*1.2</f>
        <v>30</v>
      </c>
      <c r="J10" s="12" t="s">
        <v>20</v>
      </c>
      <c r="K10">
        <f t="shared" si="2"/>
        <v>21</v>
      </c>
      <c r="L10">
        <f t="shared" si="3"/>
        <v>39</v>
      </c>
      <c r="M10">
        <f>+Y10*1.2</f>
        <v>30</v>
      </c>
      <c r="N10" s="12" t="s">
        <v>20</v>
      </c>
      <c r="O10">
        <f t="shared" si="4"/>
        <v>21</v>
      </c>
      <c r="P10">
        <f t="shared" si="5"/>
        <v>39</v>
      </c>
      <c r="Q10">
        <f t="shared" ref="Q10:Q11" si="13">+Y10*0.8</f>
        <v>20</v>
      </c>
      <c r="R10" s="12" t="s">
        <v>21</v>
      </c>
      <c r="S10">
        <f t="shared" si="6"/>
        <v>14</v>
      </c>
      <c r="T10">
        <f t="shared" si="7"/>
        <v>26</v>
      </c>
      <c r="U10">
        <f>+Y10*1.2</f>
        <v>30</v>
      </c>
      <c r="V10" s="12" t="s">
        <v>20</v>
      </c>
      <c r="W10">
        <f t="shared" si="8"/>
        <v>21</v>
      </c>
      <c r="X10">
        <f t="shared" si="9"/>
        <v>39</v>
      </c>
      <c r="Y10">
        <v>25</v>
      </c>
      <c r="Z10">
        <v>17.5</v>
      </c>
      <c r="AA10">
        <v>32.5</v>
      </c>
      <c r="AB10">
        <f t="shared" si="10"/>
        <v>0.7</v>
      </c>
      <c r="AC10">
        <f t="shared" si="11"/>
        <v>1.3</v>
      </c>
      <c r="AD10" s="20">
        <v>0.3</v>
      </c>
    </row>
    <row r="11" spans="1:30" x14ac:dyDescent="0.25">
      <c r="B11" s="4" t="s">
        <v>38</v>
      </c>
      <c r="C11" t="s">
        <v>39</v>
      </c>
      <c r="D11" t="s">
        <v>34</v>
      </c>
      <c r="E11">
        <f>+Y11</f>
        <v>19</v>
      </c>
      <c r="F11" s="12" t="s">
        <v>26</v>
      </c>
      <c r="G11">
        <f t="shared" si="0"/>
        <v>13.3</v>
      </c>
      <c r="H11">
        <f t="shared" si="1"/>
        <v>24.7</v>
      </c>
      <c r="I11">
        <f>+Y11*0.8</f>
        <v>15.200000000000001</v>
      </c>
      <c r="J11" s="12" t="s">
        <v>21</v>
      </c>
      <c r="K11">
        <f t="shared" si="2"/>
        <v>10.640000000000002</v>
      </c>
      <c r="L11">
        <f t="shared" si="3"/>
        <v>19.760000000000002</v>
      </c>
      <c r="M11">
        <f>+Y11*0.8</f>
        <v>15.200000000000001</v>
      </c>
      <c r="N11" s="12" t="s">
        <v>21</v>
      </c>
      <c r="O11">
        <f t="shared" si="4"/>
        <v>10.640000000000002</v>
      </c>
      <c r="P11">
        <f t="shared" si="5"/>
        <v>19.760000000000002</v>
      </c>
      <c r="Q11">
        <f t="shared" si="13"/>
        <v>15.200000000000001</v>
      </c>
      <c r="R11" s="12" t="s">
        <v>21</v>
      </c>
      <c r="S11">
        <f t="shared" si="6"/>
        <v>10.640000000000002</v>
      </c>
      <c r="T11">
        <f t="shared" si="7"/>
        <v>19.760000000000002</v>
      </c>
      <c r="U11">
        <f>+Y11*0.8</f>
        <v>15.200000000000001</v>
      </c>
      <c r="V11" s="12" t="s">
        <v>21</v>
      </c>
      <c r="W11">
        <f t="shared" si="8"/>
        <v>10.640000000000002</v>
      </c>
      <c r="X11">
        <f t="shared" si="9"/>
        <v>19.760000000000002</v>
      </c>
      <c r="Y11">
        <v>19</v>
      </c>
      <c r="Z11">
        <v>13.3</v>
      </c>
      <c r="AA11">
        <v>24.7</v>
      </c>
      <c r="AB11">
        <f t="shared" si="10"/>
        <v>0.70000000000000007</v>
      </c>
      <c r="AC11">
        <f t="shared" si="11"/>
        <v>1.3</v>
      </c>
      <c r="AD11" s="20">
        <v>0.3</v>
      </c>
    </row>
    <row r="12" spans="1:30" x14ac:dyDescent="0.25">
      <c r="B12" s="4" t="s">
        <v>40</v>
      </c>
      <c r="C12" t="s">
        <v>41</v>
      </c>
      <c r="D12" t="s">
        <v>34</v>
      </c>
      <c r="E12">
        <f t="shared" ref="E12:E13" si="14">+Y12</f>
        <v>500</v>
      </c>
      <c r="F12" s="12" t="s">
        <v>26</v>
      </c>
      <c r="G12">
        <f t="shared" si="0"/>
        <v>350</v>
      </c>
      <c r="H12">
        <f t="shared" si="1"/>
        <v>650</v>
      </c>
      <c r="I12">
        <f>+Y12*0.8</f>
        <v>400</v>
      </c>
      <c r="J12" s="12" t="s">
        <v>20</v>
      </c>
      <c r="K12">
        <f t="shared" si="2"/>
        <v>280</v>
      </c>
      <c r="L12">
        <f t="shared" si="3"/>
        <v>520</v>
      </c>
      <c r="M12">
        <f>+Y12*1.2</f>
        <v>600</v>
      </c>
      <c r="N12" s="12" t="s">
        <v>21</v>
      </c>
      <c r="O12">
        <f t="shared" si="4"/>
        <v>420</v>
      </c>
      <c r="P12">
        <f t="shared" si="5"/>
        <v>780</v>
      </c>
      <c r="Q12">
        <v>500</v>
      </c>
      <c r="R12" s="12" t="s">
        <v>26</v>
      </c>
      <c r="S12">
        <f t="shared" si="6"/>
        <v>350</v>
      </c>
      <c r="T12">
        <f t="shared" si="7"/>
        <v>650</v>
      </c>
      <c r="U12">
        <f>+Y12*0.8</f>
        <v>400</v>
      </c>
      <c r="V12" s="12" t="s">
        <v>20</v>
      </c>
      <c r="W12">
        <f t="shared" si="8"/>
        <v>280</v>
      </c>
      <c r="X12">
        <f t="shared" si="9"/>
        <v>520</v>
      </c>
      <c r="Y12">
        <v>500</v>
      </c>
      <c r="Z12">
        <v>350</v>
      </c>
      <c r="AA12">
        <v>650</v>
      </c>
      <c r="AB12">
        <f t="shared" si="10"/>
        <v>0.7</v>
      </c>
      <c r="AC12">
        <f t="shared" si="11"/>
        <v>1.3</v>
      </c>
      <c r="AD12" s="20">
        <v>0.3</v>
      </c>
    </row>
    <row r="13" spans="1:30" x14ac:dyDescent="0.25">
      <c r="B13" s="4" t="s">
        <v>42</v>
      </c>
      <c r="C13" t="s">
        <v>43</v>
      </c>
      <c r="D13" t="s">
        <v>34</v>
      </c>
      <c r="E13">
        <f t="shared" si="14"/>
        <v>500</v>
      </c>
      <c r="F13" s="12" t="s">
        <v>26</v>
      </c>
      <c r="G13">
        <f t="shared" si="0"/>
        <v>350</v>
      </c>
      <c r="H13">
        <f t="shared" si="1"/>
        <v>650</v>
      </c>
      <c r="I13">
        <f>+Y13*0.8</f>
        <v>400</v>
      </c>
      <c r="J13" s="12" t="s">
        <v>20</v>
      </c>
      <c r="K13">
        <f t="shared" si="2"/>
        <v>280</v>
      </c>
      <c r="L13">
        <f>+I13*$AC13</f>
        <v>520</v>
      </c>
      <c r="M13">
        <f>+Y13*1.2</f>
        <v>600</v>
      </c>
      <c r="N13" s="12" t="s">
        <v>21</v>
      </c>
      <c r="O13">
        <f t="shared" si="4"/>
        <v>420</v>
      </c>
      <c r="P13">
        <f>+M13*$AC13</f>
        <v>780</v>
      </c>
      <c r="Q13">
        <v>500</v>
      </c>
      <c r="R13" s="12" t="s">
        <v>26</v>
      </c>
      <c r="S13">
        <f t="shared" si="6"/>
        <v>350</v>
      </c>
      <c r="T13">
        <f>+Q13*$AC13</f>
        <v>650</v>
      </c>
      <c r="U13">
        <f>+Y13*0.8</f>
        <v>400</v>
      </c>
      <c r="V13" s="12" t="s">
        <v>20</v>
      </c>
      <c r="W13">
        <f t="shared" si="8"/>
        <v>280</v>
      </c>
      <c r="X13">
        <f>+U13*$AC13</f>
        <v>520</v>
      </c>
      <c r="Y13">
        <v>500</v>
      </c>
      <c r="Z13">
        <v>350</v>
      </c>
      <c r="AA13">
        <v>650</v>
      </c>
      <c r="AB13">
        <f t="shared" si="10"/>
        <v>0.7</v>
      </c>
      <c r="AC13">
        <f t="shared" si="11"/>
        <v>1.3</v>
      </c>
      <c r="AD13" s="20">
        <v>0.3</v>
      </c>
    </row>
    <row r="14" spans="1:30" x14ac:dyDescent="0.25">
      <c r="A14" s="1" t="s">
        <v>44</v>
      </c>
      <c r="B14" s="3" t="s">
        <v>45</v>
      </c>
      <c r="C14" t="s">
        <v>46</v>
      </c>
      <c r="D14" t="s">
        <v>19</v>
      </c>
      <c r="E14">
        <v>0.02</v>
      </c>
      <c r="F14" s="12" t="s">
        <v>47</v>
      </c>
      <c r="G14">
        <v>0</v>
      </c>
      <c r="H14">
        <v>7.0000000000000007E-2</v>
      </c>
      <c r="I14">
        <v>0.02</v>
      </c>
      <c r="J14" s="12" t="s">
        <v>47</v>
      </c>
      <c r="K14">
        <v>0</v>
      </c>
      <c r="L14">
        <v>7.0000000000000007E-2</v>
      </c>
      <c r="M14">
        <v>0</v>
      </c>
      <c r="N14" s="12" t="s">
        <v>26</v>
      </c>
      <c r="O14">
        <v>0</v>
      </c>
      <c r="P14">
        <v>0.05</v>
      </c>
      <c r="Q14">
        <v>0</v>
      </c>
      <c r="R14" s="12" t="s">
        <v>26</v>
      </c>
      <c r="S14">
        <v>0</v>
      </c>
      <c r="T14">
        <v>0.05</v>
      </c>
      <c r="U14">
        <v>0.02</v>
      </c>
      <c r="V14" s="12" t="s">
        <v>47</v>
      </c>
      <c r="W14">
        <v>0</v>
      </c>
      <c r="X14">
        <v>7.0000000000000007E-2</v>
      </c>
      <c r="Y14">
        <v>0</v>
      </c>
      <c r="Z14">
        <v>0</v>
      </c>
      <c r="AA14">
        <v>0.05</v>
      </c>
      <c r="AD14" s="20" t="s">
        <v>133</v>
      </c>
    </row>
    <row r="15" spans="1:30" x14ac:dyDescent="0.25">
      <c r="B15" s="3" t="s">
        <v>48</v>
      </c>
      <c r="C15" t="s">
        <v>48</v>
      </c>
      <c r="D15" t="s">
        <v>19</v>
      </c>
      <c r="E15">
        <f>+Y15*1.2</f>
        <v>62.4</v>
      </c>
      <c r="F15" s="12" t="s">
        <v>20</v>
      </c>
      <c r="G15">
        <f>+E15*$AB15</f>
        <v>43.68</v>
      </c>
      <c r="H15">
        <f>+E15*$AC15</f>
        <v>81.12</v>
      </c>
      <c r="I15">
        <f>+Y15*1.2</f>
        <v>62.4</v>
      </c>
      <c r="J15" s="12" t="s">
        <v>20</v>
      </c>
      <c r="K15">
        <f>+I15*$AB15</f>
        <v>43.68</v>
      </c>
      <c r="L15">
        <f>+I15*$AC15</f>
        <v>81.12</v>
      </c>
      <c r="M15">
        <f>+Y15*0.8</f>
        <v>41.6</v>
      </c>
      <c r="N15" s="12" t="s">
        <v>21</v>
      </c>
      <c r="O15">
        <f>+M15*$AB15</f>
        <v>29.119999999999997</v>
      </c>
      <c r="P15">
        <f>+M15*$AC15</f>
        <v>54.080000000000005</v>
      </c>
      <c r="Q15">
        <f>+Y15*1.2</f>
        <v>62.4</v>
      </c>
      <c r="R15" s="12" t="s">
        <v>20</v>
      </c>
      <c r="S15">
        <f>+Q15*$AB15</f>
        <v>43.68</v>
      </c>
      <c r="T15">
        <f>+Q15*$AC15</f>
        <v>81.12</v>
      </c>
      <c r="U15">
        <f>+Y15*0.8</f>
        <v>41.6</v>
      </c>
      <c r="V15" s="12" t="s">
        <v>21</v>
      </c>
      <c r="W15">
        <f>+U15*$AB15</f>
        <v>29.119999999999997</v>
      </c>
      <c r="X15">
        <f>+U15*$AC15</f>
        <v>54.080000000000005</v>
      </c>
      <c r="Y15">
        <v>52</v>
      </c>
      <c r="Z15">
        <v>37</v>
      </c>
      <c r="AA15">
        <v>67</v>
      </c>
      <c r="AB15">
        <v>0.7</v>
      </c>
      <c r="AC15">
        <v>1.3</v>
      </c>
      <c r="AD15" s="20">
        <v>0.3</v>
      </c>
    </row>
    <row r="16" spans="1:30" x14ac:dyDescent="0.25">
      <c r="B16" s="3" t="s">
        <v>49</v>
      </c>
      <c r="C16" t="s">
        <v>50</v>
      </c>
      <c r="D16" t="s">
        <v>37</v>
      </c>
      <c r="E16">
        <v>1</v>
      </c>
      <c r="F16" s="12" t="s">
        <v>51</v>
      </c>
      <c r="G16">
        <v>1</v>
      </c>
      <c r="H16">
        <v>1</v>
      </c>
      <c r="I16">
        <v>1</v>
      </c>
      <c r="J16" s="12" t="s">
        <v>51</v>
      </c>
      <c r="K16">
        <v>1</v>
      </c>
      <c r="L16">
        <v>1</v>
      </c>
      <c r="M16">
        <v>1</v>
      </c>
      <c r="N16" s="12" t="s">
        <v>51</v>
      </c>
      <c r="O16">
        <v>1</v>
      </c>
      <c r="P16">
        <v>1</v>
      </c>
      <c r="Q16">
        <v>0</v>
      </c>
      <c r="R16" s="12" t="s">
        <v>52</v>
      </c>
      <c r="S16">
        <v>0</v>
      </c>
      <c r="T16">
        <v>0</v>
      </c>
      <c r="U16">
        <v>0</v>
      </c>
      <c r="V16" s="12" t="s">
        <v>52</v>
      </c>
      <c r="W16">
        <v>0</v>
      </c>
      <c r="X16">
        <v>0</v>
      </c>
      <c r="Y16">
        <v>0</v>
      </c>
      <c r="Z16">
        <v>0</v>
      </c>
      <c r="AA16">
        <v>0</v>
      </c>
      <c r="AD16" s="20" t="s">
        <v>134</v>
      </c>
    </row>
    <row r="17" spans="1:30" x14ac:dyDescent="0.25">
      <c r="A17" s="1" t="s">
        <v>53</v>
      </c>
      <c r="B17" s="5" t="s">
        <v>54</v>
      </c>
      <c r="C17" t="s">
        <v>55</v>
      </c>
      <c r="D17" t="s">
        <v>56</v>
      </c>
      <c r="E17">
        <f>+Y17*1.2</f>
        <v>840</v>
      </c>
      <c r="F17" s="12" t="s">
        <v>20</v>
      </c>
      <c r="G17">
        <f>+E17*$AB17</f>
        <v>588</v>
      </c>
      <c r="H17">
        <f>+E17*$AC17</f>
        <v>1092</v>
      </c>
      <c r="I17">
        <f>+Y17*1.2</f>
        <v>840</v>
      </c>
      <c r="J17" s="12" t="s">
        <v>20</v>
      </c>
      <c r="K17">
        <f>+I17*$AB17</f>
        <v>588</v>
      </c>
      <c r="L17">
        <f>+I17*$AC17</f>
        <v>1092</v>
      </c>
      <c r="M17">
        <f>+Y17*1.1</f>
        <v>770.00000000000011</v>
      </c>
      <c r="N17" s="12" t="s">
        <v>47</v>
      </c>
      <c r="O17">
        <f>+M17*$AB17</f>
        <v>539</v>
      </c>
      <c r="P17">
        <f>+M17*$AC17</f>
        <v>1001.0000000000002</v>
      </c>
      <c r="Q17">
        <f>+Y17*1.2</f>
        <v>840</v>
      </c>
      <c r="R17" s="12" t="s">
        <v>20</v>
      </c>
      <c r="S17">
        <f>+Q17*$AB17</f>
        <v>588</v>
      </c>
      <c r="T17">
        <f>+Q17*$AC17</f>
        <v>1092</v>
      </c>
      <c r="U17">
        <f>+Y17*0.8</f>
        <v>560</v>
      </c>
      <c r="V17" s="12" t="s">
        <v>21</v>
      </c>
      <c r="W17">
        <f>+U17*$AB17</f>
        <v>392</v>
      </c>
      <c r="X17">
        <f>+U17*$AC17</f>
        <v>728</v>
      </c>
      <c r="Y17">
        <v>700</v>
      </c>
      <c r="Z17">
        <v>490</v>
      </c>
      <c r="AA17">
        <v>910</v>
      </c>
      <c r="AB17">
        <f t="shared" si="10"/>
        <v>0.7</v>
      </c>
      <c r="AC17">
        <f t="shared" si="11"/>
        <v>1.3</v>
      </c>
      <c r="AD17" s="20">
        <v>0.3</v>
      </c>
    </row>
    <row r="18" spans="1:30" x14ac:dyDescent="0.25">
      <c r="B18" s="5" t="s">
        <v>57</v>
      </c>
      <c r="C18" t="s">
        <v>58</v>
      </c>
      <c r="D18" t="s">
        <v>37</v>
      </c>
      <c r="E18">
        <f t="shared" ref="E18:E19" si="15">+Y18*1.2</f>
        <v>0.24</v>
      </c>
      <c r="F18" s="12" t="s">
        <v>20</v>
      </c>
      <c r="G18">
        <f t="shared" ref="G18:G19" si="16">+E18*$AB18</f>
        <v>0.21599999999999997</v>
      </c>
      <c r="H18">
        <f t="shared" ref="H18:H19" si="17">+E18*$AC18</f>
        <v>0.26399999999999996</v>
      </c>
      <c r="I18">
        <f t="shared" ref="I18:I19" si="18">+Y18*1.2</f>
        <v>0.24</v>
      </c>
      <c r="J18" s="12" t="s">
        <v>20</v>
      </c>
      <c r="K18">
        <f t="shared" ref="K18:K19" si="19">+I18*$AB18</f>
        <v>0.21599999999999997</v>
      </c>
      <c r="L18">
        <f t="shared" ref="L18:L19" si="20">+I18*$AC18</f>
        <v>0.26399999999999996</v>
      </c>
      <c r="M18">
        <f t="shared" ref="M18:M19" si="21">+Y18*1.1</f>
        <v>0.22000000000000003</v>
      </c>
      <c r="N18" s="12" t="s">
        <v>47</v>
      </c>
      <c r="O18">
        <f t="shared" ref="O18:O19" si="22">+M18*$AB18</f>
        <v>0.19800000000000001</v>
      </c>
      <c r="P18">
        <f t="shared" ref="P18:P19" si="23">+M18*$AC18</f>
        <v>0.24199999999999999</v>
      </c>
      <c r="Q18">
        <f t="shared" ref="Q18:Q19" si="24">+Y18*1.2</f>
        <v>0.24</v>
      </c>
      <c r="R18" s="12" t="s">
        <v>20</v>
      </c>
      <c r="S18">
        <f t="shared" ref="S18:S19" si="25">+Q18*$AB18</f>
        <v>0.21599999999999997</v>
      </c>
      <c r="T18">
        <f t="shared" ref="T18:T19" si="26">+Q18*$AC18</f>
        <v>0.26399999999999996</v>
      </c>
      <c r="U18">
        <f>+Y18*0.8</f>
        <v>0.16000000000000003</v>
      </c>
      <c r="V18" s="12" t="s">
        <v>21</v>
      </c>
      <c r="W18">
        <f t="shared" ref="W18:W19" si="27">+U18*$AB18</f>
        <v>0.14400000000000002</v>
      </c>
      <c r="X18">
        <f t="shared" ref="X18:X19" si="28">+U18*$AC18</f>
        <v>0.17600000000000002</v>
      </c>
      <c r="Y18">
        <v>0.2</v>
      </c>
      <c r="Z18">
        <v>0.18</v>
      </c>
      <c r="AA18">
        <v>0.22</v>
      </c>
      <c r="AB18">
        <f t="shared" si="10"/>
        <v>0.89999999999999991</v>
      </c>
      <c r="AC18">
        <f t="shared" si="11"/>
        <v>1.0999999999999999</v>
      </c>
      <c r="AD18" s="20">
        <v>0.1</v>
      </c>
    </row>
    <row r="19" spans="1:30" x14ac:dyDescent="0.25">
      <c r="B19" s="5" t="s">
        <v>59</v>
      </c>
      <c r="C19" t="s">
        <v>60</v>
      </c>
      <c r="D19" t="s">
        <v>37</v>
      </c>
      <c r="E19">
        <f t="shared" si="15"/>
        <v>0.88800000000000001</v>
      </c>
      <c r="F19" s="12" t="s">
        <v>20</v>
      </c>
      <c r="G19">
        <f t="shared" si="16"/>
        <v>0.79920000000000002</v>
      </c>
      <c r="H19">
        <f t="shared" si="17"/>
        <v>0.97679999999999989</v>
      </c>
      <c r="I19">
        <f t="shared" si="18"/>
        <v>0.88800000000000001</v>
      </c>
      <c r="J19" s="12" t="s">
        <v>20</v>
      </c>
      <c r="K19">
        <f t="shared" si="19"/>
        <v>0.79920000000000002</v>
      </c>
      <c r="L19">
        <f t="shared" si="20"/>
        <v>0.97679999999999989</v>
      </c>
      <c r="M19">
        <f t="shared" si="21"/>
        <v>0.81400000000000006</v>
      </c>
      <c r="N19" s="12" t="s">
        <v>47</v>
      </c>
      <c r="O19">
        <f t="shared" si="22"/>
        <v>0.73260000000000003</v>
      </c>
      <c r="P19">
        <f t="shared" si="23"/>
        <v>0.89539999999999997</v>
      </c>
      <c r="Q19">
        <f t="shared" si="24"/>
        <v>0.88800000000000001</v>
      </c>
      <c r="R19" s="12" t="s">
        <v>20</v>
      </c>
      <c r="S19">
        <f t="shared" si="25"/>
        <v>0.79920000000000002</v>
      </c>
      <c r="T19">
        <f t="shared" si="26"/>
        <v>0.97679999999999989</v>
      </c>
      <c r="U19">
        <f>+Y19*0.8</f>
        <v>0.59199999999999997</v>
      </c>
      <c r="V19" s="12" t="s">
        <v>21</v>
      </c>
      <c r="W19">
        <f t="shared" si="27"/>
        <v>0.53279999999999994</v>
      </c>
      <c r="X19">
        <f t="shared" si="28"/>
        <v>0.65119999999999989</v>
      </c>
      <c r="Y19">
        <v>0.74</v>
      </c>
      <c r="Z19">
        <v>0.66600000000000004</v>
      </c>
      <c r="AA19">
        <v>0.81399999999999995</v>
      </c>
      <c r="AB19">
        <f t="shared" si="10"/>
        <v>0.9</v>
      </c>
      <c r="AC19">
        <f t="shared" si="11"/>
        <v>1.0999999999999999</v>
      </c>
      <c r="AD19" s="20">
        <v>0.1</v>
      </c>
    </row>
    <row r="20" spans="1:30" x14ac:dyDescent="0.25">
      <c r="A20" s="1" t="s">
        <v>61</v>
      </c>
      <c r="B20" s="5" t="s">
        <v>62</v>
      </c>
      <c r="C20" t="s">
        <v>63</v>
      </c>
      <c r="D20" t="s">
        <v>64</v>
      </c>
      <c r="E20">
        <v>104</v>
      </c>
      <c r="F20" s="12" t="s">
        <v>51</v>
      </c>
      <c r="G20">
        <f>+E20*0.7</f>
        <v>72.8</v>
      </c>
      <c r="H20">
        <f>+E20*1.3</f>
        <v>135.20000000000002</v>
      </c>
      <c r="I20">
        <v>104</v>
      </c>
      <c r="J20" s="12" t="s">
        <v>51</v>
      </c>
      <c r="K20">
        <f>+I20*0.7</f>
        <v>72.8</v>
      </c>
      <c r="L20">
        <f>+I20*1.3</f>
        <v>135.20000000000002</v>
      </c>
      <c r="M20">
        <v>0</v>
      </c>
      <c r="N20" s="12" t="s">
        <v>52</v>
      </c>
      <c r="O20">
        <v>0</v>
      </c>
      <c r="P20">
        <v>0</v>
      </c>
      <c r="Q20">
        <v>0</v>
      </c>
      <c r="R20" s="12" t="s">
        <v>51</v>
      </c>
      <c r="S20">
        <v>0</v>
      </c>
      <c r="T20">
        <v>0</v>
      </c>
      <c r="U20">
        <v>0</v>
      </c>
      <c r="V20" s="12" t="s">
        <v>52</v>
      </c>
      <c r="W20">
        <v>0</v>
      </c>
      <c r="X20">
        <v>0</v>
      </c>
      <c r="Y20">
        <v>0</v>
      </c>
      <c r="Z20">
        <v>0</v>
      </c>
      <c r="AA20">
        <v>0</v>
      </c>
      <c r="AD20" s="20" t="s">
        <v>134</v>
      </c>
    </row>
    <row r="21" spans="1:30" x14ac:dyDescent="0.25">
      <c r="A21" s="1"/>
      <c r="B21" s="5" t="s">
        <v>65</v>
      </c>
      <c r="C21" t="s">
        <v>66</v>
      </c>
      <c r="D21" t="s">
        <v>37</v>
      </c>
      <c r="E21">
        <v>1.2</v>
      </c>
      <c r="F21" s="12" t="s">
        <v>51</v>
      </c>
      <c r="G21">
        <v>1</v>
      </c>
      <c r="H21">
        <f>+E21*1.3</f>
        <v>1.56</v>
      </c>
      <c r="I21">
        <v>1.2</v>
      </c>
      <c r="J21" s="12" t="s">
        <v>51</v>
      </c>
      <c r="K21">
        <v>1</v>
      </c>
      <c r="L21">
        <f>+I21*1.3</f>
        <v>1.56</v>
      </c>
      <c r="M21">
        <v>1</v>
      </c>
      <c r="N21" s="12" t="s">
        <v>52</v>
      </c>
      <c r="O21">
        <v>1</v>
      </c>
      <c r="P21">
        <v>1</v>
      </c>
      <c r="Q21">
        <v>1.5</v>
      </c>
      <c r="R21" s="12" t="s">
        <v>51</v>
      </c>
      <c r="S21">
        <f>+Q21*0.7</f>
        <v>1.0499999999999998</v>
      </c>
      <c r="T21">
        <f>+Q21*1.3</f>
        <v>1.9500000000000002</v>
      </c>
      <c r="U21">
        <v>1</v>
      </c>
      <c r="V21" s="12" t="s">
        <v>52</v>
      </c>
      <c r="W21">
        <v>1</v>
      </c>
      <c r="X21">
        <v>1</v>
      </c>
      <c r="Y21">
        <v>1</v>
      </c>
      <c r="Z21">
        <v>1</v>
      </c>
      <c r="AA21">
        <v>1</v>
      </c>
      <c r="AB21">
        <f t="shared" si="10"/>
        <v>1</v>
      </c>
      <c r="AC21">
        <f t="shared" si="11"/>
        <v>1</v>
      </c>
      <c r="AD21" s="20" t="s">
        <v>134</v>
      </c>
    </row>
    <row r="22" spans="1:30" x14ac:dyDescent="0.25">
      <c r="A22" s="1" t="s">
        <v>67</v>
      </c>
      <c r="B22" s="4" t="s">
        <v>68</v>
      </c>
      <c r="C22" t="s">
        <v>69</v>
      </c>
      <c r="D22" t="s">
        <v>70</v>
      </c>
      <c r="E22">
        <f t="shared" ref="E22:E24" si="29">+Y22*1.2</f>
        <v>2.4</v>
      </c>
      <c r="F22" s="12" t="s">
        <v>20</v>
      </c>
      <c r="G22">
        <f t="shared" ref="G22" si="30">+E22*$AB22</f>
        <v>1.68</v>
      </c>
      <c r="H22">
        <f t="shared" ref="H22" si="31">+E22*$AC22</f>
        <v>3.12</v>
      </c>
      <c r="I22">
        <f>+Y22*0.8</f>
        <v>1.6</v>
      </c>
      <c r="J22" s="12" t="s">
        <v>21</v>
      </c>
      <c r="K22">
        <f t="shared" ref="K22" si="32">+I22*$AB22</f>
        <v>1.1199999999999999</v>
      </c>
      <c r="L22">
        <f t="shared" ref="L22" si="33">+I22*$AC22</f>
        <v>2.08</v>
      </c>
      <c r="M22">
        <f>+Y22*1.2</f>
        <v>2.4</v>
      </c>
      <c r="N22" s="12" t="s">
        <v>20</v>
      </c>
      <c r="O22">
        <f t="shared" ref="O22:O24" si="34">+M22*$AB22</f>
        <v>1.68</v>
      </c>
      <c r="P22">
        <f t="shared" ref="P22:P24" si="35">+M22*$AC22</f>
        <v>3.12</v>
      </c>
      <c r="Q22">
        <f>+Y22*1.2</f>
        <v>2.4</v>
      </c>
      <c r="R22" s="12" t="s">
        <v>20</v>
      </c>
      <c r="S22">
        <f t="shared" ref="S22:S24" si="36">+Q22*$AB22</f>
        <v>1.68</v>
      </c>
      <c r="T22">
        <f t="shared" ref="T22:T24" si="37">+Q22*$AC22</f>
        <v>3.12</v>
      </c>
      <c r="U22">
        <f>+Y22*0.8</f>
        <v>1.6</v>
      </c>
      <c r="V22" s="12" t="s">
        <v>21</v>
      </c>
      <c r="W22">
        <f t="shared" ref="W22:W24" si="38">+U22*$AB22</f>
        <v>1.1199999999999999</v>
      </c>
      <c r="X22">
        <f t="shared" ref="X22:X24" si="39">+U22*$AC22</f>
        <v>2.08</v>
      </c>
      <c r="Y22">
        <v>2</v>
      </c>
      <c r="Z22">
        <v>1.4</v>
      </c>
      <c r="AA22">
        <v>2.6</v>
      </c>
      <c r="AB22">
        <f t="shared" si="10"/>
        <v>0.7</v>
      </c>
      <c r="AC22">
        <f t="shared" si="11"/>
        <v>1.3</v>
      </c>
      <c r="AD22" s="20">
        <v>0.3</v>
      </c>
    </row>
    <row r="23" spans="1:30" x14ac:dyDescent="0.25">
      <c r="B23" s="4" t="s">
        <v>71</v>
      </c>
      <c r="C23" t="s">
        <v>72</v>
      </c>
      <c r="D23" t="s">
        <v>37</v>
      </c>
      <c r="E23">
        <f t="shared" si="29"/>
        <v>1.032</v>
      </c>
      <c r="F23" s="12" t="s">
        <v>20</v>
      </c>
      <c r="G23">
        <f t="shared" ref="G23:G24" si="40">+E23*$AB23</f>
        <v>0.96000000000000008</v>
      </c>
      <c r="H23">
        <f t="shared" ref="H23:H24" si="41">+E23*$AC23</f>
        <v>1.1040000000000001</v>
      </c>
      <c r="I23">
        <f t="shared" ref="I23:I24" si="42">+Y23*0.8</f>
        <v>0.68800000000000006</v>
      </c>
      <c r="J23" s="12" t="s">
        <v>21</v>
      </c>
      <c r="K23">
        <f t="shared" ref="K23:K24" si="43">+I23*$AB23</f>
        <v>0.64000000000000012</v>
      </c>
      <c r="L23">
        <f t="shared" ref="L23:L24" si="44">+I23*$AC23</f>
        <v>0.7360000000000001</v>
      </c>
      <c r="M23">
        <f t="shared" ref="M23:M24" si="45">+Y23*1.2</f>
        <v>1.032</v>
      </c>
      <c r="N23" s="12" t="s">
        <v>20</v>
      </c>
      <c r="O23">
        <f t="shared" si="34"/>
        <v>0.96000000000000008</v>
      </c>
      <c r="P23">
        <f t="shared" si="35"/>
        <v>1.1040000000000001</v>
      </c>
      <c r="Q23">
        <f t="shared" ref="Q23:Q29" si="46">+Y23*1.2</f>
        <v>1.032</v>
      </c>
      <c r="R23" s="12" t="s">
        <v>20</v>
      </c>
      <c r="S23">
        <f t="shared" si="36"/>
        <v>0.96000000000000008</v>
      </c>
      <c r="T23">
        <f t="shared" si="37"/>
        <v>1.1040000000000001</v>
      </c>
      <c r="U23">
        <f t="shared" ref="U23:U24" si="47">+Y23*0.8</f>
        <v>0.68800000000000006</v>
      </c>
      <c r="V23" s="12" t="s">
        <v>21</v>
      </c>
      <c r="W23">
        <f t="shared" si="38"/>
        <v>0.64000000000000012</v>
      </c>
      <c r="X23">
        <f t="shared" si="39"/>
        <v>0.7360000000000001</v>
      </c>
      <c r="Y23">
        <v>0.86</v>
      </c>
      <c r="Z23">
        <v>0.8</v>
      </c>
      <c r="AA23">
        <v>0.92</v>
      </c>
      <c r="AB23">
        <f t="shared" si="10"/>
        <v>0.93023255813953498</v>
      </c>
      <c r="AC23">
        <f t="shared" si="11"/>
        <v>1.0697674418604652</v>
      </c>
      <c r="AD23" s="20">
        <v>7.0000000000000007E-2</v>
      </c>
    </row>
    <row r="24" spans="1:30" x14ac:dyDescent="0.25">
      <c r="B24" s="4" t="s">
        <v>73</v>
      </c>
      <c r="C24" t="s">
        <v>74</v>
      </c>
      <c r="D24" t="s">
        <v>75</v>
      </c>
      <c r="E24">
        <f t="shared" si="29"/>
        <v>5564.4</v>
      </c>
      <c r="F24" s="12" t="s">
        <v>20</v>
      </c>
      <c r="G24">
        <f t="shared" si="40"/>
        <v>3895.2</v>
      </c>
      <c r="H24">
        <f t="shared" si="41"/>
        <v>7233.6</v>
      </c>
      <c r="I24">
        <f t="shared" si="42"/>
        <v>3709.6000000000004</v>
      </c>
      <c r="J24" s="12" t="s">
        <v>21</v>
      </c>
      <c r="K24">
        <f t="shared" si="43"/>
        <v>2596.8000000000002</v>
      </c>
      <c r="L24">
        <f t="shared" si="44"/>
        <v>4822.4000000000005</v>
      </c>
      <c r="M24">
        <f t="shared" si="45"/>
        <v>5564.4</v>
      </c>
      <c r="N24" s="12" t="s">
        <v>20</v>
      </c>
      <c r="O24">
        <f t="shared" si="34"/>
        <v>3895.2</v>
      </c>
      <c r="P24">
        <f t="shared" si="35"/>
        <v>7233.6</v>
      </c>
      <c r="Q24">
        <f t="shared" si="46"/>
        <v>5564.4</v>
      </c>
      <c r="R24" s="12" t="s">
        <v>20</v>
      </c>
      <c r="S24">
        <f t="shared" si="36"/>
        <v>3895.2</v>
      </c>
      <c r="T24">
        <f t="shared" si="37"/>
        <v>7233.6</v>
      </c>
      <c r="U24">
        <f t="shared" si="47"/>
        <v>3709.6000000000004</v>
      </c>
      <c r="V24" s="12" t="s">
        <v>21</v>
      </c>
      <c r="W24">
        <f t="shared" si="38"/>
        <v>2596.8000000000002</v>
      </c>
      <c r="X24">
        <f t="shared" si="39"/>
        <v>4822.4000000000005</v>
      </c>
      <c r="Y24">
        <v>4637</v>
      </c>
      <c r="Z24">
        <v>3246</v>
      </c>
      <c r="AA24">
        <v>6028</v>
      </c>
      <c r="AB24">
        <f t="shared" si="10"/>
        <v>0.70002156566745743</v>
      </c>
      <c r="AC24">
        <f t="shared" si="11"/>
        <v>1.2999784343325427</v>
      </c>
      <c r="AD24" s="20">
        <v>0.3</v>
      </c>
    </row>
    <row r="25" spans="1:30" x14ac:dyDescent="0.25">
      <c r="A25" s="1" t="s">
        <v>76</v>
      </c>
      <c r="B25" s="4" t="s">
        <v>77</v>
      </c>
      <c r="C25" t="s">
        <v>78</v>
      </c>
      <c r="D25" t="s">
        <v>37</v>
      </c>
      <c r="E25">
        <v>1</v>
      </c>
      <c r="F25" s="12" t="s">
        <v>51</v>
      </c>
      <c r="G25">
        <v>1</v>
      </c>
      <c r="H25">
        <v>1</v>
      </c>
      <c r="I25">
        <v>0</v>
      </c>
      <c r="J25" s="12" t="s">
        <v>52</v>
      </c>
      <c r="K25">
        <v>0</v>
      </c>
      <c r="L25">
        <v>0</v>
      </c>
      <c r="M25">
        <v>1</v>
      </c>
      <c r="N25" s="12" t="s">
        <v>20</v>
      </c>
      <c r="O25">
        <v>1</v>
      </c>
      <c r="P25">
        <v>1</v>
      </c>
      <c r="Q25">
        <f t="shared" si="46"/>
        <v>0</v>
      </c>
      <c r="R25" s="12" t="s">
        <v>20</v>
      </c>
      <c r="S25">
        <v>0</v>
      </c>
      <c r="T25">
        <v>0</v>
      </c>
      <c r="U25">
        <v>0</v>
      </c>
      <c r="V25" s="12" t="s">
        <v>52</v>
      </c>
      <c r="W25">
        <v>0</v>
      </c>
      <c r="X25">
        <v>0</v>
      </c>
      <c r="Y25">
        <v>0</v>
      </c>
      <c r="Z25">
        <v>0</v>
      </c>
      <c r="AA25">
        <v>0</v>
      </c>
      <c r="AD25" s="20" t="s">
        <v>134</v>
      </c>
    </row>
    <row r="26" spans="1:30" x14ac:dyDescent="0.25">
      <c r="A26" s="1" t="s">
        <v>79</v>
      </c>
      <c r="B26" s="3" t="s">
        <v>80</v>
      </c>
      <c r="C26" t="s">
        <v>81</v>
      </c>
      <c r="D26" t="s">
        <v>37</v>
      </c>
      <c r="E26">
        <f>+Y26*0.8</f>
        <v>0.1416</v>
      </c>
      <c r="F26" s="12" t="s">
        <v>21</v>
      </c>
      <c r="G26">
        <f t="shared" ref="G26" si="48">+E26*$AB26</f>
        <v>0.12744</v>
      </c>
      <c r="H26">
        <f t="shared" ref="H26" si="49">+E26*$AC26</f>
        <v>0.15576000000000001</v>
      </c>
      <c r="I26">
        <f>+Y26*0.8</f>
        <v>0.1416</v>
      </c>
      <c r="J26" s="12" t="s">
        <v>21</v>
      </c>
      <c r="K26">
        <f t="shared" ref="K26:K31" si="50">+I26*$AB26</f>
        <v>0.12744</v>
      </c>
      <c r="L26">
        <f t="shared" ref="L26:L31" si="51">+I26*$AC26</f>
        <v>0.15576000000000001</v>
      </c>
      <c r="M26">
        <f>+Y26*0.8</f>
        <v>0.1416</v>
      </c>
      <c r="N26" s="12" t="s">
        <v>21</v>
      </c>
      <c r="O26">
        <f t="shared" ref="O26:O31" si="52">+M26*$AB26</f>
        <v>0.12744</v>
      </c>
      <c r="P26">
        <f t="shared" ref="P26:P31" si="53">+M26*$AC26</f>
        <v>0.15576000000000001</v>
      </c>
      <c r="Q26">
        <f t="shared" si="46"/>
        <v>0.21239999999999998</v>
      </c>
      <c r="R26" s="12" t="s">
        <v>20</v>
      </c>
      <c r="S26">
        <f t="shared" ref="S26:S31" si="54">+Q26*$AB26</f>
        <v>0.19116</v>
      </c>
      <c r="T26">
        <f t="shared" ref="T26:T31" si="55">+Q26*$AC26</f>
        <v>0.23363999999999999</v>
      </c>
      <c r="U26">
        <f>+Y26*1.2</f>
        <v>0.21239999999999998</v>
      </c>
      <c r="V26" s="12" t="s">
        <v>20</v>
      </c>
      <c r="W26">
        <f t="shared" ref="W26:W31" si="56">+U26*$AB26</f>
        <v>0.19116</v>
      </c>
      <c r="X26">
        <f t="shared" ref="X26:X31" si="57">+U26*$AC26</f>
        <v>0.23363999999999999</v>
      </c>
      <c r="Y26">
        <v>0.17699999999999999</v>
      </c>
      <c r="Z26">
        <v>0.1593</v>
      </c>
      <c r="AA26">
        <v>0.19470000000000001</v>
      </c>
      <c r="AB26">
        <f t="shared" si="10"/>
        <v>0.9</v>
      </c>
      <c r="AC26">
        <f t="shared" si="11"/>
        <v>1.1000000000000001</v>
      </c>
      <c r="AD26" s="20">
        <v>0.1</v>
      </c>
    </row>
    <row r="27" spans="1:30" x14ac:dyDescent="0.25">
      <c r="B27" s="3" t="s">
        <v>82</v>
      </c>
      <c r="C27" t="s">
        <v>83</v>
      </c>
      <c r="D27" t="s">
        <v>84</v>
      </c>
      <c r="E27">
        <f>+Y27*0.8</f>
        <v>1.4400000000000002</v>
      </c>
      <c r="F27" s="12" t="s">
        <v>21</v>
      </c>
      <c r="G27">
        <f t="shared" ref="G27:G31" si="58">+E27*$AB27</f>
        <v>1.36</v>
      </c>
      <c r="H27">
        <f t="shared" ref="H27:H31" si="59">+E27*$AC27</f>
        <v>1.5200000000000002</v>
      </c>
      <c r="I27">
        <f t="shared" ref="I27:I29" si="60">+Y27*0.8</f>
        <v>1.4400000000000002</v>
      </c>
      <c r="J27" s="12" t="s">
        <v>21</v>
      </c>
      <c r="K27">
        <f t="shared" si="50"/>
        <v>1.36</v>
      </c>
      <c r="L27">
        <f t="shared" si="51"/>
        <v>1.5200000000000002</v>
      </c>
      <c r="M27">
        <f>+Y27*0.8</f>
        <v>1.4400000000000002</v>
      </c>
      <c r="N27" s="12" t="s">
        <v>21</v>
      </c>
      <c r="O27">
        <f t="shared" si="52"/>
        <v>1.36</v>
      </c>
      <c r="P27">
        <f t="shared" si="53"/>
        <v>1.5200000000000002</v>
      </c>
      <c r="Q27">
        <f t="shared" si="46"/>
        <v>2.16</v>
      </c>
      <c r="R27" s="12" t="s">
        <v>20</v>
      </c>
      <c r="S27">
        <f t="shared" si="54"/>
        <v>2.04</v>
      </c>
      <c r="T27">
        <f t="shared" si="55"/>
        <v>2.2800000000000002</v>
      </c>
      <c r="U27">
        <f t="shared" ref="U27:U29" si="61">+Y27*1.2</f>
        <v>2.16</v>
      </c>
      <c r="V27" s="12" t="s">
        <v>20</v>
      </c>
      <c r="W27">
        <f t="shared" si="56"/>
        <v>2.04</v>
      </c>
      <c r="X27">
        <f t="shared" si="57"/>
        <v>2.2800000000000002</v>
      </c>
      <c r="Y27">
        <v>1.8</v>
      </c>
      <c r="Z27">
        <v>1.7</v>
      </c>
      <c r="AA27">
        <v>1.9</v>
      </c>
      <c r="AB27">
        <f t="shared" si="10"/>
        <v>0.94444444444444442</v>
      </c>
      <c r="AC27">
        <f t="shared" si="11"/>
        <v>1.0555555555555556</v>
      </c>
      <c r="AD27" s="20">
        <v>0.05</v>
      </c>
    </row>
    <row r="28" spans="1:30" x14ac:dyDescent="0.25">
      <c r="A28" s="1" t="s">
        <v>85</v>
      </c>
      <c r="B28" s="3" t="s">
        <v>86</v>
      </c>
      <c r="C28" t="s">
        <v>87</v>
      </c>
      <c r="D28" t="s">
        <v>88</v>
      </c>
      <c r="E28">
        <f>+Y28*0.8</f>
        <v>8.0000000000000016E-2</v>
      </c>
      <c r="F28" s="12" t="s">
        <v>21</v>
      </c>
      <c r="G28">
        <f t="shared" si="58"/>
        <v>5.6000000000000015E-2</v>
      </c>
      <c r="H28">
        <f t="shared" si="59"/>
        <v>0.10400000000000002</v>
      </c>
      <c r="I28">
        <f t="shared" si="60"/>
        <v>8.0000000000000016E-2</v>
      </c>
      <c r="J28" s="12" t="s">
        <v>21</v>
      </c>
      <c r="K28">
        <f t="shared" si="50"/>
        <v>5.6000000000000015E-2</v>
      </c>
      <c r="L28">
        <f t="shared" si="51"/>
        <v>0.10400000000000002</v>
      </c>
      <c r="M28">
        <f>+Y28*0.8</f>
        <v>8.0000000000000016E-2</v>
      </c>
      <c r="N28" s="12" t="s">
        <v>21</v>
      </c>
      <c r="O28">
        <f t="shared" si="52"/>
        <v>5.6000000000000015E-2</v>
      </c>
      <c r="P28">
        <f t="shared" si="53"/>
        <v>0.10400000000000002</v>
      </c>
      <c r="Q28">
        <f t="shared" si="46"/>
        <v>0.12</v>
      </c>
      <c r="R28" s="12" t="s">
        <v>20</v>
      </c>
      <c r="S28">
        <f t="shared" si="54"/>
        <v>8.4000000000000005E-2</v>
      </c>
      <c r="T28">
        <f t="shared" si="55"/>
        <v>0.156</v>
      </c>
      <c r="U28">
        <f t="shared" si="61"/>
        <v>0.12</v>
      </c>
      <c r="V28" s="12" t="s">
        <v>20</v>
      </c>
      <c r="W28">
        <f t="shared" si="56"/>
        <v>8.4000000000000005E-2</v>
      </c>
      <c r="X28">
        <f t="shared" si="57"/>
        <v>0.156</v>
      </c>
      <c r="Y28">
        <v>0.1</v>
      </c>
      <c r="Z28">
        <v>7.0000000000000007E-2</v>
      </c>
      <c r="AA28">
        <v>0.13</v>
      </c>
      <c r="AB28">
        <f t="shared" si="10"/>
        <v>0.70000000000000007</v>
      </c>
      <c r="AC28">
        <f t="shared" si="11"/>
        <v>1.3</v>
      </c>
      <c r="AD28" s="20">
        <v>0.3</v>
      </c>
    </row>
    <row r="29" spans="1:30" x14ac:dyDescent="0.25">
      <c r="B29" s="3" t="s">
        <v>89</v>
      </c>
      <c r="C29" t="s">
        <v>90</v>
      </c>
      <c r="D29" t="s">
        <v>91</v>
      </c>
      <c r="E29">
        <f>+Y29*0.8</f>
        <v>0.88240000000000007</v>
      </c>
      <c r="F29" s="12" t="s">
        <v>21</v>
      </c>
      <c r="G29">
        <f t="shared" si="58"/>
        <v>0.61768000000000012</v>
      </c>
      <c r="H29">
        <f t="shared" si="59"/>
        <v>1.1471200000000001</v>
      </c>
      <c r="I29">
        <f t="shared" si="60"/>
        <v>0.88240000000000007</v>
      </c>
      <c r="J29" s="12" t="s">
        <v>21</v>
      </c>
      <c r="K29">
        <f t="shared" si="50"/>
        <v>0.61768000000000012</v>
      </c>
      <c r="L29">
        <f t="shared" si="51"/>
        <v>1.1471200000000001</v>
      </c>
      <c r="M29">
        <f>+Y29*0.8</f>
        <v>0.88240000000000007</v>
      </c>
      <c r="N29" s="12" t="s">
        <v>21</v>
      </c>
      <c r="O29">
        <f t="shared" si="52"/>
        <v>0.61768000000000012</v>
      </c>
      <c r="P29">
        <f t="shared" si="53"/>
        <v>1.1471200000000001</v>
      </c>
      <c r="Q29">
        <f t="shared" si="46"/>
        <v>1.3235999999999999</v>
      </c>
      <c r="R29" s="12" t="s">
        <v>20</v>
      </c>
      <c r="S29">
        <f t="shared" si="54"/>
        <v>0.92652000000000001</v>
      </c>
      <c r="T29">
        <f t="shared" si="55"/>
        <v>1.72068</v>
      </c>
      <c r="U29">
        <f t="shared" si="61"/>
        <v>1.3235999999999999</v>
      </c>
      <c r="V29" s="12" t="s">
        <v>20</v>
      </c>
      <c r="W29">
        <f t="shared" si="56"/>
        <v>0.92652000000000001</v>
      </c>
      <c r="X29">
        <f t="shared" si="57"/>
        <v>1.72068</v>
      </c>
      <c r="Y29">
        <v>1.103</v>
      </c>
      <c r="Z29">
        <v>0.77210000000000001</v>
      </c>
      <c r="AA29">
        <v>1.4339</v>
      </c>
      <c r="AB29">
        <f t="shared" si="10"/>
        <v>0.70000000000000007</v>
      </c>
      <c r="AC29">
        <f t="shared" si="11"/>
        <v>1.3</v>
      </c>
      <c r="AD29" s="20">
        <v>0.3</v>
      </c>
    </row>
    <row r="30" spans="1:30" x14ac:dyDescent="0.25">
      <c r="A30" s="1" t="s">
        <v>92</v>
      </c>
      <c r="B30" s="5" t="s">
        <v>93</v>
      </c>
      <c r="C30" t="s">
        <v>94</v>
      </c>
      <c r="D30" t="s">
        <v>95</v>
      </c>
      <c r="E30">
        <v>2</v>
      </c>
      <c r="F30" s="12" t="s">
        <v>47</v>
      </c>
      <c r="G30">
        <f t="shared" si="58"/>
        <v>1.4</v>
      </c>
      <c r="H30">
        <f t="shared" si="59"/>
        <v>2.6</v>
      </c>
      <c r="I30">
        <v>2</v>
      </c>
      <c r="J30" s="12" t="s">
        <v>47</v>
      </c>
      <c r="K30">
        <f t="shared" si="50"/>
        <v>1.4</v>
      </c>
      <c r="L30">
        <f t="shared" si="51"/>
        <v>2.6</v>
      </c>
      <c r="M30">
        <v>1</v>
      </c>
      <c r="N30" s="12" t="s">
        <v>26</v>
      </c>
      <c r="O30">
        <f t="shared" si="52"/>
        <v>0.7</v>
      </c>
      <c r="P30">
        <f t="shared" si="53"/>
        <v>1.3</v>
      </c>
      <c r="Q30">
        <v>2</v>
      </c>
      <c r="R30" s="12" t="s">
        <v>47</v>
      </c>
      <c r="S30">
        <f t="shared" si="54"/>
        <v>1.4</v>
      </c>
      <c r="T30">
        <f t="shared" si="55"/>
        <v>2.6</v>
      </c>
      <c r="U30">
        <f>+Y30*0.8</f>
        <v>0.8</v>
      </c>
      <c r="V30" s="12" t="s">
        <v>21</v>
      </c>
      <c r="W30">
        <f t="shared" si="56"/>
        <v>0.55999999999999994</v>
      </c>
      <c r="X30">
        <f t="shared" si="57"/>
        <v>1.04</v>
      </c>
      <c r="Y30">
        <v>1</v>
      </c>
      <c r="Z30">
        <v>0.7</v>
      </c>
      <c r="AA30">
        <v>1.3</v>
      </c>
      <c r="AB30">
        <f t="shared" si="10"/>
        <v>0.7</v>
      </c>
      <c r="AC30">
        <f t="shared" si="11"/>
        <v>1.3</v>
      </c>
      <c r="AD30" s="20">
        <v>0.3</v>
      </c>
    </row>
    <row r="31" spans="1:30" x14ac:dyDescent="0.25">
      <c r="B31" s="5" t="s">
        <v>96</v>
      </c>
      <c r="C31" t="s">
        <v>97</v>
      </c>
      <c r="D31" t="s">
        <v>91</v>
      </c>
      <c r="E31">
        <v>1</v>
      </c>
      <c r="F31" s="12" t="s">
        <v>47</v>
      </c>
      <c r="G31">
        <f t="shared" si="58"/>
        <v>0.95000000000000007</v>
      </c>
      <c r="H31">
        <f t="shared" si="59"/>
        <v>1.05</v>
      </c>
      <c r="I31">
        <v>1</v>
      </c>
      <c r="J31" s="12" t="s">
        <v>47</v>
      </c>
      <c r="K31">
        <f t="shared" si="50"/>
        <v>0.95000000000000007</v>
      </c>
      <c r="L31">
        <f t="shared" si="51"/>
        <v>1.05</v>
      </c>
      <c r="M31">
        <v>0.77</v>
      </c>
      <c r="N31" s="12" t="s">
        <v>26</v>
      </c>
      <c r="O31">
        <f t="shared" si="52"/>
        <v>0.73150000000000004</v>
      </c>
      <c r="P31">
        <f t="shared" si="53"/>
        <v>0.80850000000000011</v>
      </c>
      <c r="Q31">
        <f>+Y31*1.2</f>
        <v>0.92399999999999993</v>
      </c>
      <c r="R31" s="12" t="s">
        <v>20</v>
      </c>
      <c r="S31">
        <f t="shared" si="54"/>
        <v>0.87780000000000002</v>
      </c>
      <c r="T31">
        <f t="shared" si="55"/>
        <v>0.97019999999999995</v>
      </c>
      <c r="U31">
        <f>+Y31*0.8</f>
        <v>0.6160000000000001</v>
      </c>
      <c r="V31" s="12" t="s">
        <v>21</v>
      </c>
      <c r="W31">
        <f t="shared" si="56"/>
        <v>0.58520000000000016</v>
      </c>
      <c r="X31">
        <f t="shared" si="57"/>
        <v>0.64680000000000015</v>
      </c>
      <c r="Y31">
        <v>0.77</v>
      </c>
      <c r="Z31">
        <v>0.73150000000000004</v>
      </c>
      <c r="AA31">
        <v>0.8085</v>
      </c>
      <c r="AB31">
        <f t="shared" si="10"/>
        <v>0.95000000000000007</v>
      </c>
      <c r="AC31">
        <f t="shared" si="11"/>
        <v>1.05</v>
      </c>
      <c r="AD31" s="20">
        <v>0.05</v>
      </c>
    </row>
    <row r="32" spans="1:30" x14ac:dyDescent="0.25">
      <c r="B32" s="5" t="s">
        <v>98</v>
      </c>
      <c r="C32" t="s">
        <v>99</v>
      </c>
      <c r="D32" t="s">
        <v>37</v>
      </c>
      <c r="E32">
        <v>1</v>
      </c>
      <c r="F32" s="12" t="s">
        <v>47</v>
      </c>
      <c r="G32">
        <f>+E32*0.7</f>
        <v>0.7</v>
      </c>
      <c r="H32">
        <f>+E32*1.3</f>
        <v>1.3</v>
      </c>
      <c r="I32">
        <v>1</v>
      </c>
      <c r="J32" s="12" t="s">
        <v>47</v>
      </c>
      <c r="K32">
        <f>+I32*0.7</f>
        <v>0.7</v>
      </c>
      <c r="L32">
        <f>+I32*1.3</f>
        <v>1.3</v>
      </c>
      <c r="M32">
        <v>0</v>
      </c>
      <c r="N32" s="12" t="s">
        <v>26</v>
      </c>
      <c r="O32">
        <v>0</v>
      </c>
      <c r="P32">
        <v>0.3</v>
      </c>
      <c r="Q32">
        <v>1</v>
      </c>
      <c r="R32" s="12" t="s">
        <v>47</v>
      </c>
      <c r="S32">
        <f>+Q32*0.7</f>
        <v>0.7</v>
      </c>
      <c r="T32">
        <f>+Q32*1.3</f>
        <v>1.3</v>
      </c>
      <c r="U32">
        <v>0</v>
      </c>
      <c r="V32" s="12" t="s">
        <v>26</v>
      </c>
      <c r="W32">
        <v>0</v>
      </c>
      <c r="X32">
        <v>0.3</v>
      </c>
      <c r="Y32">
        <v>0</v>
      </c>
      <c r="Z32">
        <v>0</v>
      </c>
      <c r="AA32">
        <v>0.3</v>
      </c>
      <c r="AD32" s="20" t="s">
        <v>133</v>
      </c>
    </row>
    <row r="33" spans="1:30" x14ac:dyDescent="0.25">
      <c r="B33" s="5" t="s">
        <v>100</v>
      </c>
      <c r="C33" t="s">
        <v>101</v>
      </c>
      <c r="D33" t="s">
        <v>34</v>
      </c>
      <c r="E33">
        <f t="shared" ref="E33" si="62">+Y33*0.8</f>
        <v>1.6</v>
      </c>
      <c r="F33" s="12" t="s">
        <v>21</v>
      </c>
      <c r="G33">
        <f t="shared" ref="G33:G34" si="63">+E33*$AB33</f>
        <v>1.1199999999999999</v>
      </c>
      <c r="H33">
        <f t="shared" ref="H33:H34" si="64">+E33*$AC33</f>
        <v>2.08</v>
      </c>
      <c r="I33">
        <f>+Y33*0.8</f>
        <v>1.6</v>
      </c>
      <c r="J33" s="12" t="s">
        <v>21</v>
      </c>
      <c r="K33">
        <f t="shared" ref="K33:K34" si="65">+I33*$AB33</f>
        <v>1.1199999999999999</v>
      </c>
      <c r="L33">
        <f t="shared" ref="L33:L34" si="66">+I33*$AC33</f>
        <v>2.08</v>
      </c>
      <c r="M33">
        <v>2</v>
      </c>
      <c r="N33" s="12" t="s">
        <v>26</v>
      </c>
      <c r="O33">
        <f t="shared" ref="O33:O34" si="67">+M33*$AB33</f>
        <v>1.4</v>
      </c>
      <c r="P33">
        <f t="shared" ref="P33:P34" si="68">+M33*$AC33</f>
        <v>2.6</v>
      </c>
      <c r="Q33">
        <f>+Y33*0.8</f>
        <v>1.6</v>
      </c>
      <c r="R33" s="12" t="s">
        <v>21</v>
      </c>
      <c r="S33">
        <f t="shared" ref="S33:S34" si="69">+Q33*$AB33</f>
        <v>1.1199999999999999</v>
      </c>
      <c r="T33">
        <f t="shared" ref="T33:T34" si="70">+Q33*$AC33</f>
        <v>2.08</v>
      </c>
      <c r="U33">
        <v>2</v>
      </c>
      <c r="V33" s="12" t="s">
        <v>26</v>
      </c>
      <c r="W33">
        <f t="shared" ref="W33:W34" si="71">+U33*$AB33</f>
        <v>1.4</v>
      </c>
      <c r="X33">
        <f t="shared" ref="X33:X34" si="72">+U33*$AC33</f>
        <v>2.6</v>
      </c>
      <c r="Y33">
        <v>2</v>
      </c>
      <c r="Z33">
        <v>1.4</v>
      </c>
      <c r="AA33">
        <v>2.6</v>
      </c>
      <c r="AB33">
        <f t="shared" si="10"/>
        <v>0.7</v>
      </c>
      <c r="AC33">
        <f t="shared" si="11"/>
        <v>1.3</v>
      </c>
      <c r="AD33" s="20">
        <v>0.3</v>
      </c>
    </row>
    <row r="34" spans="1:30" x14ac:dyDescent="0.25">
      <c r="B34" s="5" t="s">
        <v>102</v>
      </c>
      <c r="C34" t="s">
        <v>103</v>
      </c>
      <c r="D34" t="s">
        <v>104</v>
      </c>
      <c r="E34">
        <f t="shared" ref="E34" si="73">+Y34*1.2</f>
        <v>72</v>
      </c>
      <c r="F34" s="12" t="s">
        <v>20</v>
      </c>
      <c r="G34">
        <f t="shared" si="63"/>
        <v>50.4</v>
      </c>
      <c r="H34">
        <f t="shared" si="64"/>
        <v>93.600000000000009</v>
      </c>
      <c r="I34">
        <f>+Y34*0.8</f>
        <v>48</v>
      </c>
      <c r="J34" s="12" t="s">
        <v>20</v>
      </c>
      <c r="K34">
        <f t="shared" si="65"/>
        <v>33.599999999999994</v>
      </c>
      <c r="L34">
        <f t="shared" si="66"/>
        <v>62.400000000000006</v>
      </c>
      <c r="M34">
        <v>60</v>
      </c>
      <c r="N34" s="12" t="s">
        <v>26</v>
      </c>
      <c r="O34">
        <f t="shared" si="67"/>
        <v>42</v>
      </c>
      <c r="P34">
        <f t="shared" si="68"/>
        <v>78</v>
      </c>
      <c r="Q34">
        <f>+Y34*1.2</f>
        <v>72</v>
      </c>
      <c r="R34" s="12" t="s">
        <v>20</v>
      </c>
      <c r="S34">
        <f t="shared" si="69"/>
        <v>50.4</v>
      </c>
      <c r="T34">
        <f t="shared" si="70"/>
        <v>93.600000000000009</v>
      </c>
      <c r="U34">
        <f>+Y34*0.8</f>
        <v>48</v>
      </c>
      <c r="V34" s="12" t="s">
        <v>21</v>
      </c>
      <c r="W34">
        <f t="shared" si="71"/>
        <v>33.599999999999994</v>
      </c>
      <c r="X34">
        <f t="shared" si="72"/>
        <v>62.400000000000006</v>
      </c>
      <c r="Y34">
        <v>60</v>
      </c>
      <c r="Z34">
        <v>42</v>
      </c>
      <c r="AA34">
        <v>78</v>
      </c>
      <c r="AB34">
        <f t="shared" si="10"/>
        <v>0.7</v>
      </c>
      <c r="AC34">
        <f t="shared" si="11"/>
        <v>1.3</v>
      </c>
      <c r="AD34" s="20">
        <v>0.3</v>
      </c>
    </row>
    <row r="35" spans="1:30" x14ac:dyDescent="0.25">
      <c r="A35" s="1" t="s">
        <v>105</v>
      </c>
      <c r="B35" s="5" t="s">
        <v>106</v>
      </c>
      <c r="C35" t="s">
        <v>107</v>
      </c>
      <c r="D35" t="s">
        <v>37</v>
      </c>
      <c r="E35">
        <v>1</v>
      </c>
      <c r="F35" s="12" t="s">
        <v>51</v>
      </c>
      <c r="G35">
        <v>1</v>
      </c>
      <c r="H35">
        <v>1</v>
      </c>
      <c r="I35">
        <v>1</v>
      </c>
      <c r="J35" s="12" t="s">
        <v>51</v>
      </c>
      <c r="K35">
        <v>1</v>
      </c>
      <c r="L35">
        <v>1</v>
      </c>
      <c r="M35">
        <v>1</v>
      </c>
      <c r="N35" s="12" t="s">
        <v>51</v>
      </c>
      <c r="O35">
        <v>1</v>
      </c>
      <c r="P35">
        <v>1</v>
      </c>
      <c r="Q35">
        <v>0</v>
      </c>
      <c r="R35" s="12" t="s">
        <v>52</v>
      </c>
      <c r="S35">
        <v>0</v>
      </c>
      <c r="T35">
        <v>0</v>
      </c>
      <c r="U35">
        <v>0</v>
      </c>
      <c r="V35" s="12" t="s">
        <v>52</v>
      </c>
      <c r="W35">
        <v>0</v>
      </c>
      <c r="X35">
        <v>0</v>
      </c>
      <c r="Y35">
        <v>0</v>
      </c>
      <c r="Z35">
        <v>0</v>
      </c>
      <c r="AA35">
        <v>0</v>
      </c>
      <c r="AD35" s="20" t="s">
        <v>134</v>
      </c>
    </row>
    <row r="36" spans="1:30" x14ac:dyDescent="0.25">
      <c r="B36" s="5" t="s">
        <v>108</v>
      </c>
      <c r="C36" t="s">
        <v>109</v>
      </c>
      <c r="D36" t="s">
        <v>37</v>
      </c>
      <c r="E36">
        <v>1</v>
      </c>
      <c r="F36" s="12" t="s">
        <v>51</v>
      </c>
      <c r="G36">
        <v>1</v>
      </c>
      <c r="H36">
        <v>1</v>
      </c>
      <c r="I36">
        <v>1</v>
      </c>
      <c r="J36" s="12" t="s">
        <v>51</v>
      </c>
      <c r="K36">
        <v>1</v>
      </c>
      <c r="L36">
        <v>1</v>
      </c>
      <c r="M36">
        <v>1</v>
      </c>
      <c r="N36" s="12" t="s">
        <v>51</v>
      </c>
      <c r="O36">
        <v>1</v>
      </c>
      <c r="P36">
        <v>1</v>
      </c>
      <c r="Q36">
        <v>1</v>
      </c>
      <c r="R36" s="12" t="s">
        <v>51</v>
      </c>
      <c r="S36">
        <v>1</v>
      </c>
      <c r="T36">
        <v>1</v>
      </c>
      <c r="U36">
        <v>0</v>
      </c>
      <c r="V36" s="12" t="s">
        <v>52</v>
      </c>
      <c r="W36">
        <v>0</v>
      </c>
      <c r="X36">
        <v>0</v>
      </c>
      <c r="Y36">
        <v>0</v>
      </c>
      <c r="Z36">
        <v>0</v>
      </c>
      <c r="AA36">
        <v>0</v>
      </c>
      <c r="AD36" s="20" t="s">
        <v>134</v>
      </c>
    </row>
    <row r="37" spans="1:30" x14ac:dyDescent="0.25">
      <c r="B37" s="5" t="s">
        <v>110</v>
      </c>
      <c r="C37" t="s">
        <v>111</v>
      </c>
      <c r="D37" t="s">
        <v>37</v>
      </c>
      <c r="E37">
        <v>1</v>
      </c>
      <c r="F37" s="12" t="s">
        <v>51</v>
      </c>
      <c r="G37">
        <v>1</v>
      </c>
      <c r="H37">
        <v>1</v>
      </c>
      <c r="I37">
        <v>1</v>
      </c>
      <c r="J37" s="12" t="s">
        <v>51</v>
      </c>
      <c r="K37">
        <v>1</v>
      </c>
      <c r="L37">
        <v>1</v>
      </c>
      <c r="M37">
        <v>1</v>
      </c>
      <c r="N37" s="12" t="s">
        <v>51</v>
      </c>
      <c r="O37">
        <v>1</v>
      </c>
      <c r="P37">
        <v>1</v>
      </c>
      <c r="Q37">
        <v>0</v>
      </c>
      <c r="R37" s="12" t="s">
        <v>52</v>
      </c>
      <c r="S37">
        <v>1</v>
      </c>
      <c r="T37">
        <v>1</v>
      </c>
      <c r="U37">
        <v>0</v>
      </c>
      <c r="V37" s="12" t="s">
        <v>52</v>
      </c>
      <c r="W37">
        <v>0</v>
      </c>
      <c r="X37">
        <v>0</v>
      </c>
      <c r="Y37">
        <v>0</v>
      </c>
      <c r="Z37">
        <v>0</v>
      </c>
      <c r="AA37">
        <v>0</v>
      </c>
      <c r="AD37" s="20" t="s">
        <v>134</v>
      </c>
    </row>
    <row r="38" spans="1:30" x14ac:dyDescent="0.25">
      <c r="B38" s="5" t="s">
        <v>112</v>
      </c>
      <c r="C38" t="s">
        <v>113</v>
      </c>
      <c r="D38" t="s">
        <v>37</v>
      </c>
      <c r="E38">
        <v>1</v>
      </c>
      <c r="F38" s="12" t="s">
        <v>51</v>
      </c>
      <c r="G38">
        <v>1</v>
      </c>
      <c r="H38">
        <v>1</v>
      </c>
      <c r="I38">
        <v>1</v>
      </c>
      <c r="J38" s="12" t="s">
        <v>51</v>
      </c>
      <c r="K38">
        <v>1</v>
      </c>
      <c r="L38">
        <v>1</v>
      </c>
      <c r="M38">
        <v>1</v>
      </c>
      <c r="N38" s="12" t="s">
        <v>51</v>
      </c>
      <c r="O38">
        <v>1</v>
      </c>
      <c r="P38">
        <v>1</v>
      </c>
      <c r="Q38">
        <v>1</v>
      </c>
      <c r="R38" s="12" t="s">
        <v>51</v>
      </c>
      <c r="S38">
        <v>1</v>
      </c>
      <c r="T38">
        <v>1</v>
      </c>
      <c r="U38">
        <v>0</v>
      </c>
      <c r="V38" s="12" t="s">
        <v>52</v>
      </c>
      <c r="W38">
        <v>0</v>
      </c>
      <c r="X38">
        <v>0</v>
      </c>
      <c r="Y38">
        <v>0</v>
      </c>
      <c r="Z38">
        <v>0</v>
      </c>
      <c r="AA38">
        <v>0</v>
      </c>
      <c r="AD38" s="20" t="s">
        <v>134</v>
      </c>
    </row>
    <row r="39" spans="1:30" x14ac:dyDescent="0.25">
      <c r="A39" s="1" t="s">
        <v>114</v>
      </c>
      <c r="B39" s="3" t="s">
        <v>115</v>
      </c>
      <c r="C39" t="s">
        <v>116</v>
      </c>
      <c r="D39" t="s">
        <v>117</v>
      </c>
      <c r="E39">
        <v>520</v>
      </c>
      <c r="F39" s="12" t="s">
        <v>47</v>
      </c>
      <c r="G39">
        <f t="shared" ref="G39" si="74">+E39*$AB39</f>
        <v>466.66666666666669</v>
      </c>
      <c r="H39">
        <f t="shared" ref="H39" si="75">+E39*$AC39</f>
        <v>573.33333333333337</v>
      </c>
      <c r="I39">
        <v>520</v>
      </c>
      <c r="J39" s="12" t="s">
        <v>47</v>
      </c>
      <c r="K39">
        <f t="shared" ref="K39" si="76">+I39*$AB39</f>
        <v>466.66666666666669</v>
      </c>
      <c r="L39">
        <f t="shared" ref="L39" si="77">+I39*$AC39</f>
        <v>573.33333333333337</v>
      </c>
      <c r="M39">
        <v>520</v>
      </c>
      <c r="N39" s="12" t="s">
        <v>47</v>
      </c>
      <c r="O39">
        <f t="shared" ref="O39" si="78">+M39*$AB39</f>
        <v>466.66666666666669</v>
      </c>
      <c r="P39">
        <f t="shared" ref="P39" si="79">+M39*$AC39</f>
        <v>573.33333333333337</v>
      </c>
      <c r="Q39">
        <v>156</v>
      </c>
      <c r="R39" s="12" t="s">
        <v>26</v>
      </c>
      <c r="S39">
        <f t="shared" ref="S39" si="80">+Q39*$AB39</f>
        <v>140</v>
      </c>
      <c r="T39">
        <f t="shared" ref="T39" si="81">+Q39*$AC39</f>
        <v>172</v>
      </c>
      <c r="U39">
        <f>+Y39*0.8</f>
        <v>124.80000000000001</v>
      </c>
      <c r="V39" s="12" t="s">
        <v>21</v>
      </c>
      <c r="W39">
        <f t="shared" ref="W39" si="82">+U39*$AB39</f>
        <v>112.00000000000001</v>
      </c>
      <c r="X39">
        <f t="shared" ref="X39" si="83">+U39*$AC39</f>
        <v>137.60000000000002</v>
      </c>
      <c r="Y39">
        <v>156</v>
      </c>
      <c r="Z39">
        <v>140</v>
      </c>
      <c r="AA39">
        <v>172</v>
      </c>
      <c r="AB39">
        <f t="shared" si="10"/>
        <v>0.89743589743589747</v>
      </c>
      <c r="AC39">
        <f t="shared" si="11"/>
        <v>1.1025641025641026</v>
      </c>
      <c r="AD39" s="20">
        <v>0.1</v>
      </c>
    </row>
    <row r="40" spans="1:30" x14ac:dyDescent="0.25">
      <c r="B40" s="3" t="s">
        <v>118</v>
      </c>
      <c r="C40" t="s">
        <v>119</v>
      </c>
      <c r="D40" t="s">
        <v>117</v>
      </c>
      <c r="E40">
        <v>1040</v>
      </c>
      <c r="F40" s="12" t="s">
        <v>47</v>
      </c>
      <c r="G40">
        <f>+E40*0.7</f>
        <v>728</v>
      </c>
      <c r="H40">
        <f>+E40*1.3</f>
        <v>1352</v>
      </c>
      <c r="I40">
        <v>1040</v>
      </c>
      <c r="J40" s="12" t="s">
        <v>47</v>
      </c>
      <c r="K40">
        <f>+I40*0.7</f>
        <v>728</v>
      </c>
      <c r="L40">
        <f>+I40*1.3</f>
        <v>1352</v>
      </c>
      <c r="M40">
        <v>1040</v>
      </c>
      <c r="N40" s="12" t="s">
        <v>47</v>
      </c>
      <c r="O40">
        <f>+M40*0.7</f>
        <v>728</v>
      </c>
      <c r="P40">
        <f>+M40*1.3</f>
        <v>1352</v>
      </c>
      <c r="Q40">
        <v>52</v>
      </c>
      <c r="R40" s="12" t="s">
        <v>26</v>
      </c>
      <c r="S40">
        <f>+Q40*0.7</f>
        <v>36.4</v>
      </c>
      <c r="T40">
        <f>+Q40*1.3</f>
        <v>67.600000000000009</v>
      </c>
      <c r="U40">
        <f>+Y40*0.8</f>
        <v>41.6</v>
      </c>
      <c r="V40" s="12" t="s">
        <v>21</v>
      </c>
      <c r="W40">
        <f>+U40*0.7</f>
        <v>29.119999999999997</v>
      </c>
      <c r="X40">
        <f>+U40*1.3</f>
        <v>54.080000000000005</v>
      </c>
      <c r="Y40">
        <v>52</v>
      </c>
      <c r="Z40">
        <f>+Y40*0.7</f>
        <v>36.4</v>
      </c>
      <c r="AA40">
        <f>+Y40*1.3</f>
        <v>67.600000000000009</v>
      </c>
      <c r="AB40">
        <f t="shared" si="10"/>
        <v>0.7</v>
      </c>
      <c r="AC40">
        <f t="shared" si="11"/>
        <v>1.3000000000000003</v>
      </c>
      <c r="AD40" s="20">
        <v>0.3</v>
      </c>
    </row>
    <row r="42" spans="1:30" ht="15" customHeight="1" x14ac:dyDescent="0.25">
      <c r="B42" t="s">
        <v>120</v>
      </c>
      <c r="E42" s="17" t="s">
        <v>121</v>
      </c>
      <c r="F42" s="17"/>
      <c r="G42" s="17"/>
      <c r="H42" s="17"/>
      <c r="I42" s="17" t="s">
        <v>122</v>
      </c>
      <c r="J42" s="17"/>
      <c r="K42" s="17"/>
      <c r="L42" s="17"/>
      <c r="M42" s="17" t="s">
        <v>123</v>
      </c>
      <c r="N42" s="17"/>
      <c r="O42" s="17"/>
      <c r="P42" s="17"/>
      <c r="Q42" s="17" t="s">
        <v>124</v>
      </c>
      <c r="R42" s="17"/>
      <c r="S42" s="17"/>
      <c r="T42" s="17"/>
      <c r="U42" s="17" t="s">
        <v>125</v>
      </c>
      <c r="V42" s="17"/>
      <c r="W42" s="17"/>
      <c r="X42" s="17"/>
    </row>
    <row r="43" spans="1:30" x14ac:dyDescent="0.25">
      <c r="A43" s="6" t="s">
        <v>126</v>
      </c>
      <c r="B43" s="7" t="s">
        <v>127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</row>
    <row r="44" spans="1:30" x14ac:dyDescent="0.25">
      <c r="A44" s="8"/>
      <c r="B44" s="9" t="s">
        <v>128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 spans="1:30" x14ac:dyDescent="0.25">
      <c r="A45" s="10"/>
      <c r="B45" s="11" t="s">
        <v>129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 spans="1:30" x14ac:dyDescent="0.25"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 spans="1:30" x14ac:dyDescent="0.25"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 spans="1:30" x14ac:dyDescent="0.25">
      <c r="E48" s="13" t="s">
        <v>130</v>
      </c>
    </row>
  </sheetData>
  <mergeCells count="11">
    <mergeCell ref="E42:H47"/>
    <mergeCell ref="I42:L47"/>
    <mergeCell ref="M42:P47"/>
    <mergeCell ref="Q42:T47"/>
    <mergeCell ref="U42:X47"/>
    <mergeCell ref="Y2:AA2"/>
    <mergeCell ref="I2:L2"/>
    <mergeCell ref="E2:H2"/>
    <mergeCell ref="M2:P2"/>
    <mergeCell ref="Q2:T2"/>
    <mergeCell ref="U2:X2"/>
  </mergeCells>
  <pageMargins left="0.7" right="0.7" top="0.75" bottom="0.75" header="0.3" footer="0.3"/>
  <pageSetup paperSize="9" orientation="portrait" r:id="rId1"/>
  <ignoredErrors>
    <ignoredError sqref="M11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KATRINA SZETEY</dc:creator>
  <cp:keywords/>
  <dc:description/>
  <cp:lastModifiedBy>KATRINA SZETEY</cp:lastModifiedBy>
  <cp:revision/>
  <dcterms:created xsi:type="dcterms:W3CDTF">2021-10-19T02:55:45Z</dcterms:created>
  <dcterms:modified xsi:type="dcterms:W3CDTF">2022-03-22T04:56:07Z</dcterms:modified>
  <cp:category/>
  <cp:contentStatus/>
</cp:coreProperties>
</file>