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szeteyka_deakin_edu_au/Documents/PhD/Data/Economic/"/>
    </mc:Choice>
  </mc:AlternateContent>
  <xr:revisionPtr revIDLastSave="0" documentId="8_{A0B7745B-49B3-4B17-95EB-EDDD65F4AB4A}" xr6:coauthVersionLast="47" xr6:coauthVersionMax="47" xr10:uidLastSave="{00000000-0000-0000-0000-000000000000}"/>
  <bookViews>
    <workbookView xWindow="1065" yWindow="-120" windowWidth="27855" windowHeight="16440" activeTab="1" xr2:uid="{681077BB-BCEC-4070-8560-1707DE6A0B5F}"/>
  </bookViews>
  <sheets>
    <sheet name="Otway" sheetId="1" r:id="rId1"/>
    <sheet name="Forrest" sheetId="2" r:id="rId2"/>
    <sheet name="Model data" sheetId="3" r:id="rId3"/>
  </sheets>
  <definedNames>
    <definedName name="solver_adj" localSheetId="2" hidden="1">'Model data'!$G$2:$G$3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'Model data'!$I$2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71" i="2" l="1"/>
  <c r="W271" i="2"/>
  <c r="V271" i="2"/>
  <c r="U271" i="2"/>
  <c r="T271" i="2"/>
  <c r="S271" i="2"/>
  <c r="R271" i="2"/>
  <c r="P271" i="2"/>
  <c r="O271" i="2"/>
  <c r="N271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B278" i="2"/>
  <c r="N278" i="2" s="1"/>
  <c r="C278" i="2"/>
  <c r="O278" i="2" s="1"/>
  <c r="D278" i="2"/>
  <c r="P278" i="2" s="1"/>
  <c r="E278" i="2"/>
  <c r="Q278" i="2" s="1"/>
  <c r="F278" i="2"/>
  <c r="R278" i="2" s="1"/>
  <c r="G278" i="2"/>
  <c r="S278" i="2" s="1"/>
  <c r="H278" i="2"/>
  <c r="T278" i="2" s="1"/>
  <c r="I278" i="2"/>
  <c r="U278" i="2" s="1"/>
  <c r="J278" i="2"/>
  <c r="V278" i="2" s="1"/>
  <c r="K278" i="2"/>
  <c r="W278" i="2" s="1"/>
  <c r="L278" i="2"/>
  <c r="X278" i="2" s="1"/>
  <c r="M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M272" i="2"/>
  <c r="C272" i="2"/>
  <c r="O272" i="2" s="1"/>
  <c r="D272" i="2"/>
  <c r="P272" i="2" s="1"/>
  <c r="E272" i="2"/>
  <c r="Q272" i="2" s="1"/>
  <c r="F272" i="2"/>
  <c r="G272" i="2"/>
  <c r="H272" i="2"/>
  <c r="T272" i="2" s="1"/>
  <c r="I272" i="2"/>
  <c r="U272" i="2" s="1"/>
  <c r="J272" i="2"/>
  <c r="V272" i="2" s="1"/>
  <c r="K272" i="2"/>
  <c r="W272" i="2" s="1"/>
  <c r="L272" i="2"/>
  <c r="X272" i="2" s="1"/>
  <c r="B272" i="2"/>
  <c r="N272" i="2" s="1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K258" i="2" s="1"/>
  <c r="C258" i="2"/>
  <c r="L258" i="2" s="1"/>
  <c r="D258" i="2"/>
  <c r="M258" i="2" s="1"/>
  <c r="E258" i="2"/>
  <c r="N258" i="2" s="1"/>
  <c r="F258" i="2"/>
  <c r="O258" i="2" s="1"/>
  <c r="G258" i="2"/>
  <c r="P258" i="2" s="1"/>
  <c r="H258" i="2"/>
  <c r="Q258" i="2" s="1"/>
  <c r="I258" i="2"/>
  <c r="R258" i="2" s="1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C251" i="2"/>
  <c r="L251" i="2" s="1"/>
  <c r="D251" i="2"/>
  <c r="M251" i="2" s="1"/>
  <c r="E251" i="2"/>
  <c r="N251" i="2" s="1"/>
  <c r="F251" i="2"/>
  <c r="O251" i="2" s="1"/>
  <c r="G251" i="2"/>
  <c r="P251" i="2" s="1"/>
  <c r="H251" i="2"/>
  <c r="Q251" i="2" s="1"/>
  <c r="I251" i="2"/>
  <c r="R251" i="2" s="1"/>
  <c r="J251" i="2"/>
  <c r="B251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K236" i="2" s="1"/>
  <c r="C236" i="2"/>
  <c r="L236" i="2" s="1"/>
  <c r="D236" i="2"/>
  <c r="M236" i="2" s="1"/>
  <c r="E236" i="2"/>
  <c r="N236" i="2" s="1"/>
  <c r="F236" i="2"/>
  <c r="O236" i="2" s="1"/>
  <c r="G236" i="2"/>
  <c r="P236" i="2" s="1"/>
  <c r="H236" i="2"/>
  <c r="Q236" i="2" s="1"/>
  <c r="I236" i="2"/>
  <c r="R236" i="2" s="1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C229" i="2"/>
  <c r="L229" i="2" s="1"/>
  <c r="D229" i="2"/>
  <c r="M229" i="2" s="1"/>
  <c r="E229" i="2"/>
  <c r="N229" i="2" s="1"/>
  <c r="F229" i="2"/>
  <c r="O229" i="2" s="1"/>
  <c r="G229" i="2"/>
  <c r="P229" i="2" s="1"/>
  <c r="H229" i="2"/>
  <c r="Q229" i="2" s="1"/>
  <c r="I229" i="2"/>
  <c r="R229" i="2" s="1"/>
  <c r="J229" i="2"/>
  <c r="B229" i="2"/>
  <c r="K229" i="2" s="1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K214" i="2" s="1"/>
  <c r="C214" i="2"/>
  <c r="L214" i="2" s="1"/>
  <c r="D214" i="2"/>
  <c r="M214" i="2" s="1"/>
  <c r="E214" i="2"/>
  <c r="N214" i="2" s="1"/>
  <c r="F214" i="2"/>
  <c r="O214" i="2" s="1"/>
  <c r="G214" i="2"/>
  <c r="P214" i="2" s="1"/>
  <c r="H214" i="2"/>
  <c r="Q214" i="2" s="1"/>
  <c r="I214" i="2"/>
  <c r="R214" i="2" s="1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C207" i="2"/>
  <c r="L207" i="2" s="1"/>
  <c r="D207" i="2"/>
  <c r="M207" i="2" s="1"/>
  <c r="E207" i="2"/>
  <c r="N207" i="2" s="1"/>
  <c r="F207" i="2"/>
  <c r="O207" i="2" s="1"/>
  <c r="G207" i="2"/>
  <c r="P207" i="2" s="1"/>
  <c r="H207" i="2"/>
  <c r="Q207" i="2" s="1"/>
  <c r="I207" i="2"/>
  <c r="R207" i="2" s="1"/>
  <c r="J207" i="2"/>
  <c r="B207" i="2"/>
  <c r="K207" i="2" s="1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K192" i="2" s="1"/>
  <c r="C192" i="2"/>
  <c r="L192" i="2" s="1"/>
  <c r="D192" i="2"/>
  <c r="M192" i="2" s="1"/>
  <c r="E192" i="2"/>
  <c r="N192" i="2" s="1"/>
  <c r="F192" i="2"/>
  <c r="O192" i="2" s="1"/>
  <c r="G192" i="2"/>
  <c r="P192" i="2" s="1"/>
  <c r="H192" i="2"/>
  <c r="Q192" i="2" s="1"/>
  <c r="I192" i="2"/>
  <c r="R192" i="2" s="1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C185" i="2"/>
  <c r="L185" i="2" s="1"/>
  <c r="D185" i="2"/>
  <c r="M185" i="2" s="1"/>
  <c r="E185" i="2"/>
  <c r="N185" i="2" s="1"/>
  <c r="F185" i="2"/>
  <c r="O185" i="2" s="1"/>
  <c r="G185" i="2"/>
  <c r="P185" i="2" s="1"/>
  <c r="H185" i="2"/>
  <c r="Q185" i="2" s="1"/>
  <c r="I185" i="2"/>
  <c r="R185" i="2" s="1"/>
  <c r="J185" i="2"/>
  <c r="B185" i="2"/>
  <c r="K185" i="2" s="1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K170" i="2" s="1"/>
  <c r="C170" i="2"/>
  <c r="L170" i="2" s="1"/>
  <c r="D170" i="2"/>
  <c r="M170" i="2" s="1"/>
  <c r="E170" i="2"/>
  <c r="N170" i="2" s="1"/>
  <c r="F170" i="2"/>
  <c r="O170" i="2" s="1"/>
  <c r="G170" i="2"/>
  <c r="P170" i="2" s="1"/>
  <c r="H170" i="2"/>
  <c r="Q170" i="2" s="1"/>
  <c r="I170" i="2"/>
  <c r="R170" i="2" s="1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C163" i="2"/>
  <c r="L163" i="2" s="1"/>
  <c r="D163" i="2"/>
  <c r="M163" i="2" s="1"/>
  <c r="E163" i="2"/>
  <c r="N163" i="2" s="1"/>
  <c r="F163" i="2"/>
  <c r="O163" i="2" s="1"/>
  <c r="G163" i="2"/>
  <c r="P163" i="2" s="1"/>
  <c r="H163" i="2"/>
  <c r="Q163" i="2" s="1"/>
  <c r="I163" i="2"/>
  <c r="R163" i="2" s="1"/>
  <c r="J163" i="2"/>
  <c r="B163" i="2"/>
  <c r="K163" i="2" s="1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K148" i="2" s="1"/>
  <c r="C148" i="2"/>
  <c r="L148" i="2" s="1"/>
  <c r="D148" i="2"/>
  <c r="M148" i="2" s="1"/>
  <c r="E148" i="2"/>
  <c r="N148" i="2" s="1"/>
  <c r="F148" i="2"/>
  <c r="O148" i="2" s="1"/>
  <c r="G148" i="2"/>
  <c r="H148" i="2"/>
  <c r="I148" i="2"/>
  <c r="R148" i="2" s="1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C141" i="2"/>
  <c r="L141" i="2" s="1"/>
  <c r="D141" i="2"/>
  <c r="M141" i="2" s="1"/>
  <c r="E141" i="2"/>
  <c r="N141" i="2" s="1"/>
  <c r="F141" i="2"/>
  <c r="O141" i="2" s="1"/>
  <c r="G141" i="2"/>
  <c r="P141" i="2" s="1"/>
  <c r="H141" i="2"/>
  <c r="Q141" i="2" s="1"/>
  <c r="I141" i="2"/>
  <c r="R141" i="2" s="1"/>
  <c r="J141" i="2"/>
  <c r="B141" i="2"/>
  <c r="K141" i="2" s="1"/>
  <c r="P148" i="2"/>
  <c r="Q148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K126" i="2" s="1"/>
  <c r="C126" i="2"/>
  <c r="L126" i="2" s="1"/>
  <c r="D126" i="2"/>
  <c r="M126" i="2" s="1"/>
  <c r="E126" i="2"/>
  <c r="N126" i="2" s="1"/>
  <c r="F126" i="2"/>
  <c r="O126" i="2" s="1"/>
  <c r="G126" i="2"/>
  <c r="P126" i="2" s="1"/>
  <c r="H126" i="2"/>
  <c r="Q126" i="2" s="1"/>
  <c r="I126" i="2"/>
  <c r="R126" i="2" s="1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C119" i="2"/>
  <c r="L119" i="2" s="1"/>
  <c r="D119" i="2"/>
  <c r="M119" i="2" s="1"/>
  <c r="E119" i="2"/>
  <c r="N119" i="2" s="1"/>
  <c r="F119" i="2"/>
  <c r="O119" i="2" s="1"/>
  <c r="G119" i="2"/>
  <c r="P119" i="2" s="1"/>
  <c r="H119" i="2"/>
  <c r="Q119" i="2" s="1"/>
  <c r="I119" i="2"/>
  <c r="R119" i="2" s="1"/>
  <c r="J119" i="2"/>
  <c r="B119" i="2"/>
  <c r="K119" i="2" s="1"/>
  <c r="Y278" i="2" l="1"/>
  <c r="B21" i="3" s="1"/>
  <c r="S272" i="2"/>
  <c r="Q286" i="2"/>
  <c r="Z278" i="2"/>
  <c r="C21" i="3" s="1"/>
  <c r="V286" i="2"/>
  <c r="Z272" i="2"/>
  <c r="C5" i="3" s="1"/>
  <c r="N286" i="2"/>
  <c r="X286" i="2"/>
  <c r="P286" i="2"/>
  <c r="R272" i="2"/>
  <c r="R286" i="2" s="1"/>
  <c r="W286" i="2"/>
  <c r="O286" i="2"/>
  <c r="U286" i="2"/>
  <c r="T286" i="2"/>
  <c r="O268" i="2"/>
  <c r="R268" i="2"/>
  <c r="Q225" i="2"/>
  <c r="K251" i="2"/>
  <c r="K268" i="2" s="1"/>
  <c r="Q268" i="2"/>
  <c r="P268" i="2"/>
  <c r="L268" i="2"/>
  <c r="M268" i="2"/>
  <c r="N268" i="2"/>
  <c r="O181" i="2"/>
  <c r="O203" i="2"/>
  <c r="T258" i="2"/>
  <c r="C22" i="3" s="1"/>
  <c r="S258" i="2"/>
  <c r="B22" i="3" s="1"/>
  <c r="N247" i="2"/>
  <c r="P247" i="2"/>
  <c r="Q247" i="2"/>
  <c r="O247" i="2"/>
  <c r="M247" i="2"/>
  <c r="R247" i="2"/>
  <c r="S236" i="2"/>
  <c r="B23" i="3" s="1"/>
  <c r="T236" i="2"/>
  <c r="C23" i="3" s="1"/>
  <c r="L247" i="2"/>
  <c r="S229" i="2"/>
  <c r="B7" i="3" s="1"/>
  <c r="K247" i="2"/>
  <c r="T229" i="2"/>
  <c r="C7" i="3" s="1"/>
  <c r="P225" i="2"/>
  <c r="R225" i="2"/>
  <c r="O225" i="2"/>
  <c r="N225" i="2"/>
  <c r="S214" i="2"/>
  <c r="B24" i="3" s="1"/>
  <c r="T214" i="2"/>
  <c r="C24" i="3" s="1"/>
  <c r="L225" i="2"/>
  <c r="K225" i="2"/>
  <c r="M225" i="2"/>
  <c r="S207" i="2"/>
  <c r="B8" i="3" s="1"/>
  <c r="T207" i="2"/>
  <c r="C8" i="3" s="1"/>
  <c r="R203" i="2"/>
  <c r="N203" i="2"/>
  <c r="Q203" i="2"/>
  <c r="K203" i="2"/>
  <c r="L203" i="2"/>
  <c r="M203" i="2"/>
  <c r="S192" i="2"/>
  <c r="B25" i="3" s="1"/>
  <c r="T192" i="2"/>
  <c r="C25" i="3" s="1"/>
  <c r="P203" i="2"/>
  <c r="S185" i="2"/>
  <c r="B9" i="3" s="1"/>
  <c r="T185" i="2"/>
  <c r="C9" i="3" s="1"/>
  <c r="Q181" i="2"/>
  <c r="K181" i="2"/>
  <c r="L181" i="2"/>
  <c r="M181" i="2"/>
  <c r="R181" i="2"/>
  <c r="S170" i="2"/>
  <c r="B26" i="3" s="1"/>
  <c r="N181" i="2"/>
  <c r="P181" i="2"/>
  <c r="T163" i="2"/>
  <c r="C10" i="3" s="1"/>
  <c r="S163" i="2"/>
  <c r="B10" i="3" s="1"/>
  <c r="T170" i="2"/>
  <c r="C26" i="3" s="1"/>
  <c r="R159" i="2"/>
  <c r="O159" i="2"/>
  <c r="N159" i="2"/>
  <c r="Q159" i="2"/>
  <c r="M159" i="2"/>
  <c r="P159" i="2"/>
  <c r="T141" i="2"/>
  <c r="C11" i="3" s="1"/>
  <c r="S141" i="2"/>
  <c r="B11" i="3" s="1"/>
  <c r="K159" i="2"/>
  <c r="L159" i="2"/>
  <c r="T148" i="2"/>
  <c r="C27" i="3" s="1"/>
  <c r="S148" i="2"/>
  <c r="B27" i="3" s="1"/>
  <c r="R137" i="2"/>
  <c r="M137" i="2"/>
  <c r="K137" i="2"/>
  <c r="N137" i="2"/>
  <c r="O137" i="2"/>
  <c r="Q137" i="2"/>
  <c r="L137" i="2"/>
  <c r="S119" i="2"/>
  <c r="B12" i="3" s="1"/>
  <c r="S126" i="2"/>
  <c r="B28" i="3" s="1"/>
  <c r="T126" i="2"/>
  <c r="C28" i="3" s="1"/>
  <c r="P137" i="2"/>
  <c r="T119" i="2"/>
  <c r="C12" i="3" s="1"/>
  <c r="S23" i="2"/>
  <c r="B49" i="3" s="1"/>
  <c r="B33" i="3"/>
  <c r="B17" i="3"/>
  <c r="C97" i="2"/>
  <c r="L97" i="2" s="1"/>
  <c r="D97" i="2"/>
  <c r="M97" i="2" s="1"/>
  <c r="E97" i="2"/>
  <c r="N97" i="2" s="1"/>
  <c r="F97" i="2"/>
  <c r="O97" i="2" s="1"/>
  <c r="G97" i="2"/>
  <c r="P97" i="2" s="1"/>
  <c r="H97" i="2"/>
  <c r="Q97" i="2" s="1"/>
  <c r="I97" i="2"/>
  <c r="R97" i="2" s="1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C104" i="2"/>
  <c r="L104" i="2" s="1"/>
  <c r="D104" i="2"/>
  <c r="M104" i="2" s="1"/>
  <c r="E104" i="2"/>
  <c r="N104" i="2" s="1"/>
  <c r="F104" i="2"/>
  <c r="O104" i="2" s="1"/>
  <c r="G104" i="2"/>
  <c r="P104" i="2" s="1"/>
  <c r="H104" i="2"/>
  <c r="Q104" i="2" s="1"/>
  <c r="I104" i="2"/>
  <c r="R104" i="2" s="1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F110" i="2"/>
  <c r="G110" i="2"/>
  <c r="H110" i="2"/>
  <c r="I110" i="2"/>
  <c r="J110" i="2"/>
  <c r="C111" i="2"/>
  <c r="D111" i="2"/>
  <c r="E111" i="2"/>
  <c r="F111" i="2"/>
  <c r="G111" i="2"/>
  <c r="H111" i="2"/>
  <c r="I111" i="2"/>
  <c r="J111" i="2"/>
  <c r="C112" i="2"/>
  <c r="D112" i="2"/>
  <c r="E112" i="2"/>
  <c r="F112" i="2"/>
  <c r="G112" i="2"/>
  <c r="H112" i="2"/>
  <c r="I112" i="2"/>
  <c r="J112" i="2"/>
  <c r="C113" i="2"/>
  <c r="D113" i="2"/>
  <c r="E113" i="2"/>
  <c r="F113" i="2"/>
  <c r="G113" i="2"/>
  <c r="H113" i="2"/>
  <c r="I113" i="2"/>
  <c r="J113" i="2"/>
  <c r="C114" i="2"/>
  <c r="D114" i="2"/>
  <c r="E114" i="2"/>
  <c r="F114" i="2"/>
  <c r="G114" i="2"/>
  <c r="H114" i="2"/>
  <c r="I114" i="2"/>
  <c r="J114" i="2"/>
  <c r="C115" i="2"/>
  <c r="D115" i="2"/>
  <c r="E115" i="2"/>
  <c r="F115" i="2"/>
  <c r="G115" i="2"/>
  <c r="H115" i="2"/>
  <c r="I115" i="2"/>
  <c r="J115" i="2"/>
  <c r="B98" i="2"/>
  <c r="B99" i="2"/>
  <c r="B100" i="2"/>
  <c r="B101" i="2"/>
  <c r="B102" i="2"/>
  <c r="B103" i="2"/>
  <c r="B104" i="2"/>
  <c r="K104" i="2" s="1"/>
  <c r="B105" i="2"/>
  <c r="B106" i="2"/>
  <c r="B107" i="2"/>
  <c r="B108" i="2"/>
  <c r="B109" i="2"/>
  <c r="B110" i="2"/>
  <c r="B111" i="2"/>
  <c r="B112" i="2"/>
  <c r="B113" i="2"/>
  <c r="B114" i="2"/>
  <c r="B115" i="2"/>
  <c r="B97" i="2"/>
  <c r="K97" i="2" s="1"/>
  <c r="C74" i="2"/>
  <c r="L74" i="2" s="1"/>
  <c r="D74" i="2"/>
  <c r="M74" i="2" s="1"/>
  <c r="E74" i="2"/>
  <c r="N74" i="2" s="1"/>
  <c r="F74" i="2"/>
  <c r="O74" i="2" s="1"/>
  <c r="G74" i="2"/>
  <c r="P74" i="2" s="1"/>
  <c r="H74" i="2"/>
  <c r="Q74" i="2" s="1"/>
  <c r="I74" i="2"/>
  <c r="R74" i="2" s="1"/>
  <c r="J74" i="2"/>
  <c r="S74" i="2" s="1"/>
  <c r="B14" i="3" s="1"/>
  <c r="C75" i="2"/>
  <c r="D75" i="2"/>
  <c r="E75" i="2"/>
  <c r="F75" i="2"/>
  <c r="G75" i="2"/>
  <c r="H75" i="2"/>
  <c r="I75" i="2"/>
  <c r="J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J77" i="2"/>
  <c r="C78" i="2"/>
  <c r="D78" i="2"/>
  <c r="E78" i="2"/>
  <c r="F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L81" i="2" s="1"/>
  <c r="D81" i="2"/>
  <c r="M81" i="2" s="1"/>
  <c r="E81" i="2"/>
  <c r="N81" i="2" s="1"/>
  <c r="F81" i="2"/>
  <c r="O81" i="2" s="1"/>
  <c r="G81" i="2"/>
  <c r="P81" i="2" s="1"/>
  <c r="H81" i="2"/>
  <c r="Q81" i="2" s="1"/>
  <c r="I81" i="2"/>
  <c r="R81" i="2" s="1"/>
  <c r="J81" i="2"/>
  <c r="S81" i="2" s="1"/>
  <c r="B30" i="3" s="1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84" i="2"/>
  <c r="D84" i="2"/>
  <c r="E84" i="2"/>
  <c r="F84" i="2"/>
  <c r="G84" i="2"/>
  <c r="H84" i="2"/>
  <c r="I84" i="2"/>
  <c r="J84" i="2"/>
  <c r="C85" i="2"/>
  <c r="D85" i="2"/>
  <c r="E85" i="2"/>
  <c r="F85" i="2"/>
  <c r="G85" i="2"/>
  <c r="H85" i="2"/>
  <c r="I85" i="2"/>
  <c r="J85" i="2"/>
  <c r="C86" i="2"/>
  <c r="D86" i="2"/>
  <c r="E86" i="2"/>
  <c r="F86" i="2"/>
  <c r="G86" i="2"/>
  <c r="H86" i="2"/>
  <c r="I86" i="2"/>
  <c r="J86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90" i="2"/>
  <c r="D90" i="2"/>
  <c r="E90" i="2"/>
  <c r="F90" i="2"/>
  <c r="G90" i="2"/>
  <c r="H90" i="2"/>
  <c r="I90" i="2"/>
  <c r="J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B75" i="2"/>
  <c r="B76" i="2"/>
  <c r="B77" i="2"/>
  <c r="B78" i="2"/>
  <c r="B79" i="2"/>
  <c r="B80" i="2"/>
  <c r="B81" i="2"/>
  <c r="K81" i="2" s="1"/>
  <c r="B82" i="2"/>
  <c r="B83" i="2"/>
  <c r="B84" i="2"/>
  <c r="B85" i="2"/>
  <c r="B86" i="2"/>
  <c r="B87" i="2"/>
  <c r="B88" i="2"/>
  <c r="B89" i="2"/>
  <c r="B90" i="2"/>
  <c r="B91" i="2"/>
  <c r="B92" i="2"/>
  <c r="B74" i="2"/>
  <c r="K74" i="2" s="1"/>
  <c r="C51" i="2"/>
  <c r="L51" i="2" s="1"/>
  <c r="D51" i="2"/>
  <c r="M51" i="2" s="1"/>
  <c r="E51" i="2"/>
  <c r="N51" i="2" s="1"/>
  <c r="F51" i="2"/>
  <c r="O51" i="2" s="1"/>
  <c r="G51" i="2"/>
  <c r="P51" i="2" s="1"/>
  <c r="H51" i="2"/>
  <c r="Q51" i="2" s="1"/>
  <c r="I51" i="2"/>
  <c r="J51" i="2"/>
  <c r="S51" i="2" s="1"/>
  <c r="B15" i="3" s="1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L58" i="2" s="1"/>
  <c r="D58" i="2"/>
  <c r="M58" i="2" s="1"/>
  <c r="E58" i="2"/>
  <c r="N58" i="2" s="1"/>
  <c r="F58" i="2"/>
  <c r="O58" i="2" s="1"/>
  <c r="G58" i="2"/>
  <c r="P58" i="2" s="1"/>
  <c r="H58" i="2"/>
  <c r="Q58" i="2" s="1"/>
  <c r="I58" i="2"/>
  <c r="R58" i="2" s="1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B52" i="2"/>
  <c r="B53" i="2"/>
  <c r="B54" i="2"/>
  <c r="B55" i="2"/>
  <c r="B56" i="2"/>
  <c r="B57" i="2"/>
  <c r="B58" i="2"/>
  <c r="K58" i="2" s="1"/>
  <c r="B59" i="2"/>
  <c r="B60" i="2"/>
  <c r="B61" i="2"/>
  <c r="B62" i="2"/>
  <c r="B63" i="2"/>
  <c r="B64" i="2"/>
  <c r="B65" i="2"/>
  <c r="B66" i="2"/>
  <c r="B67" i="2"/>
  <c r="B68" i="2"/>
  <c r="B69" i="2"/>
  <c r="B51" i="2"/>
  <c r="K51" i="2" s="1"/>
  <c r="C28" i="2"/>
  <c r="L28" i="2" s="1"/>
  <c r="D28" i="2"/>
  <c r="M28" i="2" s="1"/>
  <c r="E28" i="2"/>
  <c r="N28" i="2" s="1"/>
  <c r="F28" i="2"/>
  <c r="O28" i="2" s="1"/>
  <c r="G28" i="2"/>
  <c r="P28" i="2" s="1"/>
  <c r="H28" i="2"/>
  <c r="Q28" i="2" s="1"/>
  <c r="I28" i="2"/>
  <c r="R28" i="2" s="1"/>
  <c r="J28" i="2"/>
  <c r="S28" i="2" s="1"/>
  <c r="B16" i="3" s="1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L35" i="2" s="1"/>
  <c r="D35" i="2"/>
  <c r="M35" i="2" s="1"/>
  <c r="E35" i="2"/>
  <c r="N35" i="2" s="1"/>
  <c r="F35" i="2"/>
  <c r="O35" i="2" s="1"/>
  <c r="G35" i="2"/>
  <c r="P35" i="2" s="1"/>
  <c r="H35" i="2"/>
  <c r="Q35" i="2" s="1"/>
  <c r="I35" i="2"/>
  <c r="R35" i="2" s="1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B29" i="2"/>
  <c r="B30" i="2"/>
  <c r="B31" i="2"/>
  <c r="B32" i="2"/>
  <c r="B33" i="2"/>
  <c r="B34" i="2"/>
  <c r="B35" i="2"/>
  <c r="K35" i="2" s="1"/>
  <c r="B36" i="2"/>
  <c r="B37" i="2"/>
  <c r="B38" i="2"/>
  <c r="B39" i="2"/>
  <c r="B40" i="2"/>
  <c r="B41" i="2"/>
  <c r="B42" i="2"/>
  <c r="B43" i="2"/>
  <c r="B44" i="2"/>
  <c r="B45" i="2"/>
  <c r="B46" i="2"/>
  <c r="C23" i="2"/>
  <c r="D23" i="2"/>
  <c r="E23" i="2"/>
  <c r="F23" i="2"/>
  <c r="G23" i="2"/>
  <c r="H23" i="2"/>
  <c r="I23" i="2"/>
  <c r="J23" i="2"/>
  <c r="B23" i="2"/>
  <c r="B28" i="2"/>
  <c r="K28" i="2" s="1"/>
  <c r="B5" i="2"/>
  <c r="T12" i="2"/>
  <c r="C33" i="3" s="1"/>
  <c r="T23" i="2"/>
  <c r="T5" i="2"/>
  <c r="U5" i="2" s="1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5" i="2"/>
  <c r="D5" i="2"/>
  <c r="E5" i="2"/>
  <c r="F5" i="2"/>
  <c r="G5" i="2"/>
  <c r="H5" i="2"/>
  <c r="I5" i="2"/>
  <c r="Y272" i="2" l="1"/>
  <c r="B5" i="3" s="1"/>
  <c r="S286" i="2"/>
  <c r="Y286" i="2" s="1"/>
  <c r="B37" i="3" s="1"/>
  <c r="T251" i="2"/>
  <c r="C6" i="3" s="1"/>
  <c r="S251" i="2"/>
  <c r="U23" i="2"/>
  <c r="C49" i="3"/>
  <c r="C17" i="3"/>
  <c r="U12" i="2"/>
  <c r="T203" i="2"/>
  <c r="C41" i="3" s="1"/>
  <c r="T268" i="2"/>
  <c r="C38" i="3" s="1"/>
  <c r="T247" i="2"/>
  <c r="C39" i="3" s="1"/>
  <c r="S247" i="2"/>
  <c r="B39" i="3" s="1"/>
  <c r="T225" i="2"/>
  <c r="C40" i="3" s="1"/>
  <c r="S225" i="2"/>
  <c r="B40" i="3" s="1"/>
  <c r="S203" i="2"/>
  <c r="B41" i="3" s="1"/>
  <c r="T181" i="2"/>
  <c r="C42" i="3" s="1"/>
  <c r="S181" i="2"/>
  <c r="B42" i="3" s="1"/>
  <c r="S159" i="2"/>
  <c r="B43" i="3" s="1"/>
  <c r="T159" i="2"/>
  <c r="C43" i="3" s="1"/>
  <c r="T137" i="2"/>
  <c r="C44" i="3" s="1"/>
  <c r="S137" i="2"/>
  <c r="B44" i="3" s="1"/>
  <c r="M92" i="2"/>
  <c r="Q115" i="2"/>
  <c r="S58" i="2"/>
  <c r="B31" i="3" s="1"/>
  <c r="L92" i="2"/>
  <c r="T81" i="2"/>
  <c r="C30" i="3" s="1"/>
  <c r="O92" i="2"/>
  <c r="Q92" i="2"/>
  <c r="N92" i="2"/>
  <c r="S35" i="2"/>
  <c r="B32" i="3" s="1"/>
  <c r="P92" i="2"/>
  <c r="S97" i="2"/>
  <c r="B13" i="3" s="1"/>
  <c r="T74" i="2"/>
  <c r="C14" i="3" s="1"/>
  <c r="K92" i="2"/>
  <c r="R92" i="2"/>
  <c r="S104" i="2"/>
  <c r="B29" i="3" s="1"/>
  <c r="N115" i="2"/>
  <c r="L115" i="2"/>
  <c r="O115" i="2"/>
  <c r="R115" i="2"/>
  <c r="T97" i="2"/>
  <c r="C13" i="3" s="1"/>
  <c r="K115" i="2"/>
  <c r="M115" i="2"/>
  <c r="P115" i="2"/>
  <c r="T104" i="2"/>
  <c r="C29" i="3" s="1"/>
  <c r="P69" i="2"/>
  <c r="O69" i="2"/>
  <c r="N69" i="2"/>
  <c r="N46" i="2"/>
  <c r="L69" i="2"/>
  <c r="L46" i="2"/>
  <c r="R51" i="2"/>
  <c r="R69" i="2" s="1"/>
  <c r="M46" i="2"/>
  <c r="Q69" i="2"/>
  <c r="O46" i="2"/>
  <c r="T28" i="2"/>
  <c r="C16" i="3" s="1"/>
  <c r="K46" i="2"/>
  <c r="M69" i="2"/>
  <c r="T35" i="2"/>
  <c r="C32" i="3" s="1"/>
  <c r="R46" i="2"/>
  <c r="T51" i="2"/>
  <c r="C15" i="3" s="1"/>
  <c r="Q46" i="2"/>
  <c r="T58" i="2"/>
  <c r="C31" i="3" s="1"/>
  <c r="K69" i="2"/>
  <c r="P46" i="2"/>
  <c r="J17" i="2"/>
  <c r="J16" i="2"/>
  <c r="J8" i="2"/>
  <c r="J9" i="2"/>
  <c r="J7" i="2"/>
  <c r="J14" i="2"/>
  <c r="J6" i="2"/>
  <c r="J15" i="2"/>
  <c r="J5" i="2"/>
  <c r="J20" i="2"/>
  <c r="J21" i="2"/>
  <c r="J19" i="2"/>
  <c r="J11" i="2"/>
  <c r="J22" i="2"/>
  <c r="J12" i="2"/>
  <c r="J13" i="2"/>
  <c r="J18" i="2"/>
  <c r="J10" i="2"/>
  <c r="D21" i="3" l="1"/>
  <c r="D5" i="3"/>
  <c r="Z286" i="2"/>
  <c r="C37" i="3" s="1"/>
  <c r="C18" i="3"/>
  <c r="C34" i="3"/>
  <c r="S268" i="2"/>
  <c r="B38" i="3" s="1"/>
  <c r="B6" i="3"/>
  <c r="C65" i="3"/>
  <c r="S46" i="2"/>
  <c r="B48" i="3" s="1"/>
  <c r="S69" i="2"/>
  <c r="B47" i="3" s="1"/>
  <c r="T92" i="2"/>
  <c r="C46" i="3" s="1"/>
  <c r="C62" i="3" s="1"/>
  <c r="S92" i="2"/>
  <c r="B46" i="3" s="1"/>
  <c r="S115" i="2"/>
  <c r="B45" i="3" s="1"/>
  <c r="T115" i="2"/>
  <c r="C45" i="3" s="1"/>
  <c r="T69" i="2"/>
  <c r="C47" i="3" s="1"/>
  <c r="C63" i="3" s="1"/>
  <c r="T46" i="2"/>
  <c r="C48" i="3" s="1"/>
  <c r="C64" i="3" s="1"/>
  <c r="D37" i="3" l="1"/>
  <c r="C50" i="3"/>
  <c r="C61" i="3"/>
</calcChain>
</file>

<file path=xl/sharedStrings.xml><?xml version="1.0" encoding="utf-8"?>
<sst xmlns="http://schemas.openxmlformats.org/spreadsheetml/2006/main" count="936" uniqueCount="116">
  <si>
    <t>Industry</t>
  </si>
  <si>
    <t>SA2</t>
  </si>
  <si>
    <t>Zero to less than $50k</t>
  </si>
  <si>
    <t>$50k to less than $100k</t>
  </si>
  <si>
    <t>$100k to less than $200K</t>
  </si>
  <si>
    <t>$200k to less than $500k</t>
  </si>
  <si>
    <t>$500k to less than $2m</t>
  </si>
  <si>
    <t>$2m to less than $5m</t>
  </si>
  <si>
    <t>$5m to less than $10m</t>
  </si>
  <si>
    <t>$10m or more</t>
  </si>
  <si>
    <t>Total</t>
  </si>
  <si>
    <t>Agriculture, Forestry and Fishing</t>
  </si>
  <si>
    <t>Otway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</si>
  <si>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</si>
  <si>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</si>
  <si>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</si>
  <si>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</si>
  <si>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</si>
  <si>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</si>
  <si>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</si>
  <si>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</si>
  <si>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</si>
  <si>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</si>
  <si>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</si>
  <si>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</si>
  <si>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</si>
  <si>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</si>
  <si>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</si>
  <si>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</si>
  <si>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</si>
  <si>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</si>
  <si>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Currently Unknown</t>
  </si>
  <si>
    <t>Year</t>
  </si>
  <si>
    <t>Extrapolation to Forrest</t>
  </si>
  <si>
    <t>TOTAL</t>
  </si>
  <si>
    <t>Total Income</t>
  </si>
  <si>
    <t>Other services</t>
  </si>
  <si>
    <t>Data for Economy component</t>
  </si>
  <si>
    <t>Agriculture income</t>
  </si>
  <si>
    <t>Income</t>
  </si>
  <si>
    <t>Businesses</t>
  </si>
  <si>
    <t>Tourism income</t>
  </si>
  <si>
    <t>Other sectors income</t>
  </si>
  <si>
    <t>Avg</t>
  </si>
  <si>
    <t>Average</t>
  </si>
  <si>
    <t>Currently unknown</t>
  </si>
  <si>
    <t>Unknown</t>
  </si>
  <si>
    <t>2012</t>
  </si>
  <si>
    <t>A    Agriculture, Forestry and Fishing</t>
  </si>
  <si>
    <t xml:space="preserve">B    Mining </t>
  </si>
  <si>
    <t>C    Manufacturing</t>
  </si>
  <si>
    <t>D    Electricity, Gas, Water and Waste Services</t>
  </si>
  <si>
    <t>E    Construction</t>
  </si>
  <si>
    <t>F    Wholesale Trade</t>
  </si>
  <si>
    <t>G    Retail Trade</t>
  </si>
  <si>
    <t>H    Accomodation and Food Services</t>
  </si>
  <si>
    <t>I    Transport, Postal and Warehousing</t>
  </si>
  <si>
    <t>J    Information Media and Telecommunications</t>
  </si>
  <si>
    <t>K    Financial and Insurance Services</t>
  </si>
  <si>
    <t>L    Rental, Hiring and Real Estate Services</t>
  </si>
  <si>
    <t>M    Professional, Scientific and Techincal Services</t>
  </si>
  <si>
    <t>N    Administrative and Support Services</t>
  </si>
  <si>
    <t>P    Education and Training</t>
  </si>
  <si>
    <t>Q    Health Care and Social Assistance</t>
  </si>
  <si>
    <t>R    Arts and Recreation Services</t>
  </si>
  <si>
    <t>S    Other Services</t>
  </si>
  <si>
    <r>
      <t xml:space="preserve">Not Classified </t>
    </r>
    <r>
      <rPr>
        <vertAlign val="superscript"/>
        <sz val="8"/>
        <rFont val="Arial"/>
        <family val="2"/>
      </rPr>
      <t>1</t>
    </r>
    <r>
      <rPr>
        <sz val="10"/>
        <rFont val="Arial"/>
        <family val="2"/>
      </rPr>
      <t/>
    </r>
  </si>
  <si>
    <t xml:space="preserve">Industry </t>
  </si>
  <si>
    <t>SLA Codes</t>
  </si>
  <si>
    <t xml:space="preserve"> Zero to less than $25k </t>
  </si>
  <si>
    <t xml:space="preserve">$25k to less than $50k </t>
  </si>
  <si>
    <t>$50k to less than $75K</t>
  </si>
  <si>
    <t>$75k to less than $100k</t>
  </si>
  <si>
    <t>$100k to less than $150k</t>
  </si>
  <si>
    <t xml:space="preserve">$150k to less than $200k </t>
  </si>
  <si>
    <t xml:space="preserve">$200k to less than $500k </t>
  </si>
  <si>
    <t xml:space="preserve">$500k to less than $1m </t>
  </si>
  <si>
    <t xml:space="preserve">$1m to less than $2m </t>
  </si>
  <si>
    <t xml:space="preserve">$2m to less than $5m </t>
  </si>
  <si>
    <t xml:space="preserve">$5m to less than $10m </t>
  </si>
  <si>
    <t>A        AGRICULTURE FORESTRY AND FISHING</t>
  </si>
  <si>
    <t>Colac-Otway (S) - South</t>
  </si>
  <si>
    <t>C        MANUFACTURING</t>
  </si>
  <si>
    <t>D        ELECTRICITY GAS AND WATER SUPPLY</t>
  </si>
  <si>
    <t>E        CONSTRUCTION</t>
  </si>
  <si>
    <t>F        WHOLESALE TRADE</t>
  </si>
  <si>
    <t>G        RETAIL TRADE</t>
  </si>
  <si>
    <t>H        ACCOMMODATION CAFES AND RESTAURANTS</t>
  </si>
  <si>
    <t>I        TRANSPORT AND STORAGE</t>
  </si>
  <si>
    <t>J        COMMUNICATION SERVICES</t>
  </si>
  <si>
    <t>K        FINANCE AND INSURANCE</t>
  </si>
  <si>
    <t>L        PROPERTY AND BUSINESS SERVICES</t>
  </si>
  <si>
    <t>N        EDUCATION</t>
  </si>
  <si>
    <t>O        HEALTH AND COMMUNITY SERVICES</t>
  </si>
  <si>
    <t>P        CULTURAL AND RECREATIONAL SERVICES</t>
  </si>
  <si>
    <t>Q        PERSONAL AND OTHER SERVICES</t>
  </si>
  <si>
    <t>AGRICULTURE FORESTRY AND FISHING</t>
  </si>
  <si>
    <t>MANUFACTURING</t>
  </si>
  <si>
    <t>ELECTRICITY GAS AND WATER SUPPLY</t>
  </si>
  <si>
    <t>CONSTRUCTION</t>
  </si>
  <si>
    <t>WHOLESALE TRADE</t>
  </si>
  <si>
    <t>RETAIL TRADE</t>
  </si>
  <si>
    <t>ACCOMMODATION CAFES AND RESTAURANTS</t>
  </si>
  <si>
    <t>TRANSPORT AND STORAGE</t>
  </si>
  <si>
    <t>COMMUNICATION SERVICES</t>
  </si>
  <si>
    <t>FINANCE AND INSURANCE</t>
  </si>
  <si>
    <t>PROPERTY AND BUSINESS SERVICES</t>
  </si>
  <si>
    <t>EDUCATION</t>
  </si>
  <si>
    <t>HEALTH AND COMMUNITY SERVICES</t>
  </si>
  <si>
    <t>CULTURAL AND RECREATIONAL SERVICES</t>
  </si>
  <si>
    <t>PERSONAL AND OTHER SERVICES</t>
  </si>
  <si>
    <t>INIT</t>
  </si>
  <si>
    <t>Data collated from Australian Bureau of Statistics 8165.0 Counts of Australian Businesses by SA2 by turnover size</t>
  </si>
  <si>
    <t>https://www.abs.gov.au/statistics/economy/business-indicators/counts-australian-businesses-including-entries-and-exits/latest-release</t>
  </si>
  <si>
    <t>Otway SA2 data downscaled to Forrest by resident population proportions (Otway 3608 to Forrest 230 = 0.064)</t>
  </si>
  <si>
    <t>Median value used to represent binned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</si>
</sst>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>
      <alignment horizontal="left" vertical="center" wrapText="1"/>
    </xf>
    <xf numFmtId="0" fontId="5" fillId="0" borderId="0">
      <alignment horizontal="right"/>
    </xf>
    <xf numFmtId="0" fontId="5" fillId="0" borderId="0">
      <alignment horizontal="left" vertical="center" wrapText="1"/>
    </xf>
    <xf numFmtId="0" fontId="5" fillId="0" borderId="0"/>
  </cellStyleXfs>
  <cellXfs count="45">
    <xf numFmtId="0" fontId="0" fillId="0" borderId="0" xfId="0"/>
    <xf numFmtId="0" fontId="3" fillId="0" borderId="0" xfId="0" applyFont="1" applyAlignment="1">
      <alignment wrapText="1"/>
    </xf>
    <xf numFmtId="3" fontId="4" fillId="0" borderId="0" xfId="2" applyNumberFormat="1" applyFont="1" applyAlignment="1">
      <alignment horizontal="right" vertical="top" wrapText="1"/>
    </xf>
    <xf numFmtId="0" fontId="4" fillId="0" borderId="0" xfId="3" applyFont="1" applyAlignment="1">
      <alignment horizontal="right" vertical="top" wrapText="1"/>
    </xf>
    <xf numFmtId="3" fontId="4" fillId="0" borderId="0" xfId="3" applyNumberFormat="1" applyFont="1" applyAlignment="1">
      <alignment horizontal="right" vertical="top" wrapText="1"/>
    </xf>
    <xf numFmtId="0" fontId="5" fillId="0" borderId="0" xfId="4">
      <alignment horizontal="left" vertical="center" wrapText="1"/>
    </xf>
    <xf numFmtId="3" fontId="5" fillId="0" borderId="0" xfId="5" applyNumberFormat="1">
      <alignment horizontal="right"/>
    </xf>
    <xf numFmtId="0" fontId="5" fillId="0" borderId="0" xfId="6">
      <alignment horizontal="left" vertical="center"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3" fontId="6" fillId="0" borderId="0" xfId="2" applyNumberFormat="1" applyFont="1" applyAlignment="1">
      <alignment horizontal="right" vertical="top" wrapText="1"/>
    </xf>
    <xf numFmtId="0" fontId="6" fillId="0" borderId="0" xfId="3" applyFont="1" applyAlignment="1">
      <alignment horizontal="right" vertical="top" wrapText="1"/>
    </xf>
    <xf numFmtId="3" fontId="6" fillId="0" borderId="0" xfId="3" applyNumberFormat="1" applyFont="1" applyAlignment="1">
      <alignment horizontal="right" vertical="top" wrapText="1"/>
    </xf>
    <xf numFmtId="0" fontId="8" fillId="0" borderId="0" xfId="0" applyFont="1" applyAlignment="1">
      <alignment wrapText="1"/>
    </xf>
    <xf numFmtId="0" fontId="9" fillId="0" borderId="0" xfId="4" applyFont="1">
      <alignment horizontal="left" vertical="center" wrapText="1"/>
    </xf>
    <xf numFmtId="0" fontId="6" fillId="0" borderId="0" xfId="0" applyFont="1" applyAlignment="1">
      <alignment horizontal="right" vertical="center"/>
    </xf>
    <xf numFmtId="164" fontId="7" fillId="0" borderId="0" xfId="1" applyNumberFormat="1" applyFont="1"/>
    <xf numFmtId="164" fontId="7" fillId="0" borderId="0" xfId="0" applyNumberFormat="1" applyFont="1"/>
    <xf numFmtId="164" fontId="7" fillId="0" borderId="4" xfId="0" applyNumberFormat="1" applyFont="1" applyBorder="1"/>
    <xf numFmtId="3" fontId="7" fillId="0" borderId="0" xfId="0" applyNumberFormat="1" applyFont="1"/>
    <xf numFmtId="164" fontId="7" fillId="0" borderId="0" xfId="0" applyNumberFormat="1" applyFont="1" applyBorder="1"/>
    <xf numFmtId="164" fontId="6" fillId="0" borderId="0" xfId="1" applyNumberFormat="1" applyFont="1"/>
    <xf numFmtId="0" fontId="10" fillId="0" borderId="0" xfId="0" applyFont="1"/>
    <xf numFmtId="164" fontId="0" fillId="0" borderId="0" xfId="1" applyNumberFormat="1" applyFont="1"/>
    <xf numFmtId="164" fontId="0" fillId="0" borderId="0" xfId="0" applyNumberFormat="1"/>
    <xf numFmtId="49" fontId="11" fillId="0" borderId="0" xfId="2" applyNumberFormat="1" applyFont="1"/>
    <xf numFmtId="0" fontId="11" fillId="0" borderId="0" xfId="2" applyFont="1" applyAlignment="1">
      <alignment horizontal="left"/>
    </xf>
    <xf numFmtId="0" fontId="11" fillId="0" borderId="0" xfId="2" applyFont="1"/>
    <xf numFmtId="3" fontId="11" fillId="0" borderId="0" xfId="2" applyNumberFormat="1" applyFont="1"/>
    <xf numFmtId="49" fontId="11" fillId="0" borderId="0" xfId="3" applyNumberFormat="1" applyFont="1"/>
    <xf numFmtId="0" fontId="11" fillId="0" borderId="0" xfId="3" applyFont="1" applyAlignment="1">
      <alignment horizontal="right"/>
    </xf>
    <xf numFmtId="3" fontId="11" fillId="0" borderId="0" xfId="3" applyNumberFormat="1" applyFont="1" applyAlignment="1">
      <alignment horizontal="right"/>
    </xf>
    <xf numFmtId="0" fontId="5" fillId="0" borderId="0" xfId="7" applyFont="1"/>
    <xf numFmtId="0" fontId="11" fillId="0" borderId="0" xfId="3" applyFont="1"/>
    <xf numFmtId="3" fontId="11" fillId="0" borderId="0" xfId="3" quotePrefix="1" applyNumberFormat="1" applyFont="1"/>
    <xf numFmtId="3" fontId="11" fillId="0" borderId="0" xfId="3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Font="1"/>
  </cellXfs>
  <cellStyles count="8">
    <cellStyle name="Comma" xfId="1" builtinId="3"/>
    <cellStyle name="Normal" xfId="0" builtinId="0"/>
    <cellStyle name="Normal 2 2" xfId="7" xr:uid="{2607A4F1-93E4-40F1-AEE4-DE6297736AD3}"/>
    <cellStyle name="Normal 2 3" xfId="2" xr:uid="{E13AB9D9-9EC5-402A-B2B0-4D03641218EA}"/>
    <cellStyle name="Normal 3" xfId="3" xr:uid="{875AC3EE-ADC5-40AC-AC90-85D3361CEB24}"/>
    <cellStyle name="Style4 2 2 2" xfId="6" xr:uid="{00589192-E825-41A8-A30B-8C198619BEEE}"/>
    <cellStyle name="Style4 3" xfId="4" xr:uid="{F0F17F27-E3B9-4DF4-B269-5E4691D36F87}"/>
    <cellStyle name="Style6" xfId="5" xr:uid="{3B42390D-FE87-4A6F-A70F-5BEAA85517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FE31-71D8-440C-9B9F-A46B8CAB8F4D}">
  <dimension ref="A1:O265"/>
  <sheetViews>
    <sheetView workbookViewId="0"/>
  </sheetViews>
  <sheetFormatPr defaultRowHeight="15" x14ac:dyDescent="0.25"/>
  <cols>
    <col min="1" max="1" width="38.42578125" customWidth="1"/>
  </cols>
  <sheetData>
    <row r="1" spans="1:12" x14ac:dyDescent="0.25">
      <c r="A1" t="s">
        <v>112</v>
      </c>
    </row>
    <row r="2" spans="1:12" x14ac:dyDescent="0.25">
      <c r="A2" t="s">
        <v>113</v>
      </c>
    </row>
    <row r="3" spans="1:12" ht="33.75" x14ac:dyDescent="0.25">
      <c r="A3" s="1" t="s">
        <v>0</v>
      </c>
      <c r="B3" s="1" t="s">
        <v>32</v>
      </c>
      <c r="C3" s="1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  <c r="K3" s="4" t="s">
        <v>9</v>
      </c>
      <c r="L3" s="4" t="s">
        <v>10</v>
      </c>
    </row>
    <row r="4" spans="1:12" ht="15" customHeight="1" x14ac:dyDescent="0.25">
      <c r="A4" s="5" t="s">
        <v>11</v>
      </c>
      <c r="B4" s="5">
        <v>2020</v>
      </c>
      <c r="C4" s="5" t="s">
        <v>12</v>
      </c>
      <c r="D4" s="6">
        <v>38</v>
      </c>
      <c r="E4" s="6">
        <v>14</v>
      </c>
      <c r="F4" s="6">
        <v>20</v>
      </c>
      <c r="G4" s="6">
        <v>24</v>
      </c>
      <c r="H4" s="6">
        <v>17</v>
      </c>
      <c r="I4" s="6">
        <v>3</v>
      </c>
      <c r="J4" s="6">
        <v>0</v>
      </c>
      <c r="K4" s="6">
        <v>0</v>
      </c>
      <c r="L4" s="6">
        <v>112</v>
      </c>
    </row>
    <row r="5" spans="1:12" ht="15" customHeight="1" x14ac:dyDescent="0.25">
      <c r="A5" s="5" t="s">
        <v>13</v>
      </c>
      <c r="B5" s="5">
        <v>2020</v>
      </c>
      <c r="C5" s="5" t="s">
        <v>12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ht="15" customHeight="1" x14ac:dyDescent="0.25">
      <c r="A6" s="5" t="s">
        <v>14</v>
      </c>
      <c r="B6" s="5">
        <v>2020</v>
      </c>
      <c r="C6" s="5" t="s">
        <v>12</v>
      </c>
      <c r="D6" s="6">
        <v>3</v>
      </c>
      <c r="E6" s="6">
        <v>0</v>
      </c>
      <c r="F6" s="6">
        <v>3</v>
      </c>
      <c r="G6" s="6">
        <v>3</v>
      </c>
      <c r="H6" s="6">
        <v>3</v>
      </c>
      <c r="I6" s="6">
        <v>0</v>
      </c>
      <c r="J6" s="6">
        <v>0</v>
      </c>
      <c r="K6" s="6">
        <v>0</v>
      </c>
      <c r="L6" s="6">
        <v>9</v>
      </c>
    </row>
    <row r="7" spans="1:12" ht="15" customHeight="1" x14ac:dyDescent="0.25">
      <c r="A7" s="5" t="s">
        <v>15</v>
      </c>
      <c r="B7" s="5">
        <v>2020</v>
      </c>
      <c r="C7" s="5" t="s">
        <v>12</v>
      </c>
      <c r="D7" s="6">
        <v>0</v>
      </c>
      <c r="E7" s="6">
        <v>0</v>
      </c>
      <c r="F7" s="6">
        <v>0</v>
      </c>
      <c r="G7" s="6">
        <v>3</v>
      </c>
      <c r="H7" s="6">
        <v>0</v>
      </c>
      <c r="I7" s="6">
        <v>0</v>
      </c>
      <c r="J7" s="6">
        <v>0</v>
      </c>
      <c r="K7" s="6">
        <v>0</v>
      </c>
      <c r="L7" s="6">
        <v>3</v>
      </c>
    </row>
    <row r="8" spans="1:12" ht="15" customHeight="1" x14ac:dyDescent="0.25">
      <c r="A8" s="5" t="s">
        <v>16</v>
      </c>
      <c r="B8" s="5">
        <v>2020</v>
      </c>
      <c r="C8" s="5" t="s">
        <v>12</v>
      </c>
      <c r="D8" s="6">
        <v>16</v>
      </c>
      <c r="E8" s="6">
        <v>13</v>
      </c>
      <c r="F8" s="6">
        <v>16</v>
      </c>
      <c r="G8" s="6">
        <v>22</v>
      </c>
      <c r="H8" s="6">
        <v>12</v>
      </c>
      <c r="I8" s="6">
        <v>3</v>
      </c>
      <c r="J8" s="6">
        <v>0</v>
      </c>
      <c r="K8" s="6">
        <v>0</v>
      </c>
      <c r="L8" s="6">
        <v>85</v>
      </c>
    </row>
    <row r="9" spans="1:12" ht="15" customHeight="1" x14ac:dyDescent="0.25">
      <c r="A9" s="5" t="s">
        <v>17</v>
      </c>
      <c r="B9" s="5">
        <v>2020</v>
      </c>
      <c r="C9" s="5" t="s">
        <v>12</v>
      </c>
      <c r="D9" s="6">
        <v>3</v>
      </c>
      <c r="E9" s="6">
        <v>0</v>
      </c>
      <c r="F9" s="6">
        <v>3</v>
      </c>
      <c r="G9" s="6">
        <v>3</v>
      </c>
      <c r="H9" s="6">
        <v>0</v>
      </c>
      <c r="I9" s="6">
        <v>0</v>
      </c>
      <c r="J9" s="6">
        <v>0</v>
      </c>
      <c r="K9" s="6">
        <v>0</v>
      </c>
      <c r="L9" s="6">
        <v>10</v>
      </c>
    </row>
    <row r="10" spans="1:12" ht="15" customHeight="1" x14ac:dyDescent="0.25">
      <c r="A10" s="5" t="s">
        <v>18</v>
      </c>
      <c r="B10" s="5">
        <v>2020</v>
      </c>
      <c r="C10" s="5" t="s">
        <v>12</v>
      </c>
      <c r="D10" s="6">
        <v>5</v>
      </c>
      <c r="E10" s="6">
        <v>0</v>
      </c>
      <c r="F10" s="6">
        <v>5</v>
      </c>
      <c r="G10" s="6">
        <v>11</v>
      </c>
      <c r="H10" s="6">
        <v>5</v>
      </c>
      <c r="I10" s="6">
        <v>3</v>
      </c>
      <c r="J10" s="6">
        <v>0</v>
      </c>
      <c r="K10" s="6">
        <v>3</v>
      </c>
      <c r="L10" s="6">
        <v>29</v>
      </c>
    </row>
    <row r="11" spans="1:12" ht="15" customHeight="1" x14ac:dyDescent="0.25">
      <c r="A11" s="5" t="s">
        <v>19</v>
      </c>
      <c r="B11" s="5">
        <v>2020</v>
      </c>
      <c r="C11" s="5" t="s">
        <v>12</v>
      </c>
      <c r="D11" s="6">
        <v>11</v>
      </c>
      <c r="E11" s="6">
        <v>15</v>
      </c>
      <c r="F11" s="6">
        <v>16</v>
      </c>
      <c r="G11" s="6">
        <v>24</v>
      </c>
      <c r="H11" s="6">
        <v>26</v>
      </c>
      <c r="I11" s="6">
        <v>8</v>
      </c>
      <c r="J11" s="6">
        <v>3</v>
      </c>
      <c r="K11" s="6">
        <v>0</v>
      </c>
      <c r="L11" s="6">
        <v>98</v>
      </c>
    </row>
    <row r="12" spans="1:12" ht="15" customHeight="1" x14ac:dyDescent="0.25">
      <c r="A12" s="5" t="s">
        <v>20</v>
      </c>
      <c r="B12" s="5">
        <v>2020</v>
      </c>
      <c r="C12" s="5" t="s">
        <v>12</v>
      </c>
      <c r="D12" s="6">
        <v>9</v>
      </c>
      <c r="E12" s="6">
        <v>0</v>
      </c>
      <c r="F12" s="6">
        <v>3</v>
      </c>
      <c r="G12" s="6">
        <v>0</v>
      </c>
      <c r="H12" s="6">
        <v>5</v>
      </c>
      <c r="I12" s="6">
        <v>0</v>
      </c>
      <c r="J12" s="6">
        <v>0</v>
      </c>
      <c r="K12" s="6">
        <v>0</v>
      </c>
      <c r="L12" s="6">
        <v>21</v>
      </c>
    </row>
    <row r="13" spans="1:12" ht="15" customHeight="1" x14ac:dyDescent="0.25">
      <c r="A13" s="5" t="s">
        <v>21</v>
      </c>
      <c r="B13" s="5">
        <v>2020</v>
      </c>
      <c r="C13" s="5" t="s">
        <v>12</v>
      </c>
      <c r="D13" s="6">
        <v>4</v>
      </c>
      <c r="E13" s="6">
        <v>0</v>
      </c>
      <c r="F13" s="6">
        <v>0</v>
      </c>
      <c r="G13" s="6">
        <v>3</v>
      </c>
      <c r="H13" s="6">
        <v>0</v>
      </c>
      <c r="I13" s="6">
        <v>0</v>
      </c>
      <c r="J13" s="6">
        <v>0</v>
      </c>
      <c r="K13" s="6">
        <v>0</v>
      </c>
      <c r="L13" s="6">
        <v>5</v>
      </c>
    </row>
    <row r="14" spans="1:12" ht="15" customHeight="1" x14ac:dyDescent="0.25">
      <c r="A14" s="5" t="s">
        <v>22</v>
      </c>
      <c r="B14" s="5">
        <v>2020</v>
      </c>
      <c r="C14" s="5" t="s">
        <v>12</v>
      </c>
      <c r="D14" s="6">
        <v>14</v>
      </c>
      <c r="E14" s="6">
        <v>3</v>
      </c>
      <c r="F14" s="6">
        <v>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25</v>
      </c>
    </row>
    <row r="15" spans="1:12" ht="15" customHeight="1" x14ac:dyDescent="0.25">
      <c r="A15" s="5" t="s">
        <v>23</v>
      </c>
      <c r="B15" s="5">
        <v>2020</v>
      </c>
      <c r="C15" s="5" t="s">
        <v>12</v>
      </c>
      <c r="D15" s="6">
        <v>14</v>
      </c>
      <c r="E15" s="6">
        <v>12</v>
      </c>
      <c r="F15" s="6">
        <v>10</v>
      </c>
      <c r="G15" s="6">
        <v>6</v>
      </c>
      <c r="H15" s="6">
        <v>4</v>
      </c>
      <c r="I15" s="6">
        <v>0</v>
      </c>
      <c r="J15" s="6">
        <v>0</v>
      </c>
      <c r="K15" s="6">
        <v>0</v>
      </c>
      <c r="L15" s="6">
        <v>43</v>
      </c>
    </row>
    <row r="16" spans="1:12" ht="15" customHeight="1" x14ac:dyDescent="0.25">
      <c r="A16" s="5" t="s">
        <v>24</v>
      </c>
      <c r="B16" s="5">
        <v>2020</v>
      </c>
      <c r="C16" s="5" t="s">
        <v>12</v>
      </c>
      <c r="D16" s="6">
        <v>9</v>
      </c>
      <c r="E16" s="6">
        <v>3</v>
      </c>
      <c r="F16" s="6">
        <v>7</v>
      </c>
      <c r="G16" s="6">
        <v>4</v>
      </c>
      <c r="H16" s="6">
        <v>0</v>
      </c>
      <c r="I16" s="6">
        <v>0</v>
      </c>
      <c r="J16" s="6">
        <v>0</v>
      </c>
      <c r="K16" s="6">
        <v>0</v>
      </c>
      <c r="L16" s="6">
        <v>21</v>
      </c>
    </row>
    <row r="17" spans="1:12" ht="15" customHeight="1" x14ac:dyDescent="0.25">
      <c r="A17" s="5" t="s">
        <v>25</v>
      </c>
      <c r="B17" s="5">
        <v>2020</v>
      </c>
      <c r="C17" s="5" t="s">
        <v>12</v>
      </c>
      <c r="D17" s="6">
        <v>0</v>
      </c>
      <c r="E17" s="6">
        <v>5</v>
      </c>
      <c r="F17" s="6">
        <v>6</v>
      </c>
      <c r="G17" s="6">
        <v>3</v>
      </c>
      <c r="H17" s="6">
        <v>3</v>
      </c>
      <c r="I17" s="6">
        <v>3</v>
      </c>
      <c r="J17" s="6">
        <v>0</v>
      </c>
      <c r="K17" s="6">
        <v>0</v>
      </c>
      <c r="L17" s="6">
        <v>18</v>
      </c>
    </row>
    <row r="18" spans="1:12" ht="15" customHeight="1" x14ac:dyDescent="0.25">
      <c r="A18" s="5" t="s">
        <v>26</v>
      </c>
      <c r="B18" s="5">
        <v>2020</v>
      </c>
      <c r="C18" s="5" t="s">
        <v>12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</row>
    <row r="19" spans="1:12" ht="15" customHeight="1" x14ac:dyDescent="0.25">
      <c r="A19" s="5" t="s">
        <v>27</v>
      </c>
      <c r="B19" s="5">
        <v>2020</v>
      </c>
      <c r="C19" s="5" t="s">
        <v>12</v>
      </c>
      <c r="D19" s="6">
        <v>3</v>
      </c>
      <c r="E19" s="6">
        <v>0</v>
      </c>
      <c r="F19" s="6">
        <v>3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5</v>
      </c>
    </row>
    <row r="20" spans="1:12" ht="15" customHeight="1" x14ac:dyDescent="0.25">
      <c r="A20" s="5" t="s">
        <v>28</v>
      </c>
      <c r="B20" s="5">
        <v>2020</v>
      </c>
      <c r="C20" s="5" t="s">
        <v>12</v>
      </c>
      <c r="D20" s="6">
        <v>0</v>
      </c>
      <c r="E20" s="6">
        <v>0</v>
      </c>
      <c r="F20" s="6">
        <v>0</v>
      </c>
      <c r="G20" s="6">
        <v>3</v>
      </c>
      <c r="H20" s="6">
        <v>0</v>
      </c>
      <c r="I20" s="6">
        <v>0</v>
      </c>
      <c r="J20" s="6">
        <v>0</v>
      </c>
      <c r="K20" s="6">
        <v>0</v>
      </c>
      <c r="L20" s="6">
        <v>5</v>
      </c>
    </row>
    <row r="21" spans="1:12" ht="15" customHeight="1" x14ac:dyDescent="0.25">
      <c r="A21" s="5" t="s">
        <v>29</v>
      </c>
      <c r="B21" s="5">
        <v>2020</v>
      </c>
      <c r="C21" s="5" t="s">
        <v>12</v>
      </c>
      <c r="D21" s="6">
        <v>3</v>
      </c>
      <c r="E21" s="6">
        <v>3</v>
      </c>
      <c r="F21" s="6">
        <v>3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9</v>
      </c>
    </row>
    <row r="22" spans="1:12" ht="15" customHeight="1" x14ac:dyDescent="0.25">
      <c r="A22" s="5" t="s">
        <v>30</v>
      </c>
      <c r="B22" s="5">
        <v>2020</v>
      </c>
      <c r="C22" s="5" t="s">
        <v>12</v>
      </c>
      <c r="D22" s="6">
        <v>4</v>
      </c>
      <c r="E22" s="6">
        <v>3</v>
      </c>
      <c r="F22" s="6">
        <v>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10</v>
      </c>
    </row>
    <row r="23" spans="1:12" ht="15" customHeight="1" x14ac:dyDescent="0.25">
      <c r="A23" s="7" t="s">
        <v>31</v>
      </c>
      <c r="B23" s="5">
        <v>2020</v>
      </c>
      <c r="C23" s="5" t="s">
        <v>12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</row>
    <row r="25" spans="1:12" x14ac:dyDescent="0.25">
      <c r="A25" s="5" t="s">
        <v>11</v>
      </c>
      <c r="B25" s="5">
        <v>2019</v>
      </c>
      <c r="C25" s="5" t="s">
        <v>12</v>
      </c>
      <c r="D25" s="6">
        <v>43</v>
      </c>
      <c r="E25" s="6">
        <v>15</v>
      </c>
      <c r="F25" s="6">
        <v>21</v>
      </c>
      <c r="G25" s="6">
        <v>18</v>
      </c>
      <c r="H25" s="6">
        <v>15</v>
      </c>
      <c r="I25" s="6">
        <v>3</v>
      </c>
      <c r="J25" s="6">
        <v>0</v>
      </c>
      <c r="K25" s="6">
        <v>0</v>
      </c>
      <c r="L25" s="6">
        <v>115</v>
      </c>
    </row>
    <row r="26" spans="1:12" x14ac:dyDescent="0.25">
      <c r="A26" s="5" t="s">
        <v>13</v>
      </c>
      <c r="B26" s="5">
        <v>2019</v>
      </c>
      <c r="C26" s="5" t="s">
        <v>12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</row>
    <row r="27" spans="1:12" x14ac:dyDescent="0.25">
      <c r="A27" s="5" t="s">
        <v>14</v>
      </c>
      <c r="B27" s="5">
        <v>2019</v>
      </c>
      <c r="C27" s="5" t="s">
        <v>12</v>
      </c>
      <c r="D27" s="6">
        <v>0</v>
      </c>
      <c r="E27" s="6">
        <v>0</v>
      </c>
      <c r="F27" s="6">
        <v>3</v>
      </c>
      <c r="G27" s="6">
        <v>4</v>
      </c>
      <c r="H27" s="6">
        <v>3</v>
      </c>
      <c r="I27" s="6">
        <v>0</v>
      </c>
      <c r="J27" s="6">
        <v>0</v>
      </c>
      <c r="K27" s="6">
        <v>0</v>
      </c>
      <c r="L27" s="6">
        <v>13</v>
      </c>
    </row>
    <row r="28" spans="1:12" x14ac:dyDescent="0.25">
      <c r="A28" s="5" t="s">
        <v>15</v>
      </c>
      <c r="B28" s="5">
        <v>2019</v>
      </c>
      <c r="C28" s="5" t="s">
        <v>12</v>
      </c>
      <c r="D28" s="6">
        <v>0</v>
      </c>
      <c r="E28" s="6">
        <v>0</v>
      </c>
      <c r="F28" s="6">
        <v>0</v>
      </c>
      <c r="G28" s="6">
        <v>3</v>
      </c>
      <c r="H28" s="6">
        <v>0</v>
      </c>
      <c r="I28" s="6">
        <v>0</v>
      </c>
      <c r="J28" s="6">
        <v>0</v>
      </c>
      <c r="K28" s="6">
        <v>0</v>
      </c>
      <c r="L28" s="6">
        <v>3</v>
      </c>
    </row>
    <row r="29" spans="1:12" x14ac:dyDescent="0.25">
      <c r="A29" s="5" t="s">
        <v>16</v>
      </c>
      <c r="B29" s="5">
        <v>2019</v>
      </c>
      <c r="C29" s="5" t="s">
        <v>12</v>
      </c>
      <c r="D29" s="6">
        <v>14</v>
      </c>
      <c r="E29" s="6">
        <v>23</v>
      </c>
      <c r="F29" s="6">
        <v>15</v>
      </c>
      <c r="G29" s="6">
        <v>15</v>
      </c>
      <c r="H29" s="6">
        <v>13</v>
      </c>
      <c r="I29" s="6">
        <v>3</v>
      </c>
      <c r="J29" s="6">
        <v>0</v>
      </c>
      <c r="K29" s="6">
        <v>0</v>
      </c>
      <c r="L29" s="6">
        <v>85</v>
      </c>
    </row>
    <row r="30" spans="1:12" x14ac:dyDescent="0.25">
      <c r="A30" s="5" t="s">
        <v>17</v>
      </c>
      <c r="B30" s="5">
        <v>2019</v>
      </c>
      <c r="C30" s="5" t="s">
        <v>12</v>
      </c>
      <c r="D30" s="6">
        <v>3</v>
      </c>
      <c r="E30" s="6">
        <v>3</v>
      </c>
      <c r="F30" s="6">
        <v>0</v>
      </c>
      <c r="G30" s="6">
        <v>3</v>
      </c>
      <c r="H30" s="6">
        <v>0</v>
      </c>
      <c r="I30" s="6">
        <v>0</v>
      </c>
      <c r="J30" s="6">
        <v>0</v>
      </c>
      <c r="K30" s="6">
        <v>0</v>
      </c>
      <c r="L30" s="6">
        <v>7</v>
      </c>
    </row>
    <row r="31" spans="1:12" x14ac:dyDescent="0.25">
      <c r="A31" s="5" t="s">
        <v>18</v>
      </c>
      <c r="B31" s="5">
        <v>2019</v>
      </c>
      <c r="C31" s="5" t="s">
        <v>12</v>
      </c>
      <c r="D31" s="6">
        <v>9</v>
      </c>
      <c r="E31" s="6">
        <v>0</v>
      </c>
      <c r="F31" s="6">
        <v>9</v>
      </c>
      <c r="G31" s="6">
        <v>10</v>
      </c>
      <c r="H31" s="6">
        <v>7</v>
      </c>
      <c r="I31" s="6">
        <v>3</v>
      </c>
      <c r="J31" s="6">
        <v>0</v>
      </c>
      <c r="K31" s="6">
        <v>3</v>
      </c>
      <c r="L31" s="6">
        <v>26</v>
      </c>
    </row>
    <row r="32" spans="1:12" x14ac:dyDescent="0.25">
      <c r="A32" s="5" t="s">
        <v>19</v>
      </c>
      <c r="B32" s="5">
        <v>2019</v>
      </c>
      <c r="C32" s="5" t="s">
        <v>12</v>
      </c>
      <c r="D32" s="6">
        <v>13</v>
      </c>
      <c r="E32" s="6">
        <v>8</v>
      </c>
      <c r="F32" s="6">
        <v>13</v>
      </c>
      <c r="G32" s="6">
        <v>29</v>
      </c>
      <c r="H32" s="6">
        <v>28</v>
      </c>
      <c r="I32" s="6">
        <v>4</v>
      </c>
      <c r="J32" s="6">
        <v>3</v>
      </c>
      <c r="K32" s="6">
        <v>0</v>
      </c>
      <c r="L32" s="6">
        <v>95</v>
      </c>
    </row>
    <row r="33" spans="1:12" x14ac:dyDescent="0.25">
      <c r="A33" s="5" t="s">
        <v>20</v>
      </c>
      <c r="B33" s="5">
        <v>2019</v>
      </c>
      <c r="C33" s="5" t="s">
        <v>12</v>
      </c>
      <c r="D33" s="6">
        <v>10</v>
      </c>
      <c r="E33" s="6">
        <v>4</v>
      </c>
      <c r="F33" s="6">
        <v>3</v>
      </c>
      <c r="G33" s="6">
        <v>3</v>
      </c>
      <c r="H33" s="6">
        <v>3</v>
      </c>
      <c r="I33" s="6">
        <v>0</v>
      </c>
      <c r="J33" s="6">
        <v>0</v>
      </c>
      <c r="K33" s="6">
        <v>0</v>
      </c>
      <c r="L33" s="6">
        <v>16</v>
      </c>
    </row>
    <row r="34" spans="1:12" x14ac:dyDescent="0.25">
      <c r="A34" s="5" t="s">
        <v>21</v>
      </c>
      <c r="B34" s="5">
        <v>2019</v>
      </c>
      <c r="C34" s="5" t="s">
        <v>12</v>
      </c>
      <c r="D34" s="6">
        <v>3</v>
      </c>
      <c r="E34" s="6">
        <v>0</v>
      </c>
      <c r="F34" s="6">
        <v>3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3</v>
      </c>
    </row>
    <row r="35" spans="1:12" x14ac:dyDescent="0.25">
      <c r="A35" s="5" t="s">
        <v>22</v>
      </c>
      <c r="B35" s="5">
        <v>2019</v>
      </c>
      <c r="C35" s="5" t="s">
        <v>12</v>
      </c>
      <c r="D35" s="6">
        <v>17</v>
      </c>
      <c r="E35" s="6">
        <v>3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26</v>
      </c>
    </row>
    <row r="36" spans="1:12" x14ac:dyDescent="0.25">
      <c r="A36" s="5" t="s">
        <v>23</v>
      </c>
      <c r="B36" s="5">
        <v>2019</v>
      </c>
      <c r="C36" s="5" t="s">
        <v>12</v>
      </c>
      <c r="D36" s="6">
        <v>14</v>
      </c>
      <c r="E36" s="6">
        <v>7</v>
      </c>
      <c r="F36" s="6">
        <v>7</v>
      </c>
      <c r="G36" s="6">
        <v>9</v>
      </c>
      <c r="H36" s="6">
        <v>4</v>
      </c>
      <c r="I36" s="6">
        <v>0</v>
      </c>
      <c r="J36" s="6">
        <v>0</v>
      </c>
      <c r="K36" s="6">
        <v>0</v>
      </c>
      <c r="L36" s="6">
        <v>47</v>
      </c>
    </row>
    <row r="37" spans="1:12" x14ac:dyDescent="0.25">
      <c r="A37" s="5" t="s">
        <v>24</v>
      </c>
      <c r="B37" s="5">
        <v>2019</v>
      </c>
      <c r="C37" s="5" t="s">
        <v>12</v>
      </c>
      <c r="D37" s="6">
        <v>9</v>
      </c>
      <c r="E37" s="6">
        <v>4</v>
      </c>
      <c r="F37" s="6">
        <v>4</v>
      </c>
      <c r="G37" s="6">
        <v>3</v>
      </c>
      <c r="H37" s="6">
        <v>0</v>
      </c>
      <c r="I37" s="6">
        <v>0</v>
      </c>
      <c r="J37" s="6">
        <v>0</v>
      </c>
      <c r="K37" s="6">
        <v>0</v>
      </c>
      <c r="L37" s="6">
        <v>25</v>
      </c>
    </row>
    <row r="38" spans="1:12" x14ac:dyDescent="0.25">
      <c r="A38" s="5" t="s">
        <v>25</v>
      </c>
      <c r="B38" s="5">
        <v>2019</v>
      </c>
      <c r="C38" s="5" t="s">
        <v>12</v>
      </c>
      <c r="D38" s="6">
        <v>0</v>
      </c>
      <c r="E38" s="6">
        <v>3</v>
      </c>
      <c r="F38" s="6">
        <v>7</v>
      </c>
      <c r="G38" s="6">
        <v>3</v>
      </c>
      <c r="H38" s="6">
        <v>3</v>
      </c>
      <c r="I38" s="6">
        <v>3</v>
      </c>
      <c r="J38" s="6">
        <v>0</v>
      </c>
      <c r="K38" s="6">
        <v>0</v>
      </c>
      <c r="L38" s="6">
        <v>20</v>
      </c>
    </row>
    <row r="39" spans="1:12" x14ac:dyDescent="0.25">
      <c r="A39" s="5" t="s">
        <v>26</v>
      </c>
      <c r="B39" s="5">
        <v>2019</v>
      </c>
      <c r="C39" s="5" t="s">
        <v>12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</row>
    <row r="40" spans="1:12" x14ac:dyDescent="0.25">
      <c r="A40" s="5" t="s">
        <v>27</v>
      </c>
      <c r="B40" s="5">
        <v>2019</v>
      </c>
      <c r="C40" s="5" t="s">
        <v>12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3</v>
      </c>
    </row>
    <row r="41" spans="1:12" x14ac:dyDescent="0.25">
      <c r="A41" s="5" t="s">
        <v>28</v>
      </c>
      <c r="B41" s="5">
        <v>2019</v>
      </c>
      <c r="C41" s="5" t="s">
        <v>12</v>
      </c>
      <c r="D41" s="6">
        <v>3</v>
      </c>
      <c r="E41" s="6">
        <v>0</v>
      </c>
      <c r="F41" s="6">
        <v>3</v>
      </c>
      <c r="G41" s="6">
        <v>3</v>
      </c>
      <c r="H41" s="6">
        <v>0</v>
      </c>
      <c r="I41" s="6">
        <v>0</v>
      </c>
      <c r="J41" s="6">
        <v>0</v>
      </c>
      <c r="K41" s="6">
        <v>0</v>
      </c>
      <c r="L41" s="6">
        <v>8</v>
      </c>
    </row>
    <row r="42" spans="1:12" x14ac:dyDescent="0.25">
      <c r="A42" s="5" t="s">
        <v>29</v>
      </c>
      <c r="B42" s="5">
        <v>2019</v>
      </c>
      <c r="C42" s="5" t="s">
        <v>12</v>
      </c>
      <c r="D42" s="6">
        <v>3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6</v>
      </c>
    </row>
    <row r="43" spans="1:12" x14ac:dyDescent="0.25">
      <c r="A43" s="5" t="s">
        <v>30</v>
      </c>
      <c r="B43" s="5">
        <v>2019</v>
      </c>
      <c r="C43" s="5" t="s">
        <v>12</v>
      </c>
      <c r="D43" s="6">
        <v>4</v>
      </c>
      <c r="E43" s="6">
        <v>3</v>
      </c>
      <c r="F43" s="6">
        <v>3</v>
      </c>
      <c r="G43" s="6">
        <v>3</v>
      </c>
      <c r="H43" s="6">
        <v>0</v>
      </c>
      <c r="I43" s="6">
        <v>0</v>
      </c>
      <c r="J43" s="6">
        <v>0</v>
      </c>
      <c r="K43" s="6">
        <v>0</v>
      </c>
      <c r="L43" s="6">
        <v>6</v>
      </c>
    </row>
    <row r="44" spans="1:12" x14ac:dyDescent="0.25">
      <c r="A44" s="7" t="s">
        <v>31</v>
      </c>
      <c r="B44" s="5">
        <v>2019</v>
      </c>
      <c r="C44" s="5" t="s">
        <v>12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</row>
    <row r="46" spans="1:12" x14ac:dyDescent="0.25">
      <c r="A46" s="5" t="s">
        <v>11</v>
      </c>
      <c r="B46" s="5">
        <v>2018</v>
      </c>
      <c r="C46" s="5" t="s">
        <v>12</v>
      </c>
      <c r="D46" s="6">
        <v>34</v>
      </c>
      <c r="E46" s="6">
        <v>16</v>
      </c>
      <c r="F46" s="6">
        <v>20</v>
      </c>
      <c r="G46" s="6">
        <v>22</v>
      </c>
      <c r="H46" s="6">
        <v>17</v>
      </c>
      <c r="I46" s="6">
        <v>3</v>
      </c>
      <c r="J46" s="6">
        <v>0</v>
      </c>
      <c r="K46" s="6">
        <v>0</v>
      </c>
      <c r="L46" s="6">
        <v>111</v>
      </c>
    </row>
    <row r="47" spans="1:12" x14ac:dyDescent="0.25">
      <c r="A47" s="5" t="s">
        <v>13</v>
      </c>
      <c r="B47" s="5">
        <v>2018</v>
      </c>
      <c r="C47" s="5" t="s">
        <v>12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</row>
    <row r="48" spans="1:12" x14ac:dyDescent="0.25">
      <c r="A48" s="5" t="s">
        <v>14</v>
      </c>
      <c r="B48" s="5">
        <v>2018</v>
      </c>
      <c r="C48" s="5" t="s">
        <v>12</v>
      </c>
      <c r="D48" s="6">
        <v>3</v>
      </c>
      <c r="E48" s="6">
        <v>3</v>
      </c>
      <c r="F48" s="6">
        <v>0</v>
      </c>
      <c r="G48" s="6">
        <v>3</v>
      </c>
      <c r="H48" s="6">
        <v>0</v>
      </c>
      <c r="I48" s="6">
        <v>0</v>
      </c>
      <c r="J48" s="6">
        <v>0</v>
      </c>
      <c r="K48" s="6">
        <v>0</v>
      </c>
      <c r="L48" s="6">
        <v>10</v>
      </c>
    </row>
    <row r="49" spans="1:12" x14ac:dyDescent="0.25">
      <c r="A49" s="5" t="s">
        <v>15</v>
      </c>
      <c r="B49" s="5">
        <v>2018</v>
      </c>
      <c r="C49" s="5" t="s">
        <v>12</v>
      </c>
      <c r="D49" s="6">
        <v>0</v>
      </c>
      <c r="E49" s="6">
        <v>0</v>
      </c>
      <c r="F49" s="6">
        <v>0</v>
      </c>
      <c r="G49" s="6">
        <v>3</v>
      </c>
      <c r="H49" s="6">
        <v>0</v>
      </c>
      <c r="I49" s="6">
        <v>0</v>
      </c>
      <c r="J49" s="6">
        <v>0</v>
      </c>
      <c r="K49" s="6">
        <v>0</v>
      </c>
      <c r="L49" s="6">
        <v>3</v>
      </c>
    </row>
    <row r="50" spans="1:12" x14ac:dyDescent="0.25">
      <c r="A50" s="5" t="s">
        <v>16</v>
      </c>
      <c r="B50" s="5">
        <v>2018</v>
      </c>
      <c r="C50" s="5" t="s">
        <v>12</v>
      </c>
      <c r="D50" s="6">
        <v>16</v>
      </c>
      <c r="E50" s="6">
        <v>19</v>
      </c>
      <c r="F50" s="6">
        <v>19</v>
      </c>
      <c r="G50" s="6">
        <v>18</v>
      </c>
      <c r="H50" s="6">
        <v>9</v>
      </c>
      <c r="I50" s="6">
        <v>3</v>
      </c>
      <c r="J50" s="6">
        <v>0</v>
      </c>
      <c r="K50" s="6">
        <v>0</v>
      </c>
      <c r="L50" s="6">
        <v>83</v>
      </c>
    </row>
    <row r="51" spans="1:12" x14ac:dyDescent="0.25">
      <c r="A51" s="5" t="s">
        <v>17</v>
      </c>
      <c r="B51" s="5">
        <v>2018</v>
      </c>
      <c r="C51" s="5" t="s">
        <v>12</v>
      </c>
      <c r="D51" s="6">
        <v>4</v>
      </c>
      <c r="E51" s="6">
        <v>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7</v>
      </c>
    </row>
    <row r="52" spans="1:12" x14ac:dyDescent="0.25">
      <c r="A52" s="5" t="s">
        <v>18</v>
      </c>
      <c r="B52" s="5">
        <v>2018</v>
      </c>
      <c r="C52" s="5" t="s">
        <v>12</v>
      </c>
      <c r="D52" s="6">
        <v>8</v>
      </c>
      <c r="E52" s="6">
        <v>3</v>
      </c>
      <c r="F52" s="6">
        <v>4</v>
      </c>
      <c r="G52" s="6">
        <v>3</v>
      </c>
      <c r="H52" s="6">
        <v>6</v>
      </c>
      <c r="I52" s="6">
        <v>3</v>
      </c>
      <c r="J52" s="6">
        <v>0</v>
      </c>
      <c r="K52" s="6">
        <v>3</v>
      </c>
      <c r="L52" s="6">
        <v>34</v>
      </c>
    </row>
    <row r="53" spans="1:12" x14ac:dyDescent="0.25">
      <c r="A53" s="5" t="s">
        <v>19</v>
      </c>
      <c r="B53" s="5">
        <v>2018</v>
      </c>
      <c r="C53" s="5" t="s">
        <v>12</v>
      </c>
      <c r="D53" s="6">
        <v>11</v>
      </c>
      <c r="E53" s="6">
        <v>9</v>
      </c>
      <c r="F53" s="6">
        <v>15</v>
      </c>
      <c r="G53" s="6">
        <v>17</v>
      </c>
      <c r="H53" s="6">
        <v>29</v>
      </c>
      <c r="I53" s="6">
        <v>6</v>
      </c>
      <c r="J53" s="6">
        <v>0</v>
      </c>
      <c r="K53" s="6">
        <v>0</v>
      </c>
      <c r="L53" s="6">
        <v>89</v>
      </c>
    </row>
    <row r="54" spans="1:12" x14ac:dyDescent="0.25">
      <c r="A54" s="5" t="s">
        <v>20</v>
      </c>
      <c r="B54" s="5">
        <v>2018</v>
      </c>
      <c r="C54" s="5" t="s">
        <v>12</v>
      </c>
      <c r="D54" s="6">
        <v>5</v>
      </c>
      <c r="E54" s="6">
        <v>5</v>
      </c>
      <c r="F54" s="6">
        <v>3</v>
      </c>
      <c r="G54" s="6">
        <v>3</v>
      </c>
      <c r="H54" s="6">
        <v>3</v>
      </c>
      <c r="I54" s="6">
        <v>0</v>
      </c>
      <c r="J54" s="6">
        <v>0</v>
      </c>
      <c r="K54" s="6">
        <v>0</v>
      </c>
      <c r="L54" s="6">
        <v>19</v>
      </c>
    </row>
    <row r="55" spans="1:12" x14ac:dyDescent="0.25">
      <c r="A55" s="5" t="s">
        <v>21</v>
      </c>
      <c r="B55" s="5">
        <v>2018</v>
      </c>
      <c r="C55" s="5" t="s">
        <v>12</v>
      </c>
      <c r="D55" s="6">
        <v>0</v>
      </c>
      <c r="E55" s="6">
        <v>0</v>
      </c>
      <c r="F55" s="6">
        <v>0</v>
      </c>
      <c r="G55" s="6">
        <v>3</v>
      </c>
      <c r="H55" s="6">
        <v>0</v>
      </c>
      <c r="I55" s="6">
        <v>0</v>
      </c>
      <c r="J55" s="6">
        <v>0</v>
      </c>
      <c r="K55" s="6">
        <v>0</v>
      </c>
      <c r="L55" s="6">
        <v>3</v>
      </c>
    </row>
    <row r="56" spans="1:12" x14ac:dyDescent="0.25">
      <c r="A56" s="5" t="s">
        <v>22</v>
      </c>
      <c r="B56" s="5">
        <v>2018</v>
      </c>
      <c r="C56" s="5" t="s">
        <v>12</v>
      </c>
      <c r="D56" s="6">
        <v>10</v>
      </c>
      <c r="E56" s="6">
        <v>4</v>
      </c>
      <c r="F56" s="6">
        <v>3</v>
      </c>
      <c r="G56" s="6">
        <v>3</v>
      </c>
      <c r="H56" s="6">
        <v>0</v>
      </c>
      <c r="I56" s="6">
        <v>0</v>
      </c>
      <c r="J56" s="6">
        <v>0</v>
      </c>
      <c r="K56" s="6">
        <v>0</v>
      </c>
      <c r="L56" s="6">
        <v>20</v>
      </c>
    </row>
    <row r="57" spans="1:12" x14ac:dyDescent="0.25">
      <c r="A57" s="5" t="s">
        <v>23</v>
      </c>
      <c r="B57" s="5">
        <v>2018</v>
      </c>
      <c r="C57" s="5" t="s">
        <v>12</v>
      </c>
      <c r="D57" s="6">
        <v>14</v>
      </c>
      <c r="E57" s="6">
        <v>11</v>
      </c>
      <c r="F57" s="6">
        <v>10</v>
      </c>
      <c r="G57" s="6">
        <v>8</v>
      </c>
      <c r="H57" s="6">
        <v>0</v>
      </c>
      <c r="I57" s="6">
        <v>0</v>
      </c>
      <c r="J57" s="6">
        <v>0</v>
      </c>
      <c r="K57" s="6">
        <v>0</v>
      </c>
      <c r="L57" s="6">
        <v>42</v>
      </c>
    </row>
    <row r="58" spans="1:12" x14ac:dyDescent="0.25">
      <c r="A58" s="5" t="s">
        <v>24</v>
      </c>
      <c r="B58" s="5">
        <v>2018</v>
      </c>
      <c r="C58" s="5" t="s">
        <v>12</v>
      </c>
      <c r="D58" s="6">
        <v>7</v>
      </c>
      <c r="E58" s="6">
        <v>6</v>
      </c>
      <c r="F58" s="6">
        <v>5</v>
      </c>
      <c r="G58" s="6">
        <v>4</v>
      </c>
      <c r="H58" s="6">
        <v>0</v>
      </c>
      <c r="I58" s="6">
        <v>0</v>
      </c>
      <c r="J58" s="6">
        <v>0</v>
      </c>
      <c r="K58" s="6">
        <v>0</v>
      </c>
      <c r="L58" s="6">
        <v>21</v>
      </c>
    </row>
    <row r="59" spans="1:12" x14ac:dyDescent="0.25">
      <c r="A59" s="5" t="s">
        <v>25</v>
      </c>
      <c r="B59" s="5">
        <v>2018</v>
      </c>
      <c r="C59" s="5" t="s">
        <v>12</v>
      </c>
      <c r="D59" s="6">
        <v>4</v>
      </c>
      <c r="E59" s="6">
        <v>6</v>
      </c>
      <c r="F59" s="6">
        <v>3</v>
      </c>
      <c r="G59" s="6">
        <v>5</v>
      </c>
      <c r="H59" s="6">
        <v>0</v>
      </c>
      <c r="I59" s="6">
        <v>3</v>
      </c>
      <c r="J59" s="6">
        <v>0</v>
      </c>
      <c r="K59" s="6">
        <v>0</v>
      </c>
      <c r="L59" s="6">
        <v>18</v>
      </c>
    </row>
    <row r="60" spans="1:12" x14ac:dyDescent="0.25">
      <c r="A60" s="5" t="s">
        <v>26</v>
      </c>
      <c r="B60" s="5">
        <v>2018</v>
      </c>
      <c r="C60" s="5" t="s">
        <v>12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</row>
    <row r="61" spans="1:12" x14ac:dyDescent="0.25">
      <c r="A61" s="5" t="s">
        <v>27</v>
      </c>
      <c r="B61" s="5">
        <v>2018</v>
      </c>
      <c r="C61" s="5" t="s">
        <v>12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3</v>
      </c>
    </row>
    <row r="62" spans="1:12" x14ac:dyDescent="0.25">
      <c r="A62" s="5" t="s">
        <v>28</v>
      </c>
      <c r="B62" s="5">
        <v>2018</v>
      </c>
      <c r="C62" s="5" t="s">
        <v>12</v>
      </c>
      <c r="D62" s="6">
        <v>3</v>
      </c>
      <c r="E62" s="6">
        <v>5</v>
      </c>
      <c r="F62" s="6">
        <v>0</v>
      </c>
      <c r="G62" s="6">
        <v>3</v>
      </c>
      <c r="H62" s="6">
        <v>0</v>
      </c>
      <c r="I62" s="6">
        <v>0</v>
      </c>
      <c r="J62" s="6">
        <v>0</v>
      </c>
      <c r="K62" s="6">
        <v>0</v>
      </c>
      <c r="L62" s="6">
        <v>13</v>
      </c>
    </row>
    <row r="63" spans="1:12" x14ac:dyDescent="0.25">
      <c r="A63" s="5" t="s">
        <v>29</v>
      </c>
      <c r="B63" s="5">
        <v>2018</v>
      </c>
      <c r="C63" s="5" t="s">
        <v>12</v>
      </c>
      <c r="D63" s="6">
        <v>3</v>
      </c>
      <c r="E63" s="6">
        <v>3</v>
      </c>
      <c r="F63" s="6">
        <v>3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10</v>
      </c>
    </row>
    <row r="64" spans="1:12" x14ac:dyDescent="0.25">
      <c r="A64" s="5" t="s">
        <v>30</v>
      </c>
      <c r="B64" s="5">
        <v>2018</v>
      </c>
      <c r="C64" s="5" t="s">
        <v>12</v>
      </c>
      <c r="D64" s="6">
        <v>3</v>
      </c>
      <c r="E64" s="6">
        <v>0</v>
      </c>
      <c r="F64" s="6">
        <v>3</v>
      </c>
      <c r="G64" s="6">
        <v>4</v>
      </c>
      <c r="H64" s="6">
        <v>0</v>
      </c>
      <c r="I64" s="6">
        <v>0</v>
      </c>
      <c r="J64" s="6">
        <v>0</v>
      </c>
      <c r="K64" s="6">
        <v>0</v>
      </c>
      <c r="L64" s="6">
        <v>14</v>
      </c>
    </row>
    <row r="65" spans="1:12" x14ac:dyDescent="0.25">
      <c r="A65" s="7" t="s">
        <v>31</v>
      </c>
      <c r="B65" s="5">
        <v>2018</v>
      </c>
      <c r="C65" s="5" t="s">
        <v>12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</row>
    <row r="67" spans="1:12" x14ac:dyDescent="0.25">
      <c r="A67" s="5" t="s">
        <v>11</v>
      </c>
      <c r="B67" s="5">
        <v>2017</v>
      </c>
      <c r="C67" s="5" t="s">
        <v>12</v>
      </c>
      <c r="D67" s="6">
        <v>50</v>
      </c>
      <c r="E67" s="6">
        <v>17</v>
      </c>
      <c r="F67" s="6">
        <v>9</v>
      </c>
      <c r="G67" s="6">
        <v>29</v>
      </c>
      <c r="H67" s="6">
        <v>20</v>
      </c>
      <c r="I67" s="6">
        <v>3</v>
      </c>
      <c r="J67" s="6">
        <v>0</v>
      </c>
      <c r="K67" s="6">
        <v>0</v>
      </c>
      <c r="L67" s="6">
        <v>121</v>
      </c>
    </row>
    <row r="68" spans="1:12" x14ac:dyDescent="0.25">
      <c r="A68" s="5" t="s">
        <v>13</v>
      </c>
      <c r="B68" s="5">
        <v>2017</v>
      </c>
      <c r="C68" s="5" t="s">
        <v>12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</row>
    <row r="69" spans="1:12" x14ac:dyDescent="0.25">
      <c r="A69" s="5" t="s">
        <v>14</v>
      </c>
      <c r="B69" s="5">
        <v>2017</v>
      </c>
      <c r="C69" s="5" t="s">
        <v>12</v>
      </c>
      <c r="D69" s="6">
        <v>0</v>
      </c>
      <c r="E69" s="6">
        <v>0</v>
      </c>
      <c r="F69" s="6">
        <v>0</v>
      </c>
      <c r="G69" s="6">
        <v>3</v>
      </c>
      <c r="H69" s="6">
        <v>0</v>
      </c>
      <c r="I69" s="6">
        <v>0</v>
      </c>
      <c r="J69" s="6">
        <v>0</v>
      </c>
      <c r="K69" s="6">
        <v>0</v>
      </c>
      <c r="L69" s="6">
        <v>4</v>
      </c>
    </row>
    <row r="70" spans="1:12" x14ac:dyDescent="0.25">
      <c r="A70" s="5" t="s">
        <v>15</v>
      </c>
      <c r="B70" s="5">
        <v>2017</v>
      </c>
      <c r="C70" s="5" t="s">
        <v>12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3</v>
      </c>
    </row>
    <row r="71" spans="1:12" x14ac:dyDescent="0.25">
      <c r="A71" s="5" t="s">
        <v>16</v>
      </c>
      <c r="B71" s="5">
        <v>2017</v>
      </c>
      <c r="C71" s="5" t="s">
        <v>12</v>
      </c>
      <c r="D71" s="6">
        <v>12</v>
      </c>
      <c r="E71" s="6">
        <v>14</v>
      </c>
      <c r="F71" s="6">
        <v>26</v>
      </c>
      <c r="G71" s="6">
        <v>18</v>
      </c>
      <c r="H71" s="6">
        <v>7</v>
      </c>
      <c r="I71" s="6">
        <v>3</v>
      </c>
      <c r="J71" s="6">
        <v>3</v>
      </c>
      <c r="K71" s="6">
        <v>0</v>
      </c>
      <c r="L71" s="6">
        <v>83</v>
      </c>
    </row>
    <row r="72" spans="1:12" x14ac:dyDescent="0.25">
      <c r="A72" s="5" t="s">
        <v>17</v>
      </c>
      <c r="B72" s="5">
        <v>2017</v>
      </c>
      <c r="C72" s="5" t="s">
        <v>12</v>
      </c>
      <c r="D72" s="6">
        <v>5</v>
      </c>
      <c r="E72" s="6">
        <v>3</v>
      </c>
      <c r="F72" s="6">
        <v>0</v>
      </c>
      <c r="G72" s="6">
        <v>3</v>
      </c>
      <c r="H72" s="6">
        <v>0</v>
      </c>
      <c r="I72" s="6">
        <v>0</v>
      </c>
      <c r="J72" s="6">
        <v>0</v>
      </c>
      <c r="K72" s="6">
        <v>0</v>
      </c>
      <c r="L72" s="6">
        <v>10</v>
      </c>
    </row>
    <row r="73" spans="1:12" x14ac:dyDescent="0.25">
      <c r="A73" s="5" t="s">
        <v>18</v>
      </c>
      <c r="B73" s="5">
        <v>2017</v>
      </c>
      <c r="C73" s="5" t="s">
        <v>12</v>
      </c>
      <c r="D73" s="6">
        <v>5</v>
      </c>
      <c r="E73" s="6">
        <v>3</v>
      </c>
      <c r="F73" s="6">
        <v>3</v>
      </c>
      <c r="G73" s="6">
        <v>13</v>
      </c>
      <c r="H73" s="6">
        <v>3</v>
      </c>
      <c r="I73" s="6">
        <v>3</v>
      </c>
      <c r="J73" s="6">
        <v>0</v>
      </c>
      <c r="K73" s="6">
        <v>0</v>
      </c>
      <c r="L73" s="6">
        <v>32</v>
      </c>
    </row>
    <row r="74" spans="1:12" x14ac:dyDescent="0.25">
      <c r="A74" s="5" t="s">
        <v>19</v>
      </c>
      <c r="B74" s="5">
        <v>2017</v>
      </c>
      <c r="C74" s="5" t="s">
        <v>12</v>
      </c>
      <c r="D74" s="6">
        <v>8</v>
      </c>
      <c r="E74" s="6">
        <v>12</v>
      </c>
      <c r="F74" s="6">
        <v>16</v>
      </c>
      <c r="G74" s="6">
        <v>15</v>
      </c>
      <c r="H74" s="6">
        <v>27</v>
      </c>
      <c r="I74" s="6">
        <v>4</v>
      </c>
      <c r="J74" s="6">
        <v>0</v>
      </c>
      <c r="K74" s="6">
        <v>0</v>
      </c>
      <c r="L74" s="6">
        <v>89</v>
      </c>
    </row>
    <row r="75" spans="1:12" x14ac:dyDescent="0.25">
      <c r="A75" s="5" t="s">
        <v>20</v>
      </c>
      <c r="B75" s="5">
        <v>2017</v>
      </c>
      <c r="C75" s="5" t="s">
        <v>12</v>
      </c>
      <c r="D75" s="6">
        <v>6</v>
      </c>
      <c r="E75" s="6">
        <v>5</v>
      </c>
      <c r="F75" s="6">
        <v>3</v>
      </c>
      <c r="G75" s="6">
        <v>6</v>
      </c>
      <c r="H75" s="6">
        <v>3</v>
      </c>
      <c r="I75" s="6">
        <v>0</v>
      </c>
      <c r="J75" s="6">
        <v>0</v>
      </c>
      <c r="K75" s="6">
        <v>0</v>
      </c>
      <c r="L75" s="6">
        <v>21</v>
      </c>
    </row>
    <row r="76" spans="1:12" x14ac:dyDescent="0.25">
      <c r="A76" s="5" t="s">
        <v>21</v>
      </c>
      <c r="B76" s="5">
        <v>2017</v>
      </c>
      <c r="C76" s="5" t="s">
        <v>12</v>
      </c>
      <c r="D76" s="6">
        <v>3</v>
      </c>
      <c r="E76" s="6">
        <v>0</v>
      </c>
      <c r="F76" s="6">
        <v>3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3</v>
      </c>
    </row>
    <row r="77" spans="1:12" x14ac:dyDescent="0.25">
      <c r="A77" s="5" t="s">
        <v>22</v>
      </c>
      <c r="B77" s="5">
        <v>2017</v>
      </c>
      <c r="C77" s="5" t="s">
        <v>12</v>
      </c>
      <c r="D77" s="6">
        <v>8</v>
      </c>
      <c r="E77" s="6">
        <v>3</v>
      </c>
      <c r="F77" s="6">
        <v>5</v>
      </c>
      <c r="G77" s="6">
        <v>0</v>
      </c>
      <c r="H77" s="6">
        <v>3</v>
      </c>
      <c r="I77" s="6">
        <v>0</v>
      </c>
      <c r="J77" s="6">
        <v>0</v>
      </c>
      <c r="K77" s="6">
        <v>0</v>
      </c>
      <c r="L77" s="6">
        <v>16</v>
      </c>
    </row>
    <row r="78" spans="1:12" x14ac:dyDescent="0.25">
      <c r="A78" s="5" t="s">
        <v>23</v>
      </c>
      <c r="B78" s="5">
        <v>2017</v>
      </c>
      <c r="C78" s="5" t="s">
        <v>12</v>
      </c>
      <c r="D78" s="6">
        <v>14</v>
      </c>
      <c r="E78" s="6">
        <v>10</v>
      </c>
      <c r="F78" s="6">
        <v>15</v>
      </c>
      <c r="G78" s="6">
        <v>9</v>
      </c>
      <c r="H78" s="6">
        <v>4</v>
      </c>
      <c r="I78" s="6">
        <v>0</v>
      </c>
      <c r="J78" s="6">
        <v>0</v>
      </c>
      <c r="K78" s="6">
        <v>0</v>
      </c>
      <c r="L78" s="6">
        <v>40</v>
      </c>
    </row>
    <row r="79" spans="1:12" x14ac:dyDescent="0.25">
      <c r="A79" s="5" t="s">
        <v>24</v>
      </c>
      <c r="B79" s="5">
        <v>2017</v>
      </c>
      <c r="C79" s="5" t="s">
        <v>12</v>
      </c>
      <c r="D79" s="6">
        <v>12</v>
      </c>
      <c r="E79" s="6">
        <v>9</v>
      </c>
      <c r="F79" s="6">
        <v>5</v>
      </c>
      <c r="G79" s="6">
        <v>3</v>
      </c>
      <c r="H79" s="6">
        <v>3</v>
      </c>
      <c r="I79" s="6">
        <v>0</v>
      </c>
      <c r="J79" s="6">
        <v>0</v>
      </c>
      <c r="K79" s="6">
        <v>0</v>
      </c>
      <c r="L79" s="6">
        <v>24</v>
      </c>
    </row>
    <row r="80" spans="1:12" x14ac:dyDescent="0.25">
      <c r="A80" s="5" t="s">
        <v>25</v>
      </c>
      <c r="B80" s="5">
        <v>2017</v>
      </c>
      <c r="C80" s="5" t="s">
        <v>12</v>
      </c>
      <c r="D80" s="6">
        <v>3</v>
      </c>
      <c r="E80" s="6">
        <v>3</v>
      </c>
      <c r="F80" s="6">
        <v>5</v>
      </c>
      <c r="G80" s="6">
        <v>4</v>
      </c>
      <c r="H80" s="6">
        <v>3</v>
      </c>
      <c r="I80" s="6">
        <v>0</v>
      </c>
      <c r="J80" s="6">
        <v>0</v>
      </c>
      <c r="K80" s="6">
        <v>0</v>
      </c>
      <c r="L80" s="6">
        <v>21</v>
      </c>
    </row>
    <row r="81" spans="1:12" x14ac:dyDescent="0.25">
      <c r="A81" s="5" t="s">
        <v>26</v>
      </c>
      <c r="B81" s="5">
        <v>2017</v>
      </c>
      <c r="C81" s="5" t="s">
        <v>12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</row>
    <row r="82" spans="1:12" x14ac:dyDescent="0.25">
      <c r="A82" s="5" t="s">
        <v>27</v>
      </c>
      <c r="B82" s="5">
        <v>2017</v>
      </c>
      <c r="C82" s="5" t="s">
        <v>12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3</v>
      </c>
    </row>
    <row r="83" spans="1:12" x14ac:dyDescent="0.25">
      <c r="A83" s="5" t="s">
        <v>28</v>
      </c>
      <c r="B83" s="5">
        <v>2017</v>
      </c>
      <c r="C83" s="5" t="s">
        <v>12</v>
      </c>
      <c r="D83" s="6">
        <v>0</v>
      </c>
      <c r="E83" s="6">
        <v>0</v>
      </c>
      <c r="F83" s="6">
        <v>3</v>
      </c>
      <c r="G83" s="6">
        <v>3</v>
      </c>
      <c r="H83" s="6">
        <v>0</v>
      </c>
      <c r="I83" s="6">
        <v>0</v>
      </c>
      <c r="J83" s="6">
        <v>0</v>
      </c>
      <c r="K83" s="6">
        <v>0</v>
      </c>
      <c r="L83" s="6">
        <v>10</v>
      </c>
    </row>
    <row r="84" spans="1:12" x14ac:dyDescent="0.25">
      <c r="A84" s="5" t="s">
        <v>29</v>
      </c>
      <c r="B84" s="5">
        <v>2017</v>
      </c>
      <c r="C84" s="5" t="s">
        <v>12</v>
      </c>
      <c r="D84" s="6">
        <v>3</v>
      </c>
      <c r="E84" s="6">
        <v>3</v>
      </c>
      <c r="F84" s="6">
        <v>3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4</v>
      </c>
    </row>
    <row r="85" spans="1:12" x14ac:dyDescent="0.25">
      <c r="A85" s="5" t="s">
        <v>30</v>
      </c>
      <c r="B85" s="5">
        <v>2017</v>
      </c>
      <c r="C85" s="5" t="s">
        <v>12</v>
      </c>
      <c r="D85" s="6">
        <v>0</v>
      </c>
      <c r="E85" s="6">
        <v>3</v>
      </c>
      <c r="F85" s="6">
        <v>3</v>
      </c>
      <c r="G85" s="6">
        <v>4</v>
      </c>
      <c r="H85" s="6">
        <v>3</v>
      </c>
      <c r="I85" s="6">
        <v>0</v>
      </c>
      <c r="J85" s="6">
        <v>0</v>
      </c>
      <c r="K85" s="6">
        <v>0</v>
      </c>
      <c r="L85" s="6">
        <v>16</v>
      </c>
    </row>
    <row r="86" spans="1:12" x14ac:dyDescent="0.25">
      <c r="A86" s="7" t="s">
        <v>31</v>
      </c>
      <c r="B86" s="5">
        <v>2017</v>
      </c>
      <c r="C86" s="5" t="s">
        <v>12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</row>
    <row r="88" spans="1:12" x14ac:dyDescent="0.25">
      <c r="A88" s="5" t="s">
        <v>11</v>
      </c>
      <c r="B88" s="5">
        <v>2016</v>
      </c>
      <c r="C88" s="5" t="s">
        <v>12</v>
      </c>
      <c r="D88" s="6">
        <v>33</v>
      </c>
      <c r="E88" s="6">
        <v>15</v>
      </c>
      <c r="F88" s="6">
        <v>17</v>
      </c>
      <c r="G88" s="6">
        <v>20</v>
      </c>
      <c r="H88" s="6">
        <v>20</v>
      </c>
      <c r="I88" s="6">
        <v>3</v>
      </c>
      <c r="J88" s="6">
        <v>0</v>
      </c>
      <c r="K88" s="6">
        <v>0</v>
      </c>
      <c r="L88" s="6">
        <v>118</v>
      </c>
    </row>
    <row r="89" spans="1:12" x14ac:dyDescent="0.25">
      <c r="A89" s="5" t="s">
        <v>13</v>
      </c>
      <c r="B89" s="5">
        <v>2016</v>
      </c>
      <c r="C89" s="5" t="s">
        <v>12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</row>
    <row r="90" spans="1:12" x14ac:dyDescent="0.25">
      <c r="A90" s="5" t="s">
        <v>14</v>
      </c>
      <c r="B90" s="5">
        <v>2016</v>
      </c>
      <c r="C90" s="5" t="s">
        <v>12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5</v>
      </c>
    </row>
    <row r="91" spans="1:12" x14ac:dyDescent="0.25">
      <c r="A91" s="5" t="s">
        <v>15</v>
      </c>
      <c r="B91" s="5">
        <v>2016</v>
      </c>
      <c r="C91" s="5" t="s">
        <v>12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3</v>
      </c>
    </row>
    <row r="92" spans="1:12" x14ac:dyDescent="0.25">
      <c r="A92" s="5" t="s">
        <v>16</v>
      </c>
      <c r="B92" s="5">
        <v>2016</v>
      </c>
      <c r="C92" s="5" t="s">
        <v>12</v>
      </c>
      <c r="D92" s="6">
        <v>16</v>
      </c>
      <c r="E92" s="6">
        <v>15</v>
      </c>
      <c r="F92" s="6">
        <v>21</v>
      </c>
      <c r="G92" s="6">
        <v>23</v>
      </c>
      <c r="H92" s="6">
        <v>14</v>
      </c>
      <c r="I92" s="6">
        <v>0</v>
      </c>
      <c r="J92" s="6">
        <v>0</v>
      </c>
      <c r="K92" s="6">
        <v>0</v>
      </c>
      <c r="L92" s="6">
        <v>89</v>
      </c>
    </row>
    <row r="93" spans="1:12" x14ac:dyDescent="0.25">
      <c r="A93" s="5" t="s">
        <v>17</v>
      </c>
      <c r="B93" s="5">
        <v>2016</v>
      </c>
      <c r="C93" s="5" t="s">
        <v>12</v>
      </c>
      <c r="D93" s="6">
        <v>3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9</v>
      </c>
    </row>
    <row r="94" spans="1:12" x14ac:dyDescent="0.25">
      <c r="A94" s="5" t="s">
        <v>18</v>
      </c>
      <c r="B94" s="5">
        <v>2016</v>
      </c>
      <c r="C94" s="5" t="s">
        <v>12</v>
      </c>
      <c r="D94" s="6">
        <v>6</v>
      </c>
      <c r="E94" s="6">
        <v>3</v>
      </c>
      <c r="F94" s="6">
        <v>6</v>
      </c>
      <c r="G94" s="6">
        <v>5</v>
      </c>
      <c r="H94" s="6">
        <v>5</v>
      </c>
      <c r="I94" s="6">
        <v>3</v>
      </c>
      <c r="J94" s="6">
        <v>0</v>
      </c>
      <c r="K94" s="6">
        <v>0</v>
      </c>
      <c r="L94" s="6">
        <v>28</v>
      </c>
    </row>
    <row r="95" spans="1:12" x14ac:dyDescent="0.25">
      <c r="A95" s="5" t="s">
        <v>19</v>
      </c>
      <c r="B95" s="5">
        <v>2016</v>
      </c>
      <c r="C95" s="5" t="s">
        <v>12</v>
      </c>
      <c r="D95" s="6">
        <v>8</v>
      </c>
      <c r="E95" s="6">
        <v>8</v>
      </c>
      <c r="F95" s="6">
        <v>18</v>
      </c>
      <c r="G95" s="6">
        <v>22</v>
      </c>
      <c r="H95" s="6">
        <v>26</v>
      </c>
      <c r="I95" s="6">
        <v>6</v>
      </c>
      <c r="J95" s="6">
        <v>0</v>
      </c>
      <c r="K95" s="6">
        <v>0</v>
      </c>
      <c r="L95" s="6">
        <v>84</v>
      </c>
    </row>
    <row r="96" spans="1:12" x14ac:dyDescent="0.25">
      <c r="A96" s="5" t="s">
        <v>20</v>
      </c>
      <c r="B96" s="5">
        <v>2016</v>
      </c>
      <c r="C96" s="5" t="s">
        <v>12</v>
      </c>
      <c r="D96" s="6">
        <v>4</v>
      </c>
      <c r="E96" s="6">
        <v>3</v>
      </c>
      <c r="F96" s="6">
        <v>3</v>
      </c>
      <c r="G96" s="6">
        <v>4</v>
      </c>
      <c r="H96" s="6">
        <v>3</v>
      </c>
      <c r="I96" s="6">
        <v>0</v>
      </c>
      <c r="J96" s="6">
        <v>0</v>
      </c>
      <c r="K96" s="6">
        <v>0</v>
      </c>
      <c r="L96" s="6">
        <v>16</v>
      </c>
    </row>
    <row r="97" spans="1:12" x14ac:dyDescent="0.25">
      <c r="A97" s="5" t="s">
        <v>21</v>
      </c>
      <c r="B97" s="5">
        <v>2016</v>
      </c>
      <c r="C97" s="5" t="s">
        <v>12</v>
      </c>
      <c r="D97" s="6">
        <v>3</v>
      </c>
      <c r="E97" s="6">
        <v>3</v>
      </c>
      <c r="F97" s="6">
        <v>3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5</v>
      </c>
    </row>
    <row r="98" spans="1:12" x14ac:dyDescent="0.25">
      <c r="A98" s="5" t="s">
        <v>22</v>
      </c>
      <c r="B98" s="5">
        <v>2016</v>
      </c>
      <c r="C98" s="5" t="s">
        <v>12</v>
      </c>
      <c r="D98" s="6">
        <v>5</v>
      </c>
      <c r="E98" s="6">
        <v>0</v>
      </c>
      <c r="F98" s="6">
        <v>6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19</v>
      </c>
    </row>
    <row r="99" spans="1:12" x14ac:dyDescent="0.25">
      <c r="A99" s="5" t="s">
        <v>23</v>
      </c>
      <c r="B99" s="5">
        <v>2016</v>
      </c>
      <c r="C99" s="5" t="s">
        <v>12</v>
      </c>
      <c r="D99" s="6">
        <v>12</v>
      </c>
      <c r="E99" s="6">
        <v>16</v>
      </c>
      <c r="F99" s="6">
        <v>6</v>
      </c>
      <c r="G99" s="6">
        <v>3</v>
      </c>
      <c r="H99" s="6">
        <v>0</v>
      </c>
      <c r="I99" s="6">
        <v>0</v>
      </c>
      <c r="J99" s="6">
        <v>0</v>
      </c>
      <c r="K99" s="6">
        <v>0</v>
      </c>
      <c r="L99" s="6">
        <v>38</v>
      </c>
    </row>
    <row r="100" spans="1:12" x14ac:dyDescent="0.25">
      <c r="A100" s="5" t="s">
        <v>24</v>
      </c>
      <c r="B100" s="5">
        <v>2016</v>
      </c>
      <c r="C100" s="5" t="s">
        <v>12</v>
      </c>
      <c r="D100" s="6">
        <v>10</v>
      </c>
      <c r="E100" s="6">
        <v>3</v>
      </c>
      <c r="F100" s="6">
        <v>5</v>
      </c>
      <c r="G100" s="6">
        <v>3</v>
      </c>
      <c r="H100" s="6">
        <v>3</v>
      </c>
      <c r="I100" s="6">
        <v>0</v>
      </c>
      <c r="J100" s="6">
        <v>0</v>
      </c>
      <c r="K100" s="6">
        <v>0</v>
      </c>
      <c r="L100" s="6">
        <v>25</v>
      </c>
    </row>
    <row r="101" spans="1:12" x14ac:dyDescent="0.25">
      <c r="A101" s="5" t="s">
        <v>25</v>
      </c>
      <c r="B101" s="5">
        <v>2016</v>
      </c>
      <c r="C101" s="5" t="s">
        <v>12</v>
      </c>
      <c r="D101" s="6">
        <v>3</v>
      </c>
      <c r="E101" s="6">
        <v>3</v>
      </c>
      <c r="F101" s="6">
        <v>4</v>
      </c>
      <c r="G101" s="6">
        <v>6</v>
      </c>
      <c r="H101" s="6">
        <v>3</v>
      </c>
      <c r="I101" s="6">
        <v>0</v>
      </c>
      <c r="J101" s="6">
        <v>0</v>
      </c>
      <c r="K101" s="6">
        <v>0</v>
      </c>
      <c r="L101" s="6">
        <v>19</v>
      </c>
    </row>
    <row r="102" spans="1:12" x14ac:dyDescent="0.25">
      <c r="A102" s="5" t="s">
        <v>26</v>
      </c>
      <c r="B102" s="5">
        <v>2016</v>
      </c>
      <c r="C102" s="5" t="s">
        <v>12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</row>
    <row r="103" spans="1:12" x14ac:dyDescent="0.25">
      <c r="A103" s="5" t="s">
        <v>27</v>
      </c>
      <c r="B103" s="5">
        <v>2016</v>
      </c>
      <c r="C103" s="5" t="s">
        <v>12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3</v>
      </c>
    </row>
    <row r="104" spans="1:12" x14ac:dyDescent="0.25">
      <c r="A104" s="5" t="s">
        <v>28</v>
      </c>
      <c r="B104" s="5">
        <v>2016</v>
      </c>
      <c r="C104" s="5" t="s">
        <v>12</v>
      </c>
      <c r="D104" s="6">
        <v>0</v>
      </c>
      <c r="E104" s="6">
        <v>0</v>
      </c>
      <c r="F104" s="6">
        <v>3</v>
      </c>
      <c r="G104" s="6">
        <v>3</v>
      </c>
      <c r="H104" s="6">
        <v>0</v>
      </c>
      <c r="I104" s="6">
        <v>0</v>
      </c>
      <c r="J104" s="6">
        <v>0</v>
      </c>
      <c r="K104" s="6">
        <v>0</v>
      </c>
      <c r="L104" s="6">
        <v>8</v>
      </c>
    </row>
    <row r="105" spans="1:12" x14ac:dyDescent="0.25">
      <c r="A105" s="5" t="s">
        <v>29</v>
      </c>
      <c r="B105" s="5">
        <v>2016</v>
      </c>
      <c r="C105" s="5" t="s">
        <v>12</v>
      </c>
      <c r="D105" s="6">
        <v>0</v>
      </c>
      <c r="E105" s="6">
        <v>3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5</v>
      </c>
    </row>
    <row r="106" spans="1:12" x14ac:dyDescent="0.25">
      <c r="A106" s="5" t="s">
        <v>30</v>
      </c>
      <c r="B106" s="5">
        <v>2016</v>
      </c>
      <c r="C106" s="5" t="s">
        <v>12</v>
      </c>
      <c r="D106" s="6">
        <v>3</v>
      </c>
      <c r="E106" s="6">
        <v>3</v>
      </c>
      <c r="F106" s="6">
        <v>5</v>
      </c>
      <c r="G106" s="6">
        <v>3</v>
      </c>
      <c r="H106" s="6">
        <v>3</v>
      </c>
      <c r="I106" s="6">
        <v>0</v>
      </c>
      <c r="J106" s="6">
        <v>0</v>
      </c>
      <c r="K106" s="6">
        <v>0</v>
      </c>
      <c r="L106" s="6">
        <v>15</v>
      </c>
    </row>
    <row r="107" spans="1:12" x14ac:dyDescent="0.25">
      <c r="A107" s="7" t="s">
        <v>31</v>
      </c>
      <c r="B107" s="5">
        <v>2016</v>
      </c>
      <c r="C107" s="5" t="s">
        <v>12</v>
      </c>
      <c r="D107" s="6">
        <v>0</v>
      </c>
      <c r="E107" s="6">
        <v>3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3</v>
      </c>
    </row>
    <row r="109" spans="1:12" x14ac:dyDescent="0.25">
      <c r="A109" s="26" t="s">
        <v>11</v>
      </c>
      <c r="B109" s="27">
        <v>2015</v>
      </c>
      <c r="C109" s="28" t="s">
        <v>12</v>
      </c>
      <c r="D109" s="28">
        <v>38</v>
      </c>
      <c r="E109" s="28">
        <v>16</v>
      </c>
      <c r="F109" s="28">
        <v>20</v>
      </c>
      <c r="G109" s="28">
        <v>22</v>
      </c>
      <c r="H109" s="28">
        <v>22</v>
      </c>
      <c r="I109" s="28">
        <v>3</v>
      </c>
      <c r="L109" s="29">
        <v>121</v>
      </c>
    </row>
    <row r="110" spans="1:12" x14ac:dyDescent="0.25">
      <c r="A110" s="26" t="s">
        <v>13</v>
      </c>
      <c r="B110" s="27">
        <v>2015</v>
      </c>
      <c r="C110" s="28" t="s">
        <v>12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0</v>
      </c>
      <c r="L110" s="29">
        <v>0</v>
      </c>
    </row>
    <row r="111" spans="1:12" x14ac:dyDescent="0.25">
      <c r="A111" s="26" t="s">
        <v>14</v>
      </c>
      <c r="B111" s="27">
        <v>2015</v>
      </c>
      <c r="C111" s="28" t="s">
        <v>12</v>
      </c>
      <c r="D111" s="28">
        <v>3</v>
      </c>
      <c r="E111" s="28">
        <v>0</v>
      </c>
      <c r="F111" s="28">
        <v>0</v>
      </c>
      <c r="G111" s="28">
        <v>3</v>
      </c>
      <c r="H111" s="28">
        <v>0</v>
      </c>
      <c r="I111" s="28">
        <v>0</v>
      </c>
      <c r="L111" s="29">
        <v>6</v>
      </c>
    </row>
    <row r="112" spans="1:12" x14ac:dyDescent="0.25">
      <c r="A112" s="26" t="s">
        <v>15</v>
      </c>
      <c r="B112" s="27">
        <v>2015</v>
      </c>
      <c r="C112" s="28" t="s">
        <v>12</v>
      </c>
      <c r="D112" s="28">
        <v>0</v>
      </c>
      <c r="E112" s="28">
        <v>0</v>
      </c>
      <c r="F112" s="28">
        <v>3</v>
      </c>
      <c r="G112" s="28">
        <v>0</v>
      </c>
      <c r="H112" s="28">
        <v>0</v>
      </c>
      <c r="I112" s="28">
        <v>0</v>
      </c>
      <c r="L112" s="29">
        <v>3</v>
      </c>
    </row>
    <row r="113" spans="1:12" x14ac:dyDescent="0.25">
      <c r="A113" s="26" t="s">
        <v>16</v>
      </c>
      <c r="B113" s="27">
        <v>2015</v>
      </c>
      <c r="C113" s="28" t="s">
        <v>12</v>
      </c>
      <c r="D113" s="28">
        <v>18</v>
      </c>
      <c r="E113" s="28">
        <v>18</v>
      </c>
      <c r="F113" s="28">
        <v>20</v>
      </c>
      <c r="G113" s="28">
        <v>13</v>
      </c>
      <c r="H113" s="28">
        <v>12</v>
      </c>
      <c r="I113" s="28">
        <v>3</v>
      </c>
      <c r="L113" s="29">
        <v>84</v>
      </c>
    </row>
    <row r="114" spans="1:12" x14ac:dyDescent="0.25">
      <c r="A114" s="26" t="s">
        <v>17</v>
      </c>
      <c r="B114" s="27">
        <v>2015</v>
      </c>
      <c r="C114" s="28" t="s">
        <v>12</v>
      </c>
      <c r="D114" s="28">
        <v>4</v>
      </c>
      <c r="E114" s="28">
        <v>0</v>
      </c>
      <c r="F114" s="28">
        <v>0</v>
      </c>
      <c r="G114" s="28">
        <v>5</v>
      </c>
      <c r="H114" s="28">
        <v>0</v>
      </c>
      <c r="I114" s="28">
        <v>0</v>
      </c>
      <c r="L114" s="29">
        <v>9</v>
      </c>
    </row>
    <row r="115" spans="1:12" x14ac:dyDescent="0.25">
      <c r="A115" s="26" t="s">
        <v>18</v>
      </c>
      <c r="B115" s="27">
        <v>2015</v>
      </c>
      <c r="C115" s="28" t="s">
        <v>12</v>
      </c>
      <c r="D115" s="28">
        <v>9</v>
      </c>
      <c r="E115" s="28">
        <v>0</v>
      </c>
      <c r="F115" s="28">
        <v>4</v>
      </c>
      <c r="G115" s="28">
        <v>7</v>
      </c>
      <c r="H115" s="28">
        <v>4</v>
      </c>
      <c r="I115" s="28">
        <v>3</v>
      </c>
      <c r="L115" s="29">
        <v>27</v>
      </c>
    </row>
    <row r="116" spans="1:12" x14ac:dyDescent="0.25">
      <c r="A116" s="26" t="s">
        <v>19</v>
      </c>
      <c r="B116" s="27">
        <v>2015</v>
      </c>
      <c r="C116" s="28" t="s">
        <v>12</v>
      </c>
      <c r="D116" s="28">
        <v>14</v>
      </c>
      <c r="E116" s="28">
        <v>12</v>
      </c>
      <c r="F116" s="28">
        <v>13</v>
      </c>
      <c r="G116" s="28">
        <v>17</v>
      </c>
      <c r="H116" s="28">
        <v>24</v>
      </c>
      <c r="I116" s="28">
        <v>5</v>
      </c>
      <c r="L116" s="29">
        <v>85</v>
      </c>
    </row>
    <row r="117" spans="1:12" x14ac:dyDescent="0.25">
      <c r="A117" s="26" t="s">
        <v>20</v>
      </c>
      <c r="B117" s="27">
        <v>2015</v>
      </c>
      <c r="C117" s="28" t="s">
        <v>12</v>
      </c>
      <c r="D117" s="28">
        <v>3</v>
      </c>
      <c r="E117" s="28">
        <v>7</v>
      </c>
      <c r="F117" s="28">
        <v>0</v>
      </c>
      <c r="G117" s="28">
        <v>7</v>
      </c>
      <c r="H117" s="28">
        <v>0</v>
      </c>
      <c r="I117" s="28">
        <v>0</v>
      </c>
      <c r="L117" s="29">
        <v>17</v>
      </c>
    </row>
    <row r="118" spans="1:12" x14ac:dyDescent="0.25">
      <c r="A118" s="26" t="s">
        <v>21</v>
      </c>
      <c r="B118" s="27">
        <v>2015</v>
      </c>
      <c r="C118" s="28" t="s">
        <v>12</v>
      </c>
      <c r="D118" s="28">
        <v>4</v>
      </c>
      <c r="E118" s="28">
        <v>3</v>
      </c>
      <c r="F118" s="28">
        <v>0</v>
      </c>
      <c r="G118" s="28">
        <v>0</v>
      </c>
      <c r="H118" s="28">
        <v>0</v>
      </c>
      <c r="I118" s="28">
        <v>0</v>
      </c>
      <c r="L118" s="29">
        <v>7</v>
      </c>
    </row>
    <row r="119" spans="1:12" x14ac:dyDescent="0.25">
      <c r="A119" s="26" t="s">
        <v>22</v>
      </c>
      <c r="B119" s="27">
        <v>2015</v>
      </c>
      <c r="C119" s="28" t="s">
        <v>12</v>
      </c>
      <c r="D119" s="28">
        <v>10</v>
      </c>
      <c r="E119" s="28">
        <v>3</v>
      </c>
      <c r="F119" s="28">
        <v>3</v>
      </c>
      <c r="G119" s="28">
        <v>3</v>
      </c>
      <c r="H119" s="28">
        <v>0</v>
      </c>
      <c r="I119" s="28">
        <v>0</v>
      </c>
      <c r="L119" s="29">
        <v>19</v>
      </c>
    </row>
    <row r="120" spans="1:12" x14ac:dyDescent="0.25">
      <c r="A120" s="26" t="s">
        <v>23</v>
      </c>
      <c r="B120" s="27">
        <v>2015</v>
      </c>
      <c r="C120" s="28" t="s">
        <v>12</v>
      </c>
      <c r="D120" s="28">
        <v>12</v>
      </c>
      <c r="E120" s="28">
        <v>11</v>
      </c>
      <c r="F120" s="28">
        <v>7</v>
      </c>
      <c r="G120" s="28">
        <v>7</v>
      </c>
      <c r="H120" s="28">
        <v>0</v>
      </c>
      <c r="I120" s="28">
        <v>0</v>
      </c>
      <c r="L120" s="29">
        <v>37</v>
      </c>
    </row>
    <row r="121" spans="1:12" x14ac:dyDescent="0.25">
      <c r="A121" s="26" t="s">
        <v>24</v>
      </c>
      <c r="B121" s="27">
        <v>2015</v>
      </c>
      <c r="C121" s="28" t="s">
        <v>12</v>
      </c>
      <c r="D121" s="28">
        <v>9</v>
      </c>
      <c r="E121" s="28">
        <v>8</v>
      </c>
      <c r="F121" s="28">
        <v>4</v>
      </c>
      <c r="G121" s="28">
        <v>5</v>
      </c>
      <c r="H121" s="28">
        <v>0</v>
      </c>
      <c r="I121" s="28">
        <v>0</v>
      </c>
      <c r="L121" s="29">
        <v>26</v>
      </c>
    </row>
    <row r="122" spans="1:12" x14ac:dyDescent="0.25">
      <c r="A122" s="26" t="s">
        <v>25</v>
      </c>
      <c r="B122" s="27">
        <v>2015</v>
      </c>
      <c r="C122" s="28" t="s">
        <v>12</v>
      </c>
      <c r="D122" s="28">
        <v>3</v>
      </c>
      <c r="E122" s="28">
        <v>0</v>
      </c>
      <c r="F122" s="28">
        <v>5</v>
      </c>
      <c r="G122" s="28">
        <v>6</v>
      </c>
      <c r="H122" s="28">
        <v>3</v>
      </c>
      <c r="I122" s="28">
        <v>0</v>
      </c>
      <c r="L122" s="29">
        <v>17</v>
      </c>
    </row>
    <row r="123" spans="1:12" x14ac:dyDescent="0.25">
      <c r="A123" s="26" t="s">
        <v>26</v>
      </c>
      <c r="B123" s="27">
        <v>2015</v>
      </c>
      <c r="C123" s="28" t="s">
        <v>12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L123" s="29">
        <v>0</v>
      </c>
    </row>
    <row r="124" spans="1:12" x14ac:dyDescent="0.25">
      <c r="A124" s="26" t="s">
        <v>27</v>
      </c>
      <c r="B124" s="27">
        <v>2015</v>
      </c>
      <c r="C124" s="28" t="s">
        <v>12</v>
      </c>
      <c r="D124" s="28">
        <v>3</v>
      </c>
      <c r="E124" s="28">
        <v>3</v>
      </c>
      <c r="F124" s="28">
        <v>0</v>
      </c>
      <c r="G124" s="28">
        <v>0</v>
      </c>
      <c r="H124" s="28">
        <v>0</v>
      </c>
      <c r="I124" s="28">
        <v>0</v>
      </c>
      <c r="L124" s="29">
        <v>6</v>
      </c>
    </row>
    <row r="125" spans="1:12" x14ac:dyDescent="0.25">
      <c r="A125" s="26" t="s">
        <v>28</v>
      </c>
      <c r="B125" s="27">
        <v>2015</v>
      </c>
      <c r="C125" s="28" t="s">
        <v>12</v>
      </c>
      <c r="D125" s="28">
        <v>3</v>
      </c>
      <c r="E125" s="28">
        <v>0</v>
      </c>
      <c r="F125" s="28">
        <v>3</v>
      </c>
      <c r="G125" s="28">
        <v>4</v>
      </c>
      <c r="H125" s="28">
        <v>3</v>
      </c>
      <c r="I125" s="28">
        <v>0</v>
      </c>
      <c r="L125" s="29">
        <v>13</v>
      </c>
    </row>
    <row r="126" spans="1:12" x14ac:dyDescent="0.25">
      <c r="A126" s="26" t="s">
        <v>29</v>
      </c>
      <c r="B126" s="27">
        <v>2015</v>
      </c>
      <c r="C126" s="28" t="s">
        <v>12</v>
      </c>
      <c r="D126" s="28">
        <v>0</v>
      </c>
      <c r="E126" s="28">
        <v>3</v>
      </c>
      <c r="F126" s="28">
        <v>0</v>
      </c>
      <c r="G126" s="28">
        <v>0</v>
      </c>
      <c r="H126" s="28">
        <v>0</v>
      </c>
      <c r="I126" s="28">
        <v>0</v>
      </c>
      <c r="L126" s="29">
        <v>3</v>
      </c>
    </row>
    <row r="127" spans="1:12" x14ac:dyDescent="0.25">
      <c r="A127" s="26" t="s">
        <v>30</v>
      </c>
      <c r="B127" s="27">
        <v>2015</v>
      </c>
      <c r="C127" s="28" t="s">
        <v>12</v>
      </c>
      <c r="D127" s="28">
        <v>0</v>
      </c>
      <c r="E127" s="28">
        <v>3</v>
      </c>
      <c r="F127" s="28">
        <v>6</v>
      </c>
      <c r="G127" s="28">
        <v>3</v>
      </c>
      <c r="H127" s="28">
        <v>3</v>
      </c>
      <c r="I127" s="28">
        <v>0</v>
      </c>
      <c r="L127" s="29">
        <v>15</v>
      </c>
    </row>
    <row r="128" spans="1:12" x14ac:dyDescent="0.25">
      <c r="A128" s="26" t="s">
        <v>45</v>
      </c>
      <c r="B128" s="27">
        <v>2015</v>
      </c>
      <c r="C128" s="28" t="s">
        <v>12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0</v>
      </c>
      <c r="L128" s="29">
        <v>0</v>
      </c>
    </row>
    <row r="130" spans="1:12" x14ac:dyDescent="0.25">
      <c r="A130" s="26" t="s">
        <v>11</v>
      </c>
      <c r="B130" s="27">
        <v>2014</v>
      </c>
      <c r="C130" s="26" t="s">
        <v>12</v>
      </c>
      <c r="D130" s="28">
        <v>47</v>
      </c>
      <c r="E130" s="28">
        <v>15</v>
      </c>
      <c r="F130" s="28">
        <v>22</v>
      </c>
      <c r="G130" s="28">
        <v>20</v>
      </c>
      <c r="H130" s="28">
        <v>17</v>
      </c>
      <c r="I130" s="28">
        <v>0</v>
      </c>
      <c r="L130" s="29">
        <v>121</v>
      </c>
    </row>
    <row r="131" spans="1:12" x14ac:dyDescent="0.25">
      <c r="A131" s="26" t="s">
        <v>13</v>
      </c>
      <c r="B131" s="27">
        <v>2014</v>
      </c>
      <c r="C131" s="26" t="s">
        <v>12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L131" s="29">
        <v>0</v>
      </c>
    </row>
    <row r="132" spans="1:12" x14ac:dyDescent="0.25">
      <c r="A132" s="26" t="s">
        <v>14</v>
      </c>
      <c r="B132" s="27">
        <v>2014</v>
      </c>
      <c r="C132" s="26" t="s">
        <v>12</v>
      </c>
      <c r="D132" s="28">
        <v>3</v>
      </c>
      <c r="E132" s="28">
        <v>0</v>
      </c>
      <c r="F132" s="28">
        <v>0</v>
      </c>
      <c r="G132" s="28">
        <v>0</v>
      </c>
      <c r="H132" s="28">
        <v>3</v>
      </c>
      <c r="I132" s="28">
        <v>0</v>
      </c>
      <c r="L132" s="29">
        <v>6</v>
      </c>
    </row>
    <row r="133" spans="1:12" x14ac:dyDescent="0.25">
      <c r="A133" s="26" t="s">
        <v>15</v>
      </c>
      <c r="B133" s="27">
        <v>2014</v>
      </c>
      <c r="C133" s="26" t="s">
        <v>12</v>
      </c>
      <c r="D133" s="28">
        <v>0</v>
      </c>
      <c r="E133" s="28">
        <v>3</v>
      </c>
      <c r="F133" s="28">
        <v>0</v>
      </c>
      <c r="G133" s="28">
        <v>0</v>
      </c>
      <c r="H133" s="28">
        <v>0</v>
      </c>
      <c r="I133" s="28">
        <v>0</v>
      </c>
      <c r="L133" s="29">
        <v>3</v>
      </c>
    </row>
    <row r="134" spans="1:12" x14ac:dyDescent="0.25">
      <c r="A134" s="26" t="s">
        <v>16</v>
      </c>
      <c r="B134" s="27">
        <v>2014</v>
      </c>
      <c r="C134" s="26" t="s">
        <v>12</v>
      </c>
      <c r="D134" s="28">
        <v>18</v>
      </c>
      <c r="E134" s="28">
        <v>18</v>
      </c>
      <c r="F134" s="28">
        <v>18</v>
      </c>
      <c r="G134" s="28">
        <v>16</v>
      </c>
      <c r="H134" s="28">
        <v>12</v>
      </c>
      <c r="I134" s="28">
        <v>3</v>
      </c>
      <c r="L134" s="29">
        <v>85</v>
      </c>
    </row>
    <row r="135" spans="1:12" x14ac:dyDescent="0.25">
      <c r="A135" s="26" t="s">
        <v>17</v>
      </c>
      <c r="B135" s="27">
        <v>2014</v>
      </c>
      <c r="C135" s="26" t="s">
        <v>12</v>
      </c>
      <c r="D135" s="28">
        <v>4</v>
      </c>
      <c r="E135" s="28">
        <v>0</v>
      </c>
      <c r="F135" s="28">
        <v>0</v>
      </c>
      <c r="G135" s="28">
        <v>3</v>
      </c>
      <c r="H135" s="28">
        <v>4</v>
      </c>
      <c r="I135" s="28">
        <v>0</v>
      </c>
      <c r="L135" s="29">
        <v>11</v>
      </c>
    </row>
    <row r="136" spans="1:12" x14ac:dyDescent="0.25">
      <c r="A136" s="26" t="s">
        <v>18</v>
      </c>
      <c r="B136" s="27">
        <v>2014</v>
      </c>
      <c r="C136" s="26" t="s">
        <v>12</v>
      </c>
      <c r="D136" s="28">
        <v>4</v>
      </c>
      <c r="E136" s="28">
        <v>3</v>
      </c>
      <c r="F136" s="28">
        <v>4</v>
      </c>
      <c r="G136" s="28">
        <v>6</v>
      </c>
      <c r="H136" s="28">
        <v>5</v>
      </c>
      <c r="I136" s="28">
        <v>3</v>
      </c>
      <c r="L136" s="29">
        <v>25</v>
      </c>
    </row>
    <row r="137" spans="1:12" x14ac:dyDescent="0.25">
      <c r="A137" s="26" t="s">
        <v>19</v>
      </c>
      <c r="B137" s="27">
        <v>2014</v>
      </c>
      <c r="C137" s="26" t="s">
        <v>12</v>
      </c>
      <c r="D137" s="28">
        <v>11</v>
      </c>
      <c r="E137" s="28">
        <v>13</v>
      </c>
      <c r="F137" s="28">
        <v>15</v>
      </c>
      <c r="G137" s="28">
        <v>21</v>
      </c>
      <c r="H137" s="28">
        <v>22</v>
      </c>
      <c r="I137" s="28">
        <v>4</v>
      </c>
      <c r="L137" s="29">
        <v>86</v>
      </c>
    </row>
    <row r="138" spans="1:12" x14ac:dyDescent="0.25">
      <c r="A138" s="26" t="s">
        <v>20</v>
      </c>
      <c r="B138" s="27">
        <v>2014</v>
      </c>
      <c r="C138" s="26" t="s">
        <v>12</v>
      </c>
      <c r="D138" s="28">
        <v>9</v>
      </c>
      <c r="E138" s="28">
        <v>6</v>
      </c>
      <c r="F138" s="28">
        <v>3</v>
      </c>
      <c r="G138" s="28">
        <v>6</v>
      </c>
      <c r="H138" s="28">
        <v>0</v>
      </c>
      <c r="I138" s="28">
        <v>0</v>
      </c>
      <c r="L138" s="29">
        <v>24</v>
      </c>
    </row>
    <row r="139" spans="1:12" x14ac:dyDescent="0.25">
      <c r="A139" s="26" t="s">
        <v>21</v>
      </c>
      <c r="B139" s="27">
        <v>2014</v>
      </c>
      <c r="C139" s="26" t="s">
        <v>12</v>
      </c>
      <c r="D139" s="28">
        <v>4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L139" s="29">
        <v>4</v>
      </c>
    </row>
    <row r="140" spans="1:12" x14ac:dyDescent="0.25">
      <c r="A140" s="26" t="s">
        <v>22</v>
      </c>
      <c r="B140" s="27">
        <v>2014</v>
      </c>
      <c r="C140" s="26" t="s">
        <v>12</v>
      </c>
      <c r="D140" s="28">
        <v>10</v>
      </c>
      <c r="E140" s="28">
        <v>0</v>
      </c>
      <c r="F140" s="28">
        <v>3</v>
      </c>
      <c r="G140" s="28">
        <v>3</v>
      </c>
      <c r="H140" s="28">
        <v>0</v>
      </c>
      <c r="I140" s="28">
        <v>0</v>
      </c>
      <c r="L140" s="29">
        <v>16</v>
      </c>
    </row>
    <row r="141" spans="1:12" x14ac:dyDescent="0.25">
      <c r="A141" s="26" t="s">
        <v>23</v>
      </c>
      <c r="B141" s="27">
        <v>2014</v>
      </c>
      <c r="C141" s="26" t="s">
        <v>12</v>
      </c>
      <c r="D141" s="28">
        <v>5</v>
      </c>
      <c r="E141" s="28">
        <v>10</v>
      </c>
      <c r="F141" s="28">
        <v>10</v>
      </c>
      <c r="G141" s="28">
        <v>4</v>
      </c>
      <c r="H141" s="28">
        <v>0</v>
      </c>
      <c r="I141" s="28">
        <v>0</v>
      </c>
      <c r="L141" s="29">
        <v>29</v>
      </c>
    </row>
    <row r="142" spans="1:12" x14ac:dyDescent="0.25">
      <c r="A142" s="26" t="s">
        <v>24</v>
      </c>
      <c r="B142" s="27">
        <v>2014</v>
      </c>
      <c r="C142" s="26" t="s">
        <v>12</v>
      </c>
      <c r="D142" s="28">
        <v>9</v>
      </c>
      <c r="E142" s="28">
        <v>8</v>
      </c>
      <c r="F142" s="28">
        <v>3</v>
      </c>
      <c r="G142" s="28">
        <v>4</v>
      </c>
      <c r="H142" s="28">
        <v>3</v>
      </c>
      <c r="I142" s="28">
        <v>0</v>
      </c>
      <c r="L142" s="29">
        <v>27</v>
      </c>
    </row>
    <row r="143" spans="1:12" x14ac:dyDescent="0.25">
      <c r="A143" s="26" t="s">
        <v>25</v>
      </c>
      <c r="B143" s="27">
        <v>2014</v>
      </c>
      <c r="C143" s="26" t="s">
        <v>12</v>
      </c>
      <c r="D143" s="28">
        <v>4</v>
      </c>
      <c r="E143" s="28">
        <v>3</v>
      </c>
      <c r="F143" s="28">
        <v>9</v>
      </c>
      <c r="G143" s="28">
        <v>3</v>
      </c>
      <c r="H143" s="28">
        <v>0</v>
      </c>
      <c r="I143" s="28">
        <v>0</v>
      </c>
      <c r="L143" s="29">
        <v>19</v>
      </c>
    </row>
    <row r="144" spans="1:12" x14ac:dyDescent="0.25">
      <c r="A144" s="26" t="s">
        <v>26</v>
      </c>
      <c r="B144" s="27">
        <v>2014</v>
      </c>
      <c r="C144" s="26" t="s">
        <v>12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I144" s="28">
        <v>0</v>
      </c>
      <c r="L144" s="29">
        <v>0</v>
      </c>
    </row>
    <row r="145" spans="1:12" x14ac:dyDescent="0.25">
      <c r="A145" s="26" t="s">
        <v>27</v>
      </c>
      <c r="B145" s="27">
        <v>2014</v>
      </c>
      <c r="C145" s="26" t="s">
        <v>12</v>
      </c>
      <c r="D145" s="28">
        <v>3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L145" s="29">
        <v>3</v>
      </c>
    </row>
    <row r="146" spans="1:12" x14ac:dyDescent="0.25">
      <c r="A146" s="26" t="s">
        <v>28</v>
      </c>
      <c r="B146" s="27">
        <v>2014</v>
      </c>
      <c r="C146" s="26" t="s">
        <v>12</v>
      </c>
      <c r="D146" s="28">
        <v>3</v>
      </c>
      <c r="E146" s="28">
        <v>0</v>
      </c>
      <c r="F146" s="28">
        <v>0</v>
      </c>
      <c r="G146" s="28">
        <v>3</v>
      </c>
      <c r="H146" s="28">
        <v>3</v>
      </c>
      <c r="I146" s="28">
        <v>0</v>
      </c>
      <c r="L146" s="29">
        <v>9</v>
      </c>
    </row>
    <row r="147" spans="1:12" x14ac:dyDescent="0.25">
      <c r="A147" s="26" t="s">
        <v>29</v>
      </c>
      <c r="B147" s="27">
        <v>2014</v>
      </c>
      <c r="C147" s="26" t="s">
        <v>12</v>
      </c>
      <c r="D147" s="28">
        <v>0</v>
      </c>
      <c r="E147" s="28">
        <v>3</v>
      </c>
      <c r="F147" s="28">
        <v>3</v>
      </c>
      <c r="G147" s="28">
        <v>0</v>
      </c>
      <c r="H147" s="28">
        <v>0</v>
      </c>
      <c r="I147" s="28">
        <v>0</v>
      </c>
      <c r="L147" s="29">
        <v>6</v>
      </c>
    </row>
    <row r="148" spans="1:12" x14ac:dyDescent="0.25">
      <c r="A148" s="26" t="s">
        <v>30</v>
      </c>
      <c r="B148" s="27">
        <v>2014</v>
      </c>
      <c r="C148" s="26" t="s">
        <v>12</v>
      </c>
      <c r="D148" s="28">
        <v>3</v>
      </c>
      <c r="E148" s="28">
        <v>5</v>
      </c>
      <c r="F148" s="28">
        <v>4</v>
      </c>
      <c r="G148" s="28">
        <v>0</v>
      </c>
      <c r="H148" s="28">
        <v>3</v>
      </c>
      <c r="I148" s="28">
        <v>0</v>
      </c>
      <c r="L148" s="29">
        <v>15</v>
      </c>
    </row>
    <row r="149" spans="1:12" x14ac:dyDescent="0.25">
      <c r="A149" s="26" t="s">
        <v>45</v>
      </c>
      <c r="B149" s="27">
        <v>2014</v>
      </c>
      <c r="C149" s="26" t="s">
        <v>12</v>
      </c>
      <c r="D149" s="28">
        <v>3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L149" s="29">
        <v>3</v>
      </c>
    </row>
    <row r="151" spans="1:12" x14ac:dyDescent="0.25">
      <c r="A151" s="26" t="s">
        <v>11</v>
      </c>
      <c r="B151" s="27">
        <v>2013</v>
      </c>
      <c r="C151" s="28" t="s">
        <v>12</v>
      </c>
      <c r="D151" s="28">
        <v>45</v>
      </c>
      <c r="E151" s="28">
        <v>22</v>
      </c>
      <c r="F151" s="28">
        <v>19</v>
      </c>
      <c r="G151" s="28">
        <v>18</v>
      </c>
      <c r="H151" s="28">
        <v>21</v>
      </c>
      <c r="I151" s="28">
        <v>3</v>
      </c>
      <c r="L151" s="29">
        <v>128</v>
      </c>
    </row>
    <row r="152" spans="1:12" x14ac:dyDescent="0.25">
      <c r="A152" s="26" t="s">
        <v>13</v>
      </c>
      <c r="B152" s="27">
        <v>2013</v>
      </c>
      <c r="C152" s="28" t="s">
        <v>12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L152" s="29">
        <v>0</v>
      </c>
    </row>
    <row r="153" spans="1:12" x14ac:dyDescent="0.25">
      <c r="A153" s="26" t="s">
        <v>14</v>
      </c>
      <c r="B153" s="27">
        <v>2013</v>
      </c>
      <c r="C153" s="28" t="s">
        <v>12</v>
      </c>
      <c r="D153" s="28">
        <v>3</v>
      </c>
      <c r="E153" s="28">
        <v>0</v>
      </c>
      <c r="F153" s="28">
        <v>0</v>
      </c>
      <c r="G153" s="28">
        <v>3</v>
      </c>
      <c r="H153" s="28">
        <v>0</v>
      </c>
      <c r="I153" s="28">
        <v>0</v>
      </c>
      <c r="L153" s="29">
        <v>6</v>
      </c>
    </row>
    <row r="154" spans="1:12" x14ac:dyDescent="0.25">
      <c r="A154" s="26" t="s">
        <v>15</v>
      </c>
      <c r="B154" s="27">
        <v>2013</v>
      </c>
      <c r="C154" s="28" t="s">
        <v>12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L154" s="29">
        <v>0</v>
      </c>
    </row>
    <row r="155" spans="1:12" x14ac:dyDescent="0.25">
      <c r="A155" s="26" t="s">
        <v>16</v>
      </c>
      <c r="B155" s="27">
        <v>2013</v>
      </c>
      <c r="C155" s="28" t="s">
        <v>12</v>
      </c>
      <c r="D155" s="28">
        <v>13</v>
      </c>
      <c r="E155" s="28">
        <v>22</v>
      </c>
      <c r="F155" s="28">
        <v>16</v>
      </c>
      <c r="G155" s="28">
        <v>17</v>
      </c>
      <c r="H155" s="28">
        <v>13</v>
      </c>
      <c r="I155" s="28">
        <v>3</v>
      </c>
      <c r="L155" s="29">
        <v>84</v>
      </c>
    </row>
    <row r="156" spans="1:12" x14ac:dyDescent="0.25">
      <c r="A156" s="26" t="s">
        <v>17</v>
      </c>
      <c r="B156" s="27">
        <v>2013</v>
      </c>
      <c r="C156" s="28" t="s">
        <v>12</v>
      </c>
      <c r="D156" s="28">
        <v>3</v>
      </c>
      <c r="E156" s="28">
        <v>0</v>
      </c>
      <c r="F156" s="28">
        <v>0</v>
      </c>
      <c r="G156" s="28">
        <v>3</v>
      </c>
      <c r="H156" s="28">
        <v>3</v>
      </c>
      <c r="I156" s="28">
        <v>0</v>
      </c>
      <c r="L156" s="29">
        <v>9</v>
      </c>
    </row>
    <row r="157" spans="1:12" x14ac:dyDescent="0.25">
      <c r="A157" s="26" t="s">
        <v>18</v>
      </c>
      <c r="B157" s="27">
        <v>2013</v>
      </c>
      <c r="C157" s="28" t="s">
        <v>12</v>
      </c>
      <c r="D157" s="28">
        <v>3</v>
      </c>
      <c r="E157" s="28">
        <v>0</v>
      </c>
      <c r="F157" s="28">
        <v>4</v>
      </c>
      <c r="G157" s="28">
        <v>8</v>
      </c>
      <c r="H157" s="28">
        <v>5</v>
      </c>
      <c r="I157" s="28">
        <v>3</v>
      </c>
      <c r="L157" s="29">
        <v>23</v>
      </c>
    </row>
    <row r="158" spans="1:12" x14ac:dyDescent="0.25">
      <c r="A158" s="26" t="s">
        <v>19</v>
      </c>
      <c r="B158" s="27">
        <v>2013</v>
      </c>
      <c r="C158" s="28" t="s">
        <v>12</v>
      </c>
      <c r="D158" s="28">
        <v>10</v>
      </c>
      <c r="E158" s="28">
        <v>7</v>
      </c>
      <c r="F158" s="28">
        <v>21</v>
      </c>
      <c r="G158" s="28">
        <v>22</v>
      </c>
      <c r="H158" s="28">
        <v>19</v>
      </c>
      <c r="I158" s="28">
        <v>4</v>
      </c>
      <c r="L158" s="29">
        <v>83</v>
      </c>
    </row>
    <row r="159" spans="1:12" x14ac:dyDescent="0.25">
      <c r="A159" s="26" t="s">
        <v>20</v>
      </c>
      <c r="B159" s="27">
        <v>2013</v>
      </c>
      <c r="C159" s="28" t="s">
        <v>12</v>
      </c>
      <c r="D159" s="28">
        <v>5</v>
      </c>
      <c r="E159" s="28">
        <v>7</v>
      </c>
      <c r="F159" s="28">
        <v>3</v>
      </c>
      <c r="G159" s="28">
        <v>5</v>
      </c>
      <c r="H159" s="28">
        <v>3</v>
      </c>
      <c r="I159" s="28">
        <v>0</v>
      </c>
      <c r="L159" s="29">
        <v>23</v>
      </c>
    </row>
    <row r="160" spans="1:12" x14ac:dyDescent="0.25">
      <c r="A160" s="26" t="s">
        <v>21</v>
      </c>
      <c r="B160" s="27">
        <v>2013</v>
      </c>
      <c r="C160" s="28" t="s">
        <v>12</v>
      </c>
      <c r="D160" s="28">
        <v>4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L160" s="29">
        <v>4</v>
      </c>
    </row>
    <row r="161" spans="1:12" x14ac:dyDescent="0.25">
      <c r="A161" s="26" t="s">
        <v>22</v>
      </c>
      <c r="B161" s="27">
        <v>2013</v>
      </c>
      <c r="C161" s="28" t="s">
        <v>12</v>
      </c>
      <c r="D161" s="28">
        <v>10</v>
      </c>
      <c r="E161" s="28">
        <v>3</v>
      </c>
      <c r="F161" s="28">
        <v>3</v>
      </c>
      <c r="G161" s="28">
        <v>3</v>
      </c>
      <c r="H161" s="28">
        <v>0</v>
      </c>
      <c r="I161" s="28">
        <v>0</v>
      </c>
      <c r="L161" s="29">
        <v>19</v>
      </c>
    </row>
    <row r="162" spans="1:12" x14ac:dyDescent="0.25">
      <c r="A162" s="26" t="s">
        <v>23</v>
      </c>
      <c r="B162" s="27">
        <v>2013</v>
      </c>
      <c r="C162" s="28" t="s">
        <v>12</v>
      </c>
      <c r="D162" s="28">
        <v>7</v>
      </c>
      <c r="E162" s="28">
        <v>11</v>
      </c>
      <c r="F162" s="28">
        <v>6</v>
      </c>
      <c r="G162" s="28">
        <v>6</v>
      </c>
      <c r="H162" s="28">
        <v>0</v>
      </c>
      <c r="I162" s="28">
        <v>0</v>
      </c>
      <c r="L162" s="29">
        <v>30</v>
      </c>
    </row>
    <row r="163" spans="1:12" x14ac:dyDescent="0.25">
      <c r="A163" s="26" t="s">
        <v>24</v>
      </c>
      <c r="B163" s="27">
        <v>2013</v>
      </c>
      <c r="C163" s="28" t="s">
        <v>12</v>
      </c>
      <c r="D163" s="28">
        <v>11</v>
      </c>
      <c r="E163" s="28">
        <v>5</v>
      </c>
      <c r="F163" s="28">
        <v>5</v>
      </c>
      <c r="G163" s="28">
        <v>4</v>
      </c>
      <c r="H163" s="28">
        <v>0</v>
      </c>
      <c r="I163" s="28">
        <v>0</v>
      </c>
      <c r="L163" s="29">
        <v>25</v>
      </c>
    </row>
    <row r="164" spans="1:12" x14ac:dyDescent="0.25">
      <c r="A164" s="26" t="s">
        <v>25</v>
      </c>
      <c r="B164" s="27">
        <v>2013</v>
      </c>
      <c r="C164" s="28" t="s">
        <v>12</v>
      </c>
      <c r="D164" s="28">
        <v>3</v>
      </c>
      <c r="E164" s="28">
        <v>3</v>
      </c>
      <c r="F164" s="28">
        <v>6</v>
      </c>
      <c r="G164" s="28">
        <v>3</v>
      </c>
      <c r="H164" s="28">
        <v>3</v>
      </c>
      <c r="I164" s="28">
        <v>0</v>
      </c>
      <c r="L164" s="29">
        <v>18</v>
      </c>
    </row>
    <row r="165" spans="1:12" x14ac:dyDescent="0.25">
      <c r="A165" s="26" t="s">
        <v>26</v>
      </c>
      <c r="B165" s="27">
        <v>2013</v>
      </c>
      <c r="C165" s="28" t="s">
        <v>12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L165" s="29">
        <v>0</v>
      </c>
    </row>
    <row r="166" spans="1:12" x14ac:dyDescent="0.25">
      <c r="A166" s="26" t="s">
        <v>27</v>
      </c>
      <c r="B166" s="27">
        <v>2013</v>
      </c>
      <c r="C166" s="28" t="s">
        <v>12</v>
      </c>
      <c r="D166" s="28">
        <v>3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L166" s="29">
        <v>3</v>
      </c>
    </row>
    <row r="167" spans="1:12" x14ac:dyDescent="0.25">
      <c r="A167" s="26" t="s">
        <v>28</v>
      </c>
      <c r="B167" s="27">
        <v>2013</v>
      </c>
      <c r="C167" s="28" t="s">
        <v>12</v>
      </c>
      <c r="D167" s="28">
        <v>3</v>
      </c>
      <c r="E167" s="28">
        <v>3</v>
      </c>
      <c r="F167" s="28">
        <v>0</v>
      </c>
      <c r="G167" s="28">
        <v>3</v>
      </c>
      <c r="H167" s="28">
        <v>3</v>
      </c>
      <c r="I167" s="28">
        <v>0</v>
      </c>
      <c r="L167" s="29">
        <v>12</v>
      </c>
    </row>
    <row r="168" spans="1:12" x14ac:dyDescent="0.25">
      <c r="A168" s="26" t="s">
        <v>29</v>
      </c>
      <c r="B168" s="27">
        <v>2013</v>
      </c>
      <c r="C168" s="28" t="s">
        <v>12</v>
      </c>
      <c r="D168" s="28">
        <v>0</v>
      </c>
      <c r="E168" s="28">
        <v>3</v>
      </c>
      <c r="F168" s="28">
        <v>3</v>
      </c>
      <c r="G168" s="28">
        <v>0</v>
      </c>
      <c r="H168" s="28">
        <v>0</v>
      </c>
      <c r="I168" s="28">
        <v>0</v>
      </c>
      <c r="L168" s="29">
        <v>6</v>
      </c>
    </row>
    <row r="169" spans="1:12" x14ac:dyDescent="0.25">
      <c r="A169" s="26" t="s">
        <v>30</v>
      </c>
      <c r="B169" s="27">
        <v>2013</v>
      </c>
      <c r="C169" s="28" t="s">
        <v>12</v>
      </c>
      <c r="D169" s="28">
        <v>3</v>
      </c>
      <c r="E169" s="28">
        <v>4</v>
      </c>
      <c r="F169" s="28">
        <v>6</v>
      </c>
      <c r="G169" s="28">
        <v>0</v>
      </c>
      <c r="H169" s="28">
        <v>3</v>
      </c>
      <c r="I169" s="28">
        <v>0</v>
      </c>
      <c r="L169" s="29">
        <v>16</v>
      </c>
    </row>
    <row r="170" spans="1:12" x14ac:dyDescent="0.25">
      <c r="A170" s="26" t="s">
        <v>45</v>
      </c>
      <c r="B170" s="27">
        <v>2013</v>
      </c>
      <c r="C170" s="28" t="s">
        <v>12</v>
      </c>
      <c r="D170" s="28">
        <v>0</v>
      </c>
      <c r="E170" s="28">
        <v>3</v>
      </c>
      <c r="F170" s="28">
        <v>0</v>
      </c>
      <c r="G170" s="28">
        <v>0</v>
      </c>
      <c r="H170" s="28">
        <v>0</v>
      </c>
      <c r="I170" s="28">
        <v>0</v>
      </c>
      <c r="L170" s="29">
        <v>3</v>
      </c>
    </row>
    <row r="172" spans="1:12" x14ac:dyDescent="0.25">
      <c r="A172" s="30" t="s">
        <v>11</v>
      </c>
      <c r="B172" s="30" t="s">
        <v>47</v>
      </c>
      <c r="C172" s="30" t="s">
        <v>12</v>
      </c>
      <c r="D172" s="31">
        <v>44</v>
      </c>
      <c r="E172" s="32">
        <v>19</v>
      </c>
      <c r="F172" s="32">
        <v>20</v>
      </c>
      <c r="G172" s="32">
        <v>24</v>
      </c>
      <c r="H172" s="32">
        <v>17</v>
      </c>
      <c r="I172" s="32">
        <v>3</v>
      </c>
      <c r="L172" s="32">
        <v>127</v>
      </c>
    </row>
    <row r="173" spans="1:12" x14ac:dyDescent="0.25">
      <c r="A173" s="30" t="s">
        <v>13</v>
      </c>
      <c r="B173" s="30" t="s">
        <v>47</v>
      </c>
      <c r="C173" s="30" t="s">
        <v>12</v>
      </c>
      <c r="D173" s="31">
        <v>0</v>
      </c>
      <c r="E173" s="32">
        <v>0</v>
      </c>
      <c r="F173" s="32">
        <v>0</v>
      </c>
      <c r="G173" s="32">
        <v>3</v>
      </c>
      <c r="H173" s="32">
        <v>0</v>
      </c>
      <c r="I173" s="32">
        <v>0</v>
      </c>
      <c r="L173" s="32">
        <v>3</v>
      </c>
    </row>
    <row r="174" spans="1:12" x14ac:dyDescent="0.25">
      <c r="A174" s="30" t="s">
        <v>14</v>
      </c>
      <c r="B174" s="30" t="s">
        <v>47</v>
      </c>
      <c r="C174" s="30" t="s">
        <v>12</v>
      </c>
      <c r="D174" s="31">
        <v>6</v>
      </c>
      <c r="E174" s="32">
        <v>3</v>
      </c>
      <c r="F174" s="32">
        <v>3</v>
      </c>
      <c r="G174" s="32">
        <v>0</v>
      </c>
      <c r="H174" s="32">
        <v>0</v>
      </c>
      <c r="I174" s="32">
        <v>0</v>
      </c>
      <c r="L174" s="32">
        <v>12</v>
      </c>
    </row>
    <row r="175" spans="1:12" x14ac:dyDescent="0.25">
      <c r="A175" s="30" t="s">
        <v>15</v>
      </c>
      <c r="B175" s="30" t="s">
        <v>47</v>
      </c>
      <c r="C175" s="30" t="s">
        <v>12</v>
      </c>
      <c r="D175" s="31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L175" s="32">
        <v>0</v>
      </c>
    </row>
    <row r="176" spans="1:12" x14ac:dyDescent="0.25">
      <c r="A176" s="30" t="s">
        <v>16</v>
      </c>
      <c r="B176" s="30" t="s">
        <v>47</v>
      </c>
      <c r="C176" s="30" t="s">
        <v>12</v>
      </c>
      <c r="D176" s="31">
        <v>18</v>
      </c>
      <c r="E176" s="32">
        <v>21</v>
      </c>
      <c r="F176" s="32">
        <v>20</v>
      </c>
      <c r="G176" s="32">
        <v>12</v>
      </c>
      <c r="H176" s="32">
        <v>19</v>
      </c>
      <c r="I176" s="32">
        <v>6</v>
      </c>
      <c r="L176" s="32">
        <v>96</v>
      </c>
    </row>
    <row r="177" spans="1:12" x14ac:dyDescent="0.25">
      <c r="A177" s="30" t="s">
        <v>17</v>
      </c>
      <c r="B177" s="30" t="s">
        <v>47</v>
      </c>
      <c r="C177" s="30" t="s">
        <v>12</v>
      </c>
      <c r="D177" s="31">
        <v>3</v>
      </c>
      <c r="E177" s="32">
        <v>0</v>
      </c>
      <c r="F177" s="32">
        <v>3</v>
      </c>
      <c r="G177" s="32">
        <v>3</v>
      </c>
      <c r="H177" s="32">
        <v>0</v>
      </c>
      <c r="I177" s="32">
        <v>0</v>
      </c>
      <c r="L177" s="32">
        <v>9</v>
      </c>
    </row>
    <row r="178" spans="1:12" x14ac:dyDescent="0.25">
      <c r="A178" s="30" t="s">
        <v>18</v>
      </c>
      <c r="B178" s="30" t="s">
        <v>47</v>
      </c>
      <c r="C178" s="30" t="s">
        <v>12</v>
      </c>
      <c r="D178" s="31">
        <v>3</v>
      </c>
      <c r="E178" s="32">
        <v>4</v>
      </c>
      <c r="F178" s="32">
        <v>7</v>
      </c>
      <c r="G178" s="32">
        <v>9</v>
      </c>
      <c r="H178" s="32">
        <v>6</v>
      </c>
      <c r="I178" s="32">
        <v>3</v>
      </c>
      <c r="L178" s="32">
        <v>32</v>
      </c>
    </row>
    <row r="179" spans="1:12" x14ac:dyDescent="0.25">
      <c r="A179" s="30" t="s">
        <v>19</v>
      </c>
      <c r="B179" s="30" t="s">
        <v>47</v>
      </c>
      <c r="C179" s="30" t="s">
        <v>12</v>
      </c>
      <c r="D179" s="31">
        <v>8</v>
      </c>
      <c r="E179" s="32">
        <v>4</v>
      </c>
      <c r="F179" s="32">
        <v>21</v>
      </c>
      <c r="G179" s="32">
        <v>28</v>
      </c>
      <c r="H179" s="32">
        <v>17</v>
      </c>
      <c r="I179" s="32">
        <v>3</v>
      </c>
      <c r="L179" s="32">
        <v>81</v>
      </c>
    </row>
    <row r="180" spans="1:12" x14ac:dyDescent="0.25">
      <c r="A180" s="30" t="s">
        <v>20</v>
      </c>
      <c r="B180" s="30" t="s">
        <v>47</v>
      </c>
      <c r="C180" s="30" t="s">
        <v>12</v>
      </c>
      <c r="D180" s="31">
        <v>8</v>
      </c>
      <c r="E180" s="32">
        <v>3</v>
      </c>
      <c r="F180" s="32">
        <v>0</v>
      </c>
      <c r="G180" s="32">
        <v>0</v>
      </c>
      <c r="H180" s="32">
        <v>3</v>
      </c>
      <c r="I180" s="32">
        <v>0</v>
      </c>
      <c r="L180" s="32">
        <v>14</v>
      </c>
    </row>
    <row r="181" spans="1:12" x14ac:dyDescent="0.25">
      <c r="A181" s="30" t="s">
        <v>21</v>
      </c>
      <c r="B181" s="30" t="s">
        <v>47</v>
      </c>
      <c r="C181" s="30" t="s">
        <v>12</v>
      </c>
      <c r="D181" s="31">
        <v>3</v>
      </c>
      <c r="E181" s="32">
        <v>6</v>
      </c>
      <c r="F181" s="32">
        <v>0</v>
      </c>
      <c r="G181" s="32">
        <v>0</v>
      </c>
      <c r="H181" s="32">
        <v>0</v>
      </c>
      <c r="I181" s="32">
        <v>0</v>
      </c>
      <c r="L181" s="32">
        <v>9</v>
      </c>
    </row>
    <row r="182" spans="1:12" x14ac:dyDescent="0.25">
      <c r="A182" s="30" t="s">
        <v>22</v>
      </c>
      <c r="B182" s="30" t="s">
        <v>47</v>
      </c>
      <c r="C182" s="30" t="s">
        <v>12</v>
      </c>
      <c r="D182" s="31">
        <v>11</v>
      </c>
      <c r="E182" s="32">
        <v>3</v>
      </c>
      <c r="F182" s="32">
        <v>0</v>
      </c>
      <c r="G182" s="32">
        <v>3</v>
      </c>
      <c r="H182" s="32">
        <v>3</v>
      </c>
      <c r="I182" s="32">
        <v>0</v>
      </c>
      <c r="L182" s="32">
        <v>20</v>
      </c>
    </row>
    <row r="183" spans="1:12" x14ac:dyDescent="0.25">
      <c r="A183" s="30" t="s">
        <v>23</v>
      </c>
      <c r="B183" s="30" t="s">
        <v>47</v>
      </c>
      <c r="C183" s="30" t="s">
        <v>12</v>
      </c>
      <c r="D183" s="31">
        <v>9</v>
      </c>
      <c r="E183" s="32">
        <v>7</v>
      </c>
      <c r="F183" s="32">
        <v>8</v>
      </c>
      <c r="G183" s="32">
        <v>3</v>
      </c>
      <c r="H183" s="32">
        <v>3</v>
      </c>
      <c r="I183" s="32">
        <v>0</v>
      </c>
      <c r="L183" s="32">
        <v>30</v>
      </c>
    </row>
    <row r="184" spans="1:12" x14ac:dyDescent="0.25">
      <c r="A184" s="30" t="s">
        <v>24</v>
      </c>
      <c r="B184" s="30" t="s">
        <v>47</v>
      </c>
      <c r="C184" s="30" t="s">
        <v>12</v>
      </c>
      <c r="D184" s="31">
        <v>7</v>
      </c>
      <c r="E184" s="32">
        <v>4</v>
      </c>
      <c r="F184" s="32">
        <v>0</v>
      </c>
      <c r="G184" s="32">
        <v>3</v>
      </c>
      <c r="H184" s="32">
        <v>0</v>
      </c>
      <c r="I184" s="32">
        <v>0</v>
      </c>
      <c r="L184" s="32">
        <v>14</v>
      </c>
    </row>
    <row r="185" spans="1:12" x14ac:dyDescent="0.25">
      <c r="A185" s="30" t="s">
        <v>25</v>
      </c>
      <c r="B185" s="30" t="s">
        <v>47</v>
      </c>
      <c r="C185" s="30" t="s">
        <v>12</v>
      </c>
      <c r="D185" s="31">
        <v>3</v>
      </c>
      <c r="E185" s="32">
        <v>8</v>
      </c>
      <c r="F185" s="32">
        <v>6</v>
      </c>
      <c r="G185" s="32">
        <v>3</v>
      </c>
      <c r="H185" s="32">
        <v>3</v>
      </c>
      <c r="I185" s="32">
        <v>0</v>
      </c>
      <c r="L185" s="32">
        <v>23</v>
      </c>
    </row>
    <row r="186" spans="1:12" x14ac:dyDescent="0.25">
      <c r="A186" s="30" t="s">
        <v>27</v>
      </c>
      <c r="B186" s="30" t="s">
        <v>47</v>
      </c>
      <c r="C186" s="30" t="s">
        <v>12</v>
      </c>
      <c r="D186" s="31">
        <v>0</v>
      </c>
      <c r="E186" s="32">
        <v>3</v>
      </c>
      <c r="F186" s="32">
        <v>0</v>
      </c>
      <c r="G186" s="32">
        <v>0</v>
      </c>
      <c r="H186" s="32">
        <v>0</v>
      </c>
      <c r="I186" s="32">
        <v>0</v>
      </c>
      <c r="L186" s="32">
        <v>3</v>
      </c>
    </row>
    <row r="187" spans="1:12" x14ac:dyDescent="0.25">
      <c r="A187" s="30" t="s">
        <v>28</v>
      </c>
      <c r="B187" s="30" t="s">
        <v>47</v>
      </c>
      <c r="C187" s="30" t="s">
        <v>12</v>
      </c>
      <c r="D187" s="31">
        <v>3</v>
      </c>
      <c r="E187" s="32">
        <v>3</v>
      </c>
      <c r="F187" s="32">
        <v>0</v>
      </c>
      <c r="G187" s="32">
        <v>0</v>
      </c>
      <c r="H187" s="32">
        <v>3</v>
      </c>
      <c r="I187" s="32">
        <v>0</v>
      </c>
      <c r="L187" s="32">
        <v>9</v>
      </c>
    </row>
    <row r="188" spans="1:12" x14ac:dyDescent="0.25">
      <c r="A188" s="30" t="s">
        <v>29</v>
      </c>
      <c r="B188" s="30" t="s">
        <v>47</v>
      </c>
      <c r="C188" s="30" t="s">
        <v>12</v>
      </c>
      <c r="D188" s="31">
        <v>3</v>
      </c>
      <c r="E188" s="32">
        <v>3</v>
      </c>
      <c r="F188" s="32">
        <v>9</v>
      </c>
      <c r="G188" s="32">
        <v>0</v>
      </c>
      <c r="H188" s="32">
        <v>0</v>
      </c>
      <c r="I188" s="32">
        <v>0</v>
      </c>
      <c r="L188" s="32">
        <v>15</v>
      </c>
    </row>
    <row r="189" spans="1:12" x14ac:dyDescent="0.25">
      <c r="A189" s="30" t="s">
        <v>30</v>
      </c>
      <c r="B189" s="30" t="s">
        <v>47</v>
      </c>
      <c r="C189" s="30" t="s">
        <v>12</v>
      </c>
      <c r="D189" s="31">
        <v>3</v>
      </c>
      <c r="E189" s="32">
        <v>3</v>
      </c>
      <c r="F189" s="32">
        <v>3</v>
      </c>
      <c r="G189" s="32">
        <v>3</v>
      </c>
      <c r="H189" s="32">
        <v>0</v>
      </c>
      <c r="I189" s="32">
        <v>0</v>
      </c>
      <c r="L189" s="32">
        <v>12</v>
      </c>
    </row>
    <row r="190" spans="1:12" x14ac:dyDescent="0.25">
      <c r="A190" s="30" t="s">
        <v>46</v>
      </c>
      <c r="B190" s="30" t="s">
        <v>47</v>
      </c>
      <c r="C190" s="30" t="s">
        <v>12</v>
      </c>
      <c r="D190" s="31">
        <v>3</v>
      </c>
      <c r="E190" s="32">
        <v>4</v>
      </c>
      <c r="F190" s="32">
        <v>0</v>
      </c>
      <c r="G190" s="32">
        <v>0</v>
      </c>
      <c r="H190" s="32">
        <v>0</v>
      </c>
      <c r="I190" s="32">
        <v>0</v>
      </c>
      <c r="L190" s="32">
        <v>7</v>
      </c>
    </row>
    <row r="192" spans="1:12" x14ac:dyDescent="0.25">
      <c r="A192" s="33" t="s">
        <v>48</v>
      </c>
      <c r="B192" s="33">
        <v>2011</v>
      </c>
      <c r="C192" s="34" t="s">
        <v>12</v>
      </c>
      <c r="D192" s="34">
        <v>50</v>
      </c>
      <c r="E192" s="34">
        <v>16</v>
      </c>
      <c r="F192" s="34">
        <v>22</v>
      </c>
      <c r="G192" s="34">
        <v>29</v>
      </c>
      <c r="H192" s="34">
        <v>13</v>
      </c>
      <c r="I192" s="34">
        <v>0</v>
      </c>
      <c r="L192" s="35">
        <v>130</v>
      </c>
    </row>
    <row r="193" spans="1:12" x14ac:dyDescent="0.25">
      <c r="A193" s="33" t="s">
        <v>49</v>
      </c>
      <c r="B193" s="33">
        <v>2011</v>
      </c>
      <c r="C193" s="34" t="s">
        <v>12</v>
      </c>
      <c r="D193" s="34">
        <v>0</v>
      </c>
      <c r="E193" s="34">
        <v>0</v>
      </c>
      <c r="F193" s="34">
        <v>0</v>
      </c>
      <c r="G193" s="34">
        <v>3</v>
      </c>
      <c r="H193" s="34">
        <v>0</v>
      </c>
      <c r="I193" s="34">
        <v>0</v>
      </c>
      <c r="L193" s="35">
        <v>3</v>
      </c>
    </row>
    <row r="194" spans="1:12" x14ac:dyDescent="0.25">
      <c r="A194" s="33" t="s">
        <v>50</v>
      </c>
      <c r="B194" s="33">
        <v>2011</v>
      </c>
      <c r="C194" s="34" t="s">
        <v>12</v>
      </c>
      <c r="D194" s="34">
        <v>4</v>
      </c>
      <c r="E194" s="34">
        <v>0</v>
      </c>
      <c r="F194" s="34">
        <v>3</v>
      </c>
      <c r="G194" s="34">
        <v>0</v>
      </c>
      <c r="H194" s="34">
        <v>3</v>
      </c>
      <c r="I194" s="34">
        <v>3</v>
      </c>
      <c r="L194" s="35">
        <v>13</v>
      </c>
    </row>
    <row r="195" spans="1:12" x14ac:dyDescent="0.25">
      <c r="A195" s="33" t="s">
        <v>51</v>
      </c>
      <c r="B195" s="33">
        <v>2011</v>
      </c>
      <c r="C195" s="34" t="s">
        <v>12</v>
      </c>
      <c r="D195" s="34">
        <v>0</v>
      </c>
      <c r="E195" s="34">
        <v>3</v>
      </c>
      <c r="F195" s="34">
        <v>0</v>
      </c>
      <c r="G195" s="34">
        <v>0</v>
      </c>
      <c r="H195" s="34">
        <v>0</v>
      </c>
      <c r="I195" s="34">
        <v>0</v>
      </c>
      <c r="L195" s="35">
        <v>3</v>
      </c>
    </row>
    <row r="196" spans="1:12" x14ac:dyDescent="0.25">
      <c r="A196" s="33" t="s">
        <v>52</v>
      </c>
      <c r="B196" s="33">
        <v>2011</v>
      </c>
      <c r="C196" s="34" t="s">
        <v>12</v>
      </c>
      <c r="D196" s="34">
        <v>18</v>
      </c>
      <c r="E196" s="34">
        <v>21</v>
      </c>
      <c r="F196" s="34">
        <v>20</v>
      </c>
      <c r="G196" s="34">
        <v>14</v>
      </c>
      <c r="H196" s="34">
        <v>13</v>
      </c>
      <c r="I196" s="34">
        <v>3</v>
      </c>
      <c r="L196" s="35">
        <v>89</v>
      </c>
    </row>
    <row r="197" spans="1:12" x14ac:dyDescent="0.25">
      <c r="A197" s="33" t="s">
        <v>53</v>
      </c>
      <c r="B197" s="33">
        <v>2011</v>
      </c>
      <c r="C197" s="34" t="s">
        <v>12</v>
      </c>
      <c r="D197" s="34">
        <v>6</v>
      </c>
      <c r="E197" s="34">
        <v>3</v>
      </c>
      <c r="F197" s="34">
        <v>3</v>
      </c>
      <c r="G197" s="34">
        <v>3</v>
      </c>
      <c r="H197" s="34">
        <v>0</v>
      </c>
      <c r="I197" s="34">
        <v>0</v>
      </c>
      <c r="L197" s="35">
        <v>15</v>
      </c>
    </row>
    <row r="198" spans="1:12" x14ac:dyDescent="0.25">
      <c r="A198" s="33" t="s">
        <v>54</v>
      </c>
      <c r="B198" s="33">
        <v>2011</v>
      </c>
      <c r="C198" s="34" t="s">
        <v>12</v>
      </c>
      <c r="D198" s="34">
        <v>3</v>
      </c>
      <c r="E198" s="34">
        <v>7</v>
      </c>
      <c r="F198" s="34">
        <v>6</v>
      </c>
      <c r="G198" s="34">
        <v>8</v>
      </c>
      <c r="H198" s="34">
        <v>3</v>
      </c>
      <c r="I198" s="34">
        <v>0</v>
      </c>
      <c r="L198" s="35">
        <v>27</v>
      </c>
    </row>
    <row r="199" spans="1:12" x14ac:dyDescent="0.25">
      <c r="A199" s="33" t="s">
        <v>55</v>
      </c>
      <c r="B199" s="33">
        <v>2011</v>
      </c>
      <c r="C199" s="34" t="s">
        <v>12</v>
      </c>
      <c r="D199" s="34">
        <v>11</v>
      </c>
      <c r="E199" s="34">
        <v>8</v>
      </c>
      <c r="F199" s="34">
        <v>26</v>
      </c>
      <c r="G199" s="34">
        <v>22</v>
      </c>
      <c r="H199" s="34">
        <v>17</v>
      </c>
      <c r="I199" s="34">
        <v>0</v>
      </c>
      <c r="L199" s="35">
        <v>84</v>
      </c>
    </row>
    <row r="200" spans="1:12" x14ac:dyDescent="0.25">
      <c r="A200" s="33" t="s">
        <v>56</v>
      </c>
      <c r="B200" s="33">
        <v>2011</v>
      </c>
      <c r="C200" s="34" t="s">
        <v>12</v>
      </c>
      <c r="D200" s="34">
        <v>9</v>
      </c>
      <c r="E200" s="34">
        <v>3</v>
      </c>
      <c r="F200" s="34">
        <v>0</v>
      </c>
      <c r="G200" s="34">
        <v>6</v>
      </c>
      <c r="H200" s="34">
        <v>3</v>
      </c>
      <c r="I200" s="34">
        <v>0</v>
      </c>
      <c r="L200" s="35">
        <v>21</v>
      </c>
    </row>
    <row r="201" spans="1:12" x14ac:dyDescent="0.25">
      <c r="A201" s="33" t="s">
        <v>57</v>
      </c>
      <c r="B201" s="33">
        <v>2011</v>
      </c>
      <c r="C201" s="34" t="s">
        <v>12</v>
      </c>
      <c r="D201" s="34">
        <v>4</v>
      </c>
      <c r="E201" s="34">
        <v>3</v>
      </c>
      <c r="F201" s="34">
        <v>0</v>
      </c>
      <c r="G201" s="34">
        <v>0</v>
      </c>
      <c r="H201" s="34">
        <v>0</v>
      </c>
      <c r="I201" s="34">
        <v>0</v>
      </c>
      <c r="L201" s="35">
        <v>7</v>
      </c>
    </row>
    <row r="202" spans="1:12" x14ac:dyDescent="0.25">
      <c r="A202" s="33" t="s">
        <v>58</v>
      </c>
      <c r="B202" s="33">
        <v>2011</v>
      </c>
      <c r="C202" s="34" t="s">
        <v>12</v>
      </c>
      <c r="D202" s="34">
        <v>7</v>
      </c>
      <c r="E202" s="34">
        <v>6</v>
      </c>
      <c r="F202" s="34">
        <v>0</v>
      </c>
      <c r="G202" s="34">
        <v>0</v>
      </c>
      <c r="H202" s="34">
        <v>3</v>
      </c>
      <c r="I202" s="34">
        <v>0</v>
      </c>
      <c r="L202" s="35">
        <v>16</v>
      </c>
    </row>
    <row r="203" spans="1:12" x14ac:dyDescent="0.25">
      <c r="A203" s="33" t="s">
        <v>59</v>
      </c>
      <c r="B203" s="33">
        <v>2011</v>
      </c>
      <c r="C203" s="34" t="s">
        <v>12</v>
      </c>
      <c r="D203" s="34">
        <v>10</v>
      </c>
      <c r="E203" s="34">
        <v>8</v>
      </c>
      <c r="F203" s="34">
        <v>8</v>
      </c>
      <c r="G203" s="34">
        <v>10</v>
      </c>
      <c r="H203" s="34">
        <v>0</v>
      </c>
      <c r="I203" s="34">
        <v>0</v>
      </c>
      <c r="L203" s="35">
        <v>36</v>
      </c>
    </row>
    <row r="204" spans="1:12" x14ac:dyDescent="0.25">
      <c r="A204" s="33" t="s">
        <v>60</v>
      </c>
      <c r="B204" s="33">
        <v>2011</v>
      </c>
      <c r="C204" s="34" t="s">
        <v>12</v>
      </c>
      <c r="D204" s="34">
        <v>10</v>
      </c>
      <c r="E204" s="34">
        <v>3</v>
      </c>
      <c r="F204" s="34">
        <v>4</v>
      </c>
      <c r="G204" s="34">
        <v>0</v>
      </c>
      <c r="H204" s="34">
        <v>3</v>
      </c>
      <c r="I204" s="34">
        <v>0</v>
      </c>
      <c r="L204" s="35">
        <v>20</v>
      </c>
    </row>
    <row r="205" spans="1:12" x14ac:dyDescent="0.25">
      <c r="A205" s="33" t="s">
        <v>61</v>
      </c>
      <c r="B205" s="33">
        <v>2011</v>
      </c>
      <c r="C205" s="34" t="s">
        <v>12</v>
      </c>
      <c r="D205" s="34">
        <v>3</v>
      </c>
      <c r="E205" s="34">
        <v>0</v>
      </c>
      <c r="F205" s="34">
        <v>3</v>
      </c>
      <c r="G205" s="34">
        <v>0</v>
      </c>
      <c r="H205" s="34">
        <v>0</v>
      </c>
      <c r="I205" s="34">
        <v>0</v>
      </c>
      <c r="L205" s="35">
        <v>6</v>
      </c>
    </row>
    <row r="206" spans="1:12" x14ac:dyDescent="0.25">
      <c r="A206" s="33" t="s">
        <v>62</v>
      </c>
      <c r="B206" s="33">
        <v>2011</v>
      </c>
      <c r="C206" s="34" t="s">
        <v>12</v>
      </c>
      <c r="D206" s="34">
        <v>3</v>
      </c>
      <c r="E206" s="34">
        <v>0</v>
      </c>
      <c r="F206" s="34">
        <v>0</v>
      </c>
      <c r="G206" s="34">
        <v>3</v>
      </c>
      <c r="H206" s="34">
        <v>0</v>
      </c>
      <c r="I206" s="34">
        <v>0</v>
      </c>
      <c r="L206" s="35">
        <v>6</v>
      </c>
    </row>
    <row r="207" spans="1:12" x14ac:dyDescent="0.25">
      <c r="A207" s="33" t="s">
        <v>63</v>
      </c>
      <c r="B207" s="33">
        <v>2011</v>
      </c>
      <c r="C207" s="34" t="s">
        <v>12</v>
      </c>
      <c r="D207" s="34">
        <v>3</v>
      </c>
      <c r="E207" s="34">
        <v>0</v>
      </c>
      <c r="F207" s="34">
        <v>3</v>
      </c>
      <c r="G207" s="34">
        <v>6</v>
      </c>
      <c r="H207" s="34">
        <v>0</v>
      </c>
      <c r="I207" s="34">
        <v>0</v>
      </c>
      <c r="L207" s="35">
        <v>12</v>
      </c>
    </row>
    <row r="208" spans="1:12" x14ac:dyDescent="0.25">
      <c r="A208" s="33" t="s">
        <v>64</v>
      </c>
      <c r="B208" s="33">
        <v>2011</v>
      </c>
      <c r="C208" s="34" t="s">
        <v>12</v>
      </c>
      <c r="D208" s="34">
        <v>3</v>
      </c>
      <c r="E208" s="34">
        <v>0</v>
      </c>
      <c r="F208" s="34">
        <v>3</v>
      </c>
      <c r="G208" s="34">
        <v>3</v>
      </c>
      <c r="H208" s="34">
        <v>0</v>
      </c>
      <c r="I208" s="34">
        <v>0</v>
      </c>
      <c r="L208" s="35">
        <v>9</v>
      </c>
    </row>
    <row r="209" spans="1:12" x14ac:dyDescent="0.25">
      <c r="A209" s="33" t="s">
        <v>65</v>
      </c>
      <c r="B209" s="33">
        <v>2011</v>
      </c>
      <c r="C209" s="34" t="s">
        <v>12</v>
      </c>
      <c r="D209" s="34">
        <v>7</v>
      </c>
      <c r="E209" s="34">
        <v>0</v>
      </c>
      <c r="F209" s="34">
        <v>0</v>
      </c>
      <c r="G209" s="34">
        <v>3</v>
      </c>
      <c r="H209" s="34">
        <v>6</v>
      </c>
      <c r="I209" s="34">
        <v>0</v>
      </c>
      <c r="L209" s="35">
        <v>16</v>
      </c>
    </row>
    <row r="210" spans="1:12" x14ac:dyDescent="0.25">
      <c r="A210" s="33" t="s">
        <v>66</v>
      </c>
      <c r="B210" s="33">
        <v>2011</v>
      </c>
      <c r="C210" s="34" t="s">
        <v>12</v>
      </c>
      <c r="D210" s="34">
        <v>3</v>
      </c>
      <c r="E210" s="34">
        <v>3</v>
      </c>
      <c r="F210" s="34">
        <v>0</v>
      </c>
      <c r="G210" s="34">
        <v>0</v>
      </c>
      <c r="H210" s="34">
        <v>0</v>
      </c>
      <c r="I210" s="34">
        <v>0</v>
      </c>
      <c r="L210" s="35">
        <v>6</v>
      </c>
    </row>
    <row r="212" spans="1:12" x14ac:dyDescent="0.25">
      <c r="A212" s="33" t="s">
        <v>48</v>
      </c>
      <c r="B212" s="33">
        <v>2010</v>
      </c>
      <c r="C212" s="34" t="s">
        <v>12</v>
      </c>
      <c r="D212" s="34">
        <v>45</v>
      </c>
      <c r="E212" s="34">
        <v>27</v>
      </c>
      <c r="F212" s="34">
        <v>21</v>
      </c>
      <c r="G212" s="34">
        <v>26</v>
      </c>
      <c r="H212" s="34">
        <v>16</v>
      </c>
      <c r="I212" s="34">
        <v>0</v>
      </c>
      <c r="L212" s="35">
        <v>135</v>
      </c>
    </row>
    <row r="213" spans="1:12" x14ac:dyDescent="0.25">
      <c r="A213" s="33" t="s">
        <v>49</v>
      </c>
      <c r="B213" s="33">
        <v>2010</v>
      </c>
      <c r="C213" s="34" t="s">
        <v>12</v>
      </c>
      <c r="D213" s="34">
        <v>0</v>
      </c>
      <c r="E213" s="34">
        <v>0</v>
      </c>
      <c r="F213" s="34">
        <v>3</v>
      </c>
      <c r="G213" s="34">
        <v>0</v>
      </c>
      <c r="H213" s="34">
        <v>0</v>
      </c>
      <c r="I213" s="34">
        <v>0</v>
      </c>
      <c r="L213" s="35">
        <v>3</v>
      </c>
    </row>
    <row r="214" spans="1:12" x14ac:dyDescent="0.25">
      <c r="A214" s="33" t="s">
        <v>50</v>
      </c>
      <c r="B214" s="33">
        <v>2010</v>
      </c>
      <c r="C214" s="34" t="s">
        <v>12</v>
      </c>
      <c r="D214" s="34">
        <v>4</v>
      </c>
      <c r="E214" s="34">
        <v>3</v>
      </c>
      <c r="F214" s="34">
        <v>0</v>
      </c>
      <c r="G214" s="34">
        <v>0</v>
      </c>
      <c r="H214" s="34">
        <v>3</v>
      </c>
      <c r="I214" s="34">
        <v>0</v>
      </c>
      <c r="L214" s="35">
        <v>10</v>
      </c>
    </row>
    <row r="215" spans="1:12" x14ac:dyDescent="0.25">
      <c r="A215" s="33" t="s">
        <v>52</v>
      </c>
      <c r="B215" s="33">
        <v>2010</v>
      </c>
      <c r="C215" s="34" t="s">
        <v>12</v>
      </c>
      <c r="D215" s="34">
        <v>23</v>
      </c>
      <c r="E215" s="34">
        <v>22</v>
      </c>
      <c r="F215" s="34">
        <v>24</v>
      </c>
      <c r="G215" s="34">
        <v>15</v>
      </c>
      <c r="H215" s="34">
        <v>13</v>
      </c>
      <c r="I215" s="34">
        <v>9</v>
      </c>
      <c r="L215" s="35">
        <v>106</v>
      </c>
    </row>
    <row r="216" spans="1:12" x14ac:dyDescent="0.25">
      <c r="A216" s="33" t="s">
        <v>53</v>
      </c>
      <c r="B216" s="33">
        <v>2010</v>
      </c>
      <c r="C216" s="34" t="s">
        <v>12</v>
      </c>
      <c r="D216" s="34">
        <v>3</v>
      </c>
      <c r="E216" s="34">
        <v>0</v>
      </c>
      <c r="F216" s="34">
        <v>0</v>
      </c>
      <c r="G216" s="34">
        <v>3</v>
      </c>
      <c r="H216" s="34">
        <v>3</v>
      </c>
      <c r="I216" s="34">
        <v>0</v>
      </c>
      <c r="L216" s="35">
        <v>9</v>
      </c>
    </row>
    <row r="217" spans="1:12" x14ac:dyDescent="0.25">
      <c r="A217" s="33" t="s">
        <v>54</v>
      </c>
      <c r="B217" s="33">
        <v>2010</v>
      </c>
      <c r="C217" s="34" t="s">
        <v>12</v>
      </c>
      <c r="D217" s="34">
        <v>6</v>
      </c>
      <c r="E217" s="34">
        <v>0</v>
      </c>
      <c r="F217" s="34">
        <v>3</v>
      </c>
      <c r="G217" s="34">
        <v>8</v>
      </c>
      <c r="H217" s="34">
        <v>7</v>
      </c>
      <c r="I217" s="34">
        <v>6</v>
      </c>
      <c r="L217" s="35">
        <v>30</v>
      </c>
    </row>
    <row r="218" spans="1:12" x14ac:dyDescent="0.25">
      <c r="A218" s="33" t="s">
        <v>55</v>
      </c>
      <c r="B218" s="33">
        <v>2010</v>
      </c>
      <c r="C218" s="34" t="s">
        <v>12</v>
      </c>
      <c r="D218" s="34">
        <v>12</v>
      </c>
      <c r="E218" s="34">
        <v>8</v>
      </c>
      <c r="F218" s="34">
        <v>18</v>
      </c>
      <c r="G218" s="34">
        <v>24</v>
      </c>
      <c r="H218" s="34">
        <v>16</v>
      </c>
      <c r="I218" s="34">
        <v>0</v>
      </c>
      <c r="L218" s="35">
        <v>78</v>
      </c>
    </row>
    <row r="219" spans="1:12" x14ac:dyDescent="0.25">
      <c r="A219" s="33" t="s">
        <v>56</v>
      </c>
      <c r="B219" s="33">
        <v>2010</v>
      </c>
      <c r="C219" s="34" t="s">
        <v>12</v>
      </c>
      <c r="D219" s="34">
        <v>9</v>
      </c>
      <c r="E219" s="34">
        <v>3</v>
      </c>
      <c r="F219" s="34">
        <v>7</v>
      </c>
      <c r="G219" s="34">
        <v>3</v>
      </c>
      <c r="H219" s="34">
        <v>0</v>
      </c>
      <c r="I219" s="34">
        <v>0</v>
      </c>
      <c r="L219" s="35">
        <v>22</v>
      </c>
    </row>
    <row r="220" spans="1:12" x14ac:dyDescent="0.25">
      <c r="A220" s="33" t="s">
        <v>57</v>
      </c>
      <c r="B220" s="33">
        <v>2010</v>
      </c>
      <c r="C220" s="34" t="s">
        <v>12</v>
      </c>
      <c r="D220" s="34">
        <v>3</v>
      </c>
      <c r="E220" s="34">
        <v>3</v>
      </c>
      <c r="F220" s="34">
        <v>0</v>
      </c>
      <c r="G220" s="34">
        <v>0</v>
      </c>
      <c r="H220" s="34">
        <v>0</v>
      </c>
      <c r="I220" s="34">
        <v>0</v>
      </c>
      <c r="L220" s="35">
        <v>6</v>
      </c>
    </row>
    <row r="221" spans="1:12" x14ac:dyDescent="0.25">
      <c r="A221" s="33" t="s">
        <v>58</v>
      </c>
      <c r="B221" s="33">
        <v>2010</v>
      </c>
      <c r="C221" s="34" t="s">
        <v>12</v>
      </c>
      <c r="D221" s="34">
        <v>10</v>
      </c>
      <c r="E221" s="34">
        <v>3</v>
      </c>
      <c r="F221" s="34">
        <v>3</v>
      </c>
      <c r="G221" s="34">
        <v>6</v>
      </c>
      <c r="H221" s="34">
        <v>3</v>
      </c>
      <c r="I221" s="34">
        <v>0</v>
      </c>
      <c r="L221" s="35">
        <v>25</v>
      </c>
    </row>
    <row r="222" spans="1:12" x14ac:dyDescent="0.25">
      <c r="A222" s="33" t="s">
        <v>59</v>
      </c>
      <c r="B222" s="33">
        <v>2010</v>
      </c>
      <c r="C222" s="34" t="s">
        <v>12</v>
      </c>
      <c r="D222" s="34">
        <v>13</v>
      </c>
      <c r="E222" s="34">
        <v>7</v>
      </c>
      <c r="F222" s="34">
        <v>8</v>
      </c>
      <c r="G222" s="34">
        <v>6</v>
      </c>
      <c r="H222" s="34">
        <v>0</v>
      </c>
      <c r="I222" s="34">
        <v>0</v>
      </c>
      <c r="L222" s="35">
        <v>34</v>
      </c>
    </row>
    <row r="223" spans="1:12" x14ac:dyDescent="0.25">
      <c r="A223" s="33" t="s">
        <v>60</v>
      </c>
      <c r="B223" s="33">
        <v>2010</v>
      </c>
      <c r="C223" s="34" t="s">
        <v>12</v>
      </c>
      <c r="D223" s="34">
        <v>6</v>
      </c>
      <c r="E223" s="34">
        <v>3</v>
      </c>
      <c r="F223" s="34">
        <v>6</v>
      </c>
      <c r="G223" s="34">
        <v>0</v>
      </c>
      <c r="H223" s="34">
        <v>3</v>
      </c>
      <c r="I223" s="34">
        <v>0</v>
      </c>
      <c r="L223" s="35">
        <v>18</v>
      </c>
    </row>
    <row r="224" spans="1:12" x14ac:dyDescent="0.25">
      <c r="A224" s="33" t="s">
        <v>61</v>
      </c>
      <c r="B224" s="33">
        <v>2010</v>
      </c>
      <c r="C224" s="34" t="s">
        <v>12</v>
      </c>
      <c r="D224" s="34">
        <v>0</v>
      </c>
      <c r="E224" s="34">
        <v>3</v>
      </c>
      <c r="F224" s="34">
        <v>7</v>
      </c>
      <c r="G224" s="34">
        <v>0</v>
      </c>
      <c r="H224" s="34">
        <v>3</v>
      </c>
      <c r="I224" s="34">
        <v>0</v>
      </c>
      <c r="L224" s="35">
        <v>13</v>
      </c>
    </row>
    <row r="225" spans="1:12" x14ac:dyDescent="0.25">
      <c r="A225" s="33" t="s">
        <v>62</v>
      </c>
      <c r="B225" s="33">
        <v>2010</v>
      </c>
      <c r="C225" s="34" t="s">
        <v>12</v>
      </c>
      <c r="D225" s="34">
        <v>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L225" s="35">
        <v>0</v>
      </c>
    </row>
    <row r="226" spans="1:12" x14ac:dyDescent="0.25">
      <c r="A226" s="33" t="s">
        <v>63</v>
      </c>
      <c r="B226" s="33">
        <v>2010</v>
      </c>
      <c r="C226" s="34" t="s">
        <v>12</v>
      </c>
      <c r="D226" s="34">
        <v>3</v>
      </c>
      <c r="E226" s="34">
        <v>0</v>
      </c>
      <c r="F226" s="34">
        <v>0</v>
      </c>
      <c r="G226" s="34">
        <v>3</v>
      </c>
      <c r="H226" s="34">
        <v>3</v>
      </c>
      <c r="I226" s="34">
        <v>0</v>
      </c>
      <c r="L226" s="35">
        <v>9</v>
      </c>
    </row>
    <row r="227" spans="1:12" x14ac:dyDescent="0.25">
      <c r="A227" s="33" t="s">
        <v>64</v>
      </c>
      <c r="B227" s="33">
        <v>2010</v>
      </c>
      <c r="C227" s="34" t="s">
        <v>12</v>
      </c>
      <c r="D227" s="34">
        <v>3</v>
      </c>
      <c r="E227" s="34">
        <v>3</v>
      </c>
      <c r="F227" s="34">
        <v>0</v>
      </c>
      <c r="G227" s="34">
        <v>3</v>
      </c>
      <c r="H227" s="34">
        <v>0</v>
      </c>
      <c r="I227" s="34">
        <v>0</v>
      </c>
      <c r="L227" s="35">
        <v>9</v>
      </c>
    </row>
    <row r="228" spans="1:12" x14ac:dyDescent="0.25">
      <c r="A228" s="33" t="s">
        <v>65</v>
      </c>
      <c r="B228" s="33">
        <v>2010</v>
      </c>
      <c r="C228" s="34" t="s">
        <v>12</v>
      </c>
      <c r="D228" s="34">
        <v>4</v>
      </c>
      <c r="E228" s="34">
        <v>6</v>
      </c>
      <c r="F228" s="34">
        <v>3</v>
      </c>
      <c r="G228" s="34">
        <v>3</v>
      </c>
      <c r="H228" s="34">
        <v>3</v>
      </c>
      <c r="I228" s="34">
        <v>0</v>
      </c>
      <c r="L228" s="35">
        <v>19</v>
      </c>
    </row>
    <row r="229" spans="1:12" x14ac:dyDescent="0.25">
      <c r="A229" s="33" t="s">
        <v>66</v>
      </c>
      <c r="B229" s="33">
        <v>2010</v>
      </c>
      <c r="C229" s="34" t="s">
        <v>12</v>
      </c>
      <c r="D229" s="34">
        <v>3</v>
      </c>
      <c r="E229" s="34">
        <v>3</v>
      </c>
      <c r="F229" s="34">
        <v>0</v>
      </c>
      <c r="G229" s="34">
        <v>0</v>
      </c>
      <c r="H229" s="34">
        <v>0</v>
      </c>
      <c r="I229" s="34">
        <v>0</v>
      </c>
      <c r="L229" s="35">
        <v>6</v>
      </c>
    </row>
    <row r="231" spans="1:12" x14ac:dyDescent="0.25">
      <c r="A231" s="33" t="s">
        <v>48</v>
      </c>
      <c r="B231" s="33">
        <v>2009</v>
      </c>
      <c r="C231" s="34" t="s">
        <v>12</v>
      </c>
      <c r="D231" s="34">
        <v>47</v>
      </c>
      <c r="E231" s="34">
        <v>18</v>
      </c>
      <c r="F231" s="34">
        <v>17</v>
      </c>
      <c r="G231" s="34">
        <v>28</v>
      </c>
      <c r="H231" s="34">
        <v>21</v>
      </c>
      <c r="I231" s="34">
        <v>3</v>
      </c>
      <c r="L231" s="36">
        <v>134</v>
      </c>
    </row>
    <row r="232" spans="1:12" x14ac:dyDescent="0.25">
      <c r="A232" s="33" t="s">
        <v>49</v>
      </c>
      <c r="B232" s="33">
        <v>2009</v>
      </c>
      <c r="C232" s="34" t="s">
        <v>12</v>
      </c>
      <c r="D232" s="34">
        <v>0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L232" s="36">
        <v>0</v>
      </c>
    </row>
    <row r="233" spans="1:12" x14ac:dyDescent="0.25">
      <c r="A233" s="33" t="s">
        <v>50</v>
      </c>
      <c r="B233" s="33">
        <v>2009</v>
      </c>
      <c r="C233" s="34" t="s">
        <v>12</v>
      </c>
      <c r="D233" s="34">
        <v>4</v>
      </c>
      <c r="E233" s="34">
        <v>3</v>
      </c>
      <c r="F233" s="34">
        <v>3</v>
      </c>
      <c r="G233" s="34">
        <v>0</v>
      </c>
      <c r="H233" s="34">
        <v>3</v>
      </c>
      <c r="I233" s="34">
        <v>0</v>
      </c>
      <c r="L233" s="36">
        <v>13</v>
      </c>
    </row>
    <row r="234" spans="1:12" x14ac:dyDescent="0.25">
      <c r="A234" s="33" t="s">
        <v>52</v>
      </c>
      <c r="B234" s="33">
        <v>2009</v>
      </c>
      <c r="C234" s="34" t="s">
        <v>12</v>
      </c>
      <c r="D234" s="34">
        <v>14</v>
      </c>
      <c r="E234" s="34">
        <v>26</v>
      </c>
      <c r="F234" s="34">
        <v>20</v>
      </c>
      <c r="G234" s="34">
        <v>16</v>
      </c>
      <c r="H234" s="34">
        <v>17</v>
      </c>
      <c r="I234" s="34">
        <v>0</v>
      </c>
      <c r="L234" s="36">
        <v>93</v>
      </c>
    </row>
    <row r="235" spans="1:12" x14ac:dyDescent="0.25">
      <c r="A235" s="33" t="s">
        <v>53</v>
      </c>
      <c r="B235" s="33">
        <v>2009</v>
      </c>
      <c r="C235" s="34" t="s">
        <v>12</v>
      </c>
      <c r="D235" s="34">
        <v>8</v>
      </c>
      <c r="E235" s="34">
        <v>0</v>
      </c>
      <c r="F235" s="34">
        <v>0</v>
      </c>
      <c r="G235" s="34">
        <v>3</v>
      </c>
      <c r="H235" s="34">
        <v>3</v>
      </c>
      <c r="I235" s="34">
        <v>0</v>
      </c>
      <c r="L235" s="36">
        <v>14</v>
      </c>
    </row>
    <row r="236" spans="1:12" x14ac:dyDescent="0.25">
      <c r="A236" s="33" t="s">
        <v>54</v>
      </c>
      <c r="B236" s="33">
        <v>2009</v>
      </c>
      <c r="C236" s="34" t="s">
        <v>12</v>
      </c>
      <c r="D236" s="34">
        <v>5</v>
      </c>
      <c r="E236" s="34">
        <v>3</v>
      </c>
      <c r="F236" s="34">
        <v>7</v>
      </c>
      <c r="G236" s="34">
        <v>7</v>
      </c>
      <c r="H236" s="34">
        <v>3</v>
      </c>
      <c r="I236" s="34">
        <v>0</v>
      </c>
      <c r="L236" s="36">
        <v>25</v>
      </c>
    </row>
    <row r="237" spans="1:12" x14ac:dyDescent="0.25">
      <c r="A237" s="33" t="s">
        <v>55</v>
      </c>
      <c r="B237" s="33">
        <v>2009</v>
      </c>
      <c r="C237" s="34" t="s">
        <v>12</v>
      </c>
      <c r="D237" s="34">
        <v>14</v>
      </c>
      <c r="E237" s="34">
        <v>12</v>
      </c>
      <c r="F237" s="34">
        <v>16</v>
      </c>
      <c r="G237" s="34">
        <v>26</v>
      </c>
      <c r="H237" s="34">
        <v>17</v>
      </c>
      <c r="I237" s="34">
        <v>3</v>
      </c>
      <c r="L237" s="36">
        <v>88</v>
      </c>
    </row>
    <row r="238" spans="1:12" x14ac:dyDescent="0.25">
      <c r="A238" s="33" t="s">
        <v>56</v>
      </c>
      <c r="B238" s="33">
        <v>2009</v>
      </c>
      <c r="C238" s="34" t="s">
        <v>12</v>
      </c>
      <c r="D238" s="34">
        <v>12</v>
      </c>
      <c r="E238" s="34">
        <v>5</v>
      </c>
      <c r="F238" s="34">
        <v>3</v>
      </c>
      <c r="G238" s="34">
        <v>0</v>
      </c>
      <c r="H238" s="34">
        <v>0</v>
      </c>
      <c r="I238" s="34">
        <v>0</v>
      </c>
      <c r="L238" s="36">
        <v>20</v>
      </c>
    </row>
    <row r="239" spans="1:12" x14ac:dyDescent="0.25">
      <c r="A239" s="33" t="s">
        <v>57</v>
      </c>
      <c r="B239" s="33">
        <v>2009</v>
      </c>
      <c r="C239" s="34" t="s">
        <v>12</v>
      </c>
      <c r="D239" s="34">
        <v>3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L239" s="36">
        <v>3</v>
      </c>
    </row>
    <row r="240" spans="1:12" x14ac:dyDescent="0.25">
      <c r="A240" s="33" t="s">
        <v>58</v>
      </c>
      <c r="B240" s="33">
        <v>2009</v>
      </c>
      <c r="C240" s="34" t="s">
        <v>12</v>
      </c>
      <c r="D240" s="34">
        <v>4</v>
      </c>
      <c r="E240" s="34">
        <v>3</v>
      </c>
      <c r="F240" s="34">
        <v>3</v>
      </c>
      <c r="G240" s="34">
        <v>0</v>
      </c>
      <c r="H240" s="34">
        <v>0</v>
      </c>
      <c r="I240" s="34">
        <v>0</v>
      </c>
      <c r="L240" s="36">
        <v>10</v>
      </c>
    </row>
    <row r="241" spans="1:15" x14ac:dyDescent="0.25">
      <c r="A241" s="33" t="s">
        <v>59</v>
      </c>
      <c r="B241" s="33">
        <v>2009</v>
      </c>
      <c r="C241" s="34" t="s">
        <v>12</v>
      </c>
      <c r="D241" s="34">
        <v>15</v>
      </c>
      <c r="E241" s="34">
        <v>7</v>
      </c>
      <c r="F241" s="34">
        <v>6</v>
      </c>
      <c r="G241" s="34">
        <v>0</v>
      </c>
      <c r="H241" s="34">
        <v>3</v>
      </c>
      <c r="I241" s="34">
        <v>0</v>
      </c>
      <c r="L241" s="36">
        <v>31</v>
      </c>
    </row>
    <row r="242" spans="1:15" x14ac:dyDescent="0.25">
      <c r="A242" s="33" t="s">
        <v>60</v>
      </c>
      <c r="B242" s="33">
        <v>2009</v>
      </c>
      <c r="C242" s="34" t="s">
        <v>12</v>
      </c>
      <c r="D242" s="34">
        <v>8</v>
      </c>
      <c r="E242" s="34">
        <v>6</v>
      </c>
      <c r="F242" s="34">
        <v>6</v>
      </c>
      <c r="G242" s="34">
        <v>3</v>
      </c>
      <c r="H242" s="34">
        <v>0</v>
      </c>
      <c r="I242" s="34">
        <v>0</v>
      </c>
      <c r="L242" s="36">
        <v>23</v>
      </c>
    </row>
    <row r="243" spans="1:15" x14ac:dyDescent="0.25">
      <c r="A243" s="33" t="s">
        <v>61</v>
      </c>
      <c r="B243" s="33">
        <v>2009</v>
      </c>
      <c r="C243" s="34" t="s">
        <v>12</v>
      </c>
      <c r="D243" s="34">
        <v>3</v>
      </c>
      <c r="E243" s="34">
        <v>3</v>
      </c>
      <c r="F243" s="34">
        <v>3</v>
      </c>
      <c r="G243" s="34">
        <v>3</v>
      </c>
      <c r="H243" s="34">
        <v>3</v>
      </c>
      <c r="I243" s="34">
        <v>0</v>
      </c>
      <c r="L243" s="36">
        <v>15</v>
      </c>
    </row>
    <row r="244" spans="1:15" x14ac:dyDescent="0.25">
      <c r="A244" s="33" t="s">
        <v>62</v>
      </c>
      <c r="B244" s="33">
        <v>2009</v>
      </c>
      <c r="C244" s="34" t="s">
        <v>12</v>
      </c>
      <c r="D244" s="34">
        <v>3</v>
      </c>
      <c r="E244" s="34">
        <v>0</v>
      </c>
      <c r="F244" s="34">
        <v>3</v>
      </c>
      <c r="G244" s="34">
        <v>3</v>
      </c>
      <c r="H244" s="34">
        <v>0</v>
      </c>
      <c r="I244" s="34">
        <v>0</v>
      </c>
      <c r="L244" s="36">
        <v>9</v>
      </c>
    </row>
    <row r="245" spans="1:15" x14ac:dyDescent="0.25">
      <c r="A245" s="33" t="s">
        <v>63</v>
      </c>
      <c r="B245" s="33">
        <v>2009</v>
      </c>
      <c r="C245" s="34" t="s">
        <v>12</v>
      </c>
      <c r="D245" s="34">
        <v>3</v>
      </c>
      <c r="E245" s="34">
        <v>3</v>
      </c>
      <c r="F245" s="34">
        <v>0</v>
      </c>
      <c r="G245" s="34">
        <v>3</v>
      </c>
      <c r="H245" s="34">
        <v>0</v>
      </c>
      <c r="I245" s="34">
        <v>0</v>
      </c>
      <c r="L245" s="36">
        <v>9</v>
      </c>
    </row>
    <row r="246" spans="1:15" x14ac:dyDescent="0.25">
      <c r="A246" s="33" t="s">
        <v>64</v>
      </c>
      <c r="B246" s="33">
        <v>2009</v>
      </c>
      <c r="C246" s="34" t="s">
        <v>12</v>
      </c>
      <c r="D246" s="34">
        <v>3</v>
      </c>
      <c r="E246" s="34">
        <v>4</v>
      </c>
      <c r="F246" s="34">
        <v>3</v>
      </c>
      <c r="G246" s="34">
        <v>0</v>
      </c>
      <c r="H246" s="34">
        <v>0</v>
      </c>
      <c r="I246" s="34">
        <v>0</v>
      </c>
      <c r="L246" s="36">
        <v>10</v>
      </c>
    </row>
    <row r="247" spans="1:15" x14ac:dyDescent="0.25">
      <c r="A247" s="33" t="s">
        <v>65</v>
      </c>
      <c r="B247" s="33">
        <v>2009</v>
      </c>
      <c r="C247" s="34" t="s">
        <v>12</v>
      </c>
      <c r="D247" s="34">
        <v>4</v>
      </c>
      <c r="E247" s="34">
        <v>0</v>
      </c>
      <c r="F247" s="34">
        <v>4</v>
      </c>
      <c r="G247" s="34">
        <v>0</v>
      </c>
      <c r="H247" s="34">
        <v>0</v>
      </c>
      <c r="I247" s="34">
        <v>0</v>
      </c>
      <c r="L247" s="36">
        <v>8</v>
      </c>
    </row>
    <row r="248" spans="1:15" x14ac:dyDescent="0.25">
      <c r="A248" s="33" t="s">
        <v>66</v>
      </c>
      <c r="B248" s="33">
        <v>2009</v>
      </c>
      <c r="C248" s="34" t="s">
        <v>12</v>
      </c>
      <c r="D248" s="34">
        <v>0</v>
      </c>
      <c r="E248" s="34">
        <v>0</v>
      </c>
      <c r="F248" s="34">
        <v>0</v>
      </c>
      <c r="G248" s="34">
        <v>0</v>
      </c>
      <c r="H248" s="34">
        <v>0</v>
      </c>
      <c r="I248" s="34">
        <v>0</v>
      </c>
      <c r="L248" s="36">
        <v>0</v>
      </c>
    </row>
    <row r="250" spans="1:15" ht="34.5" x14ac:dyDescent="0.25">
      <c r="A250" s="37" t="s">
        <v>67</v>
      </c>
      <c r="B250" s="38" t="s">
        <v>68</v>
      </c>
      <c r="C250" s="37"/>
      <c r="D250" s="37" t="s">
        <v>69</v>
      </c>
      <c r="E250" s="37" t="s">
        <v>70</v>
      </c>
      <c r="F250" s="37" t="s">
        <v>71</v>
      </c>
      <c r="G250" s="37" t="s">
        <v>72</v>
      </c>
      <c r="H250" s="37" t="s">
        <v>73</v>
      </c>
      <c r="I250" s="37" t="s">
        <v>74</v>
      </c>
      <c r="J250" s="37" t="s">
        <v>75</v>
      </c>
      <c r="K250" s="37" t="s">
        <v>76</v>
      </c>
      <c r="L250" s="37" t="s">
        <v>77</v>
      </c>
      <c r="M250" s="37" t="s">
        <v>78</v>
      </c>
      <c r="N250" s="37" t="s">
        <v>79</v>
      </c>
      <c r="O250" s="37" t="s">
        <v>10</v>
      </c>
    </row>
    <row r="251" spans="1:15" x14ac:dyDescent="0.25">
      <c r="A251" s="39" t="s">
        <v>80</v>
      </c>
      <c r="B251" s="40">
        <v>2007</v>
      </c>
      <c r="C251" s="39" t="s">
        <v>81</v>
      </c>
      <c r="D251" s="39">
        <v>15</v>
      </c>
      <c r="E251" s="39">
        <v>30</v>
      </c>
      <c r="F251" s="39">
        <v>12</v>
      </c>
      <c r="G251" s="39">
        <v>3</v>
      </c>
      <c r="H251" s="39">
        <v>39</v>
      </c>
      <c r="I251" s="39">
        <v>9</v>
      </c>
      <c r="J251" s="39">
        <v>36</v>
      </c>
      <c r="K251" s="39">
        <v>21</v>
      </c>
      <c r="L251" s="39">
        <v>6</v>
      </c>
      <c r="M251" s="39"/>
      <c r="N251" s="39"/>
      <c r="O251" s="39">
        <v>171</v>
      </c>
    </row>
    <row r="252" spans="1:15" x14ac:dyDescent="0.25">
      <c r="A252" s="39" t="s">
        <v>82</v>
      </c>
      <c r="B252" s="40">
        <v>210151755</v>
      </c>
      <c r="C252" s="39" t="s">
        <v>81</v>
      </c>
      <c r="D252" s="39">
        <v>3</v>
      </c>
      <c r="E252" s="39"/>
      <c r="F252" s="39">
        <v>3</v>
      </c>
      <c r="G252" s="39">
        <v>3</v>
      </c>
      <c r="H252" s="39">
        <v>3</v>
      </c>
      <c r="I252" s="39"/>
      <c r="J252" s="39">
        <v>3</v>
      </c>
      <c r="K252" s="39">
        <v>3</v>
      </c>
      <c r="L252" s="39"/>
      <c r="M252" s="39">
        <v>0</v>
      </c>
      <c r="N252" s="39"/>
      <c r="O252" s="39">
        <v>18</v>
      </c>
    </row>
    <row r="253" spans="1:15" x14ac:dyDescent="0.25">
      <c r="A253" s="39" t="s">
        <v>83</v>
      </c>
      <c r="B253" s="40">
        <v>210151755</v>
      </c>
      <c r="C253" s="39" t="s">
        <v>81</v>
      </c>
      <c r="D253" s="39"/>
      <c r="E253" s="39"/>
      <c r="F253" s="39">
        <v>3</v>
      </c>
      <c r="G253" s="39"/>
      <c r="H253" s="39"/>
      <c r="I253" s="39"/>
      <c r="J253" s="39"/>
      <c r="K253" s="39"/>
      <c r="L253" s="39"/>
      <c r="M253" s="39"/>
      <c r="N253" s="39"/>
      <c r="O253" s="39">
        <v>3</v>
      </c>
    </row>
    <row r="254" spans="1:15" x14ac:dyDescent="0.25">
      <c r="A254" s="39" t="s">
        <v>84</v>
      </c>
      <c r="B254" s="40">
        <v>210151755</v>
      </c>
      <c r="C254" s="39" t="s">
        <v>81</v>
      </c>
      <c r="D254" s="39">
        <v>27</v>
      </c>
      <c r="E254" s="39">
        <v>15</v>
      </c>
      <c r="F254" s="39">
        <v>9</v>
      </c>
      <c r="G254" s="39">
        <v>9</v>
      </c>
      <c r="H254" s="39">
        <v>6</v>
      </c>
      <c r="I254" s="39">
        <v>3</v>
      </c>
      <c r="J254" s="39">
        <v>15</v>
      </c>
      <c r="K254" s="39">
        <v>3</v>
      </c>
      <c r="L254" s="39">
        <v>6</v>
      </c>
      <c r="M254" s="39"/>
      <c r="N254" s="39">
        <v>3</v>
      </c>
      <c r="O254" s="39">
        <v>96</v>
      </c>
    </row>
    <row r="255" spans="1:15" x14ac:dyDescent="0.25">
      <c r="A255" s="39" t="s">
        <v>85</v>
      </c>
      <c r="B255" s="40">
        <v>210151755</v>
      </c>
      <c r="C255" s="39" t="s">
        <v>81</v>
      </c>
      <c r="D255" s="39">
        <v>0</v>
      </c>
      <c r="E255" s="39">
        <v>0</v>
      </c>
      <c r="F255" s="39"/>
      <c r="G255" s="39">
        <v>0</v>
      </c>
      <c r="H255" s="39">
        <v>3</v>
      </c>
      <c r="I255" s="39">
        <v>0</v>
      </c>
      <c r="J255" s="39">
        <v>3</v>
      </c>
      <c r="K255" s="39"/>
      <c r="L255" s="39"/>
      <c r="M255" s="39"/>
      <c r="N255" s="39"/>
      <c r="O255" s="39">
        <v>6</v>
      </c>
    </row>
    <row r="256" spans="1:15" x14ac:dyDescent="0.25">
      <c r="A256" s="39" t="s">
        <v>86</v>
      </c>
      <c r="B256" s="40">
        <v>210151755</v>
      </c>
      <c r="C256" s="39" t="s">
        <v>81</v>
      </c>
      <c r="D256" s="39">
        <v>9</v>
      </c>
      <c r="E256" s="39">
        <v>0</v>
      </c>
      <c r="F256" s="39"/>
      <c r="G256" s="39">
        <v>3</v>
      </c>
      <c r="H256" s="39">
        <v>6</v>
      </c>
      <c r="I256" s="39">
        <v>9</v>
      </c>
      <c r="J256" s="39">
        <v>6</v>
      </c>
      <c r="K256" s="39">
        <v>6</v>
      </c>
      <c r="L256" s="39">
        <v>0</v>
      </c>
      <c r="M256" s="39">
        <v>3</v>
      </c>
      <c r="N256" s="39">
        <v>0</v>
      </c>
      <c r="O256" s="39">
        <v>42</v>
      </c>
    </row>
    <row r="257" spans="1:15" x14ac:dyDescent="0.25">
      <c r="A257" s="39" t="s">
        <v>87</v>
      </c>
      <c r="B257" s="40">
        <v>210151755</v>
      </c>
      <c r="C257" s="39" t="s">
        <v>81</v>
      </c>
      <c r="D257" s="39">
        <v>6</v>
      </c>
      <c r="E257" s="39">
        <v>6</v>
      </c>
      <c r="F257" s="39">
        <v>3</v>
      </c>
      <c r="G257" s="39">
        <v>6</v>
      </c>
      <c r="H257" s="39">
        <v>12</v>
      </c>
      <c r="I257" s="39">
        <v>9</v>
      </c>
      <c r="J257" s="39">
        <v>12</v>
      </c>
      <c r="K257" s="39">
        <v>0</v>
      </c>
      <c r="L257" s="39">
        <v>9</v>
      </c>
      <c r="M257" s="39">
        <v>0</v>
      </c>
      <c r="N257" s="39"/>
      <c r="O257" s="39">
        <v>63</v>
      </c>
    </row>
    <row r="258" spans="1:15" x14ac:dyDescent="0.25">
      <c r="A258" s="39" t="s">
        <v>88</v>
      </c>
      <c r="B258" s="40">
        <v>210151755</v>
      </c>
      <c r="C258" s="39" t="s">
        <v>81</v>
      </c>
      <c r="D258" s="39"/>
      <c r="E258" s="39">
        <v>0</v>
      </c>
      <c r="F258" s="39">
        <v>3</v>
      </c>
      <c r="G258" s="39"/>
      <c r="H258" s="39">
        <v>3</v>
      </c>
      <c r="I258" s="39">
        <v>0</v>
      </c>
      <c r="J258" s="39">
        <v>9</v>
      </c>
      <c r="K258" s="39">
        <v>0</v>
      </c>
      <c r="L258" s="39"/>
      <c r="M258" s="39"/>
      <c r="N258" s="39"/>
      <c r="O258" s="39">
        <v>15</v>
      </c>
    </row>
    <row r="259" spans="1:15" x14ac:dyDescent="0.25">
      <c r="A259" s="39" t="s">
        <v>89</v>
      </c>
      <c r="B259" s="40">
        <v>210151755</v>
      </c>
      <c r="C259" s="39" t="s">
        <v>81</v>
      </c>
      <c r="D259" s="39">
        <v>0</v>
      </c>
      <c r="E259" s="39">
        <v>0</v>
      </c>
      <c r="F259" s="39">
        <v>3</v>
      </c>
      <c r="G259" s="39"/>
      <c r="H259" s="39">
        <v>0</v>
      </c>
      <c r="I259" s="39">
        <v>3</v>
      </c>
      <c r="J259" s="39">
        <v>0</v>
      </c>
      <c r="K259" s="39"/>
      <c r="L259" s="39"/>
      <c r="M259" s="39"/>
      <c r="N259" s="39"/>
      <c r="O259" s="39">
        <v>6</v>
      </c>
    </row>
    <row r="260" spans="1:15" x14ac:dyDescent="0.25">
      <c r="A260" s="39" t="s">
        <v>90</v>
      </c>
      <c r="B260" s="40">
        <v>210151755</v>
      </c>
      <c r="C260" s="39" t="s">
        <v>81</v>
      </c>
      <c r="D260" s="39">
        <v>12</v>
      </c>
      <c r="E260" s="39"/>
      <c r="F260" s="39"/>
      <c r="G260" s="39"/>
      <c r="H260" s="39">
        <v>0</v>
      </c>
      <c r="I260" s="39"/>
      <c r="J260" s="39">
        <v>0</v>
      </c>
      <c r="K260" s="39">
        <v>0</v>
      </c>
      <c r="L260" s="39"/>
      <c r="M260" s="39"/>
      <c r="N260" s="39"/>
      <c r="O260" s="39">
        <v>12</v>
      </c>
    </row>
    <row r="261" spans="1:15" x14ac:dyDescent="0.25">
      <c r="A261" s="39" t="s">
        <v>91</v>
      </c>
      <c r="B261" s="40">
        <v>210151755</v>
      </c>
      <c r="C261" s="39" t="s">
        <v>81</v>
      </c>
      <c r="D261" s="39">
        <v>6</v>
      </c>
      <c r="E261" s="39">
        <v>3</v>
      </c>
      <c r="F261" s="39">
        <v>6</v>
      </c>
      <c r="G261" s="39">
        <v>6</v>
      </c>
      <c r="H261" s="39">
        <v>6</v>
      </c>
      <c r="I261" s="39">
        <v>3</v>
      </c>
      <c r="J261" s="39">
        <v>3</v>
      </c>
      <c r="K261" s="39">
        <v>0</v>
      </c>
      <c r="L261" s="39">
        <v>0</v>
      </c>
      <c r="M261" s="39"/>
      <c r="N261" s="39"/>
      <c r="O261" s="39">
        <v>33</v>
      </c>
    </row>
    <row r="262" spans="1:15" x14ac:dyDescent="0.25">
      <c r="A262" s="39" t="s">
        <v>92</v>
      </c>
      <c r="B262" s="40">
        <v>210151755</v>
      </c>
      <c r="C262" s="39" t="s">
        <v>81</v>
      </c>
      <c r="D262" s="39">
        <v>3</v>
      </c>
      <c r="E262" s="39"/>
      <c r="F262" s="39"/>
      <c r="G262" s="39">
        <v>3</v>
      </c>
      <c r="H262" s="39"/>
      <c r="I262" s="39"/>
      <c r="J262" s="39">
        <v>0</v>
      </c>
      <c r="K262" s="39"/>
      <c r="L262" s="39"/>
      <c r="M262" s="39"/>
      <c r="N262" s="39"/>
      <c r="O262" s="39">
        <v>6</v>
      </c>
    </row>
    <row r="263" spans="1:15" x14ac:dyDescent="0.25">
      <c r="A263" s="39" t="s">
        <v>93</v>
      </c>
      <c r="B263" s="40">
        <v>210151755</v>
      </c>
      <c r="C263" s="39" t="s">
        <v>81</v>
      </c>
      <c r="D263" s="39"/>
      <c r="E263" s="39">
        <v>3</v>
      </c>
      <c r="F263" s="39">
        <v>0</v>
      </c>
      <c r="G263" s="39">
        <v>0</v>
      </c>
      <c r="H263" s="39">
        <v>0</v>
      </c>
      <c r="I263" s="39"/>
      <c r="J263" s="39">
        <v>3</v>
      </c>
      <c r="K263" s="39"/>
      <c r="L263" s="39"/>
      <c r="M263" s="39"/>
      <c r="N263" s="39"/>
      <c r="O263" s="39">
        <v>6</v>
      </c>
    </row>
    <row r="264" spans="1:15" x14ac:dyDescent="0.25">
      <c r="A264" s="39" t="s">
        <v>94</v>
      </c>
      <c r="B264" s="40">
        <v>210151755</v>
      </c>
      <c r="C264" s="39" t="s">
        <v>81</v>
      </c>
      <c r="D264" s="39">
        <v>6</v>
      </c>
      <c r="E264" s="39">
        <v>3</v>
      </c>
      <c r="F264" s="39">
        <v>3</v>
      </c>
      <c r="G264" s="39">
        <v>0</v>
      </c>
      <c r="H264" s="39">
        <v>3</v>
      </c>
      <c r="I264" s="39">
        <v>6</v>
      </c>
      <c r="J264" s="39">
        <v>0</v>
      </c>
      <c r="K264" s="39"/>
      <c r="L264" s="39">
        <v>0</v>
      </c>
      <c r="M264" s="39"/>
      <c r="N264" s="39"/>
      <c r="O264" s="39">
        <v>21</v>
      </c>
    </row>
    <row r="265" spans="1:15" x14ac:dyDescent="0.25">
      <c r="A265" s="39" t="s">
        <v>95</v>
      </c>
      <c r="B265" s="40">
        <v>210151755</v>
      </c>
      <c r="C265" s="39" t="s">
        <v>81</v>
      </c>
      <c r="D265" s="39">
        <v>6</v>
      </c>
      <c r="E265" s="39">
        <v>3</v>
      </c>
      <c r="F265" s="39">
        <v>9</v>
      </c>
      <c r="G265" s="39"/>
      <c r="H265" s="39">
        <v>0</v>
      </c>
      <c r="I265" s="39">
        <v>3</v>
      </c>
      <c r="J265" s="39">
        <v>0</v>
      </c>
      <c r="K265" s="39">
        <v>0</v>
      </c>
      <c r="L265" s="39"/>
      <c r="M265" s="39"/>
      <c r="N265" s="39"/>
      <c r="O265" s="39">
        <v>21</v>
      </c>
    </row>
  </sheetData>
  <phoneticPr fontId="1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9ABB-C0EA-49DD-A1DE-E9B1D89634A0}">
  <dimension ref="A1:Z290"/>
  <sheetViews>
    <sheetView tabSelected="1" topLeftCell="B1" workbookViewId="0">
      <selection activeCell="T5" sqref="T5"/>
    </sheetView>
  </sheetViews>
  <sheetFormatPr defaultRowHeight="12.75" x14ac:dyDescent="0.2"/>
  <cols>
    <col min="1" max="1" width="36.42578125" style="10" bestFit="1" customWidth="1"/>
    <col min="2" max="3" width="10" style="10" bestFit="1" customWidth="1"/>
    <col min="4" max="5" width="11" style="10" bestFit="1" customWidth="1"/>
    <col min="6" max="6" width="12.42578125" style="10" bestFit="1" customWidth="1"/>
    <col min="7" max="7" width="10" style="10" bestFit="1" customWidth="1"/>
    <col min="8" max="10" width="9.140625" style="10"/>
    <col min="11" max="11" width="11.140625" style="10" bestFit="1" customWidth="1"/>
    <col min="12" max="14" width="9.140625" style="10"/>
    <col min="15" max="17" width="10" style="10" bestFit="1" customWidth="1"/>
    <col min="18" max="19" width="9.140625" style="10"/>
    <col min="20" max="21" width="11.140625" style="10" bestFit="1" customWidth="1"/>
    <col min="22" max="22" width="10" style="10" bestFit="1" customWidth="1"/>
    <col min="23" max="25" width="10" style="10" customWidth="1"/>
    <col min="26" max="26" width="10" style="10" bestFit="1" customWidth="1"/>
    <col min="27" max="16384" width="9.140625" style="10"/>
  </cols>
  <sheetData>
    <row r="1" spans="1:21" ht="15" x14ac:dyDescent="0.25">
      <c r="A1" s="8" t="s">
        <v>33</v>
      </c>
      <c r="B1" s="44" t="s">
        <v>114</v>
      </c>
    </row>
    <row r="3" spans="1:21" x14ac:dyDescent="0.2">
      <c r="B3" s="41">
        <v>2020</v>
      </c>
      <c r="C3" s="42"/>
      <c r="D3" s="42"/>
      <c r="E3" s="42"/>
      <c r="F3" s="42"/>
      <c r="G3" s="42"/>
      <c r="H3" s="42"/>
      <c r="I3" s="42"/>
      <c r="J3" s="43"/>
      <c r="K3" s="9" t="s">
        <v>115</v>
      </c>
    </row>
    <row r="4" spans="1:21" ht="38.25" x14ac:dyDescent="0.2">
      <c r="A4" s="14" t="s">
        <v>0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3" t="s">
        <v>8</v>
      </c>
      <c r="I4" s="13" t="s">
        <v>9</v>
      </c>
      <c r="J4" s="16" t="s">
        <v>34</v>
      </c>
      <c r="K4" s="22">
        <v>25000</v>
      </c>
      <c r="L4" s="22">
        <v>75000</v>
      </c>
      <c r="M4" s="22">
        <v>150000</v>
      </c>
      <c r="N4" s="22">
        <v>350000</v>
      </c>
      <c r="O4" s="22">
        <v>1250000</v>
      </c>
      <c r="P4" s="22">
        <v>3500000</v>
      </c>
      <c r="Q4" s="17"/>
      <c r="R4" s="17"/>
      <c r="S4" s="17"/>
      <c r="T4" s="9" t="s">
        <v>35</v>
      </c>
      <c r="U4" s="9" t="s">
        <v>44</v>
      </c>
    </row>
    <row r="5" spans="1:21" ht="15" customHeight="1" x14ac:dyDescent="0.2">
      <c r="A5" s="15" t="s">
        <v>11</v>
      </c>
      <c r="B5" s="10">
        <f>ROUND(+Otway!D4*0.064,0)</f>
        <v>2</v>
      </c>
      <c r="C5" s="10">
        <f>ROUND(+Otway!E4*0.064,0)</f>
        <v>1</v>
      </c>
      <c r="D5" s="10">
        <f>ROUND(+Otway!F4*0.064,0)</f>
        <v>1</v>
      </c>
      <c r="E5" s="10">
        <f>ROUND(+Otway!G4*0.064,0)</f>
        <v>2</v>
      </c>
      <c r="F5" s="10">
        <f>ROUND(+Otway!H4*0.064,0)</f>
        <v>1</v>
      </c>
      <c r="G5" s="10">
        <f>ROUND(+Otway!I4*0.064,0)</f>
        <v>0</v>
      </c>
      <c r="H5" s="10">
        <f>ROUND(+Otway!J4*0.064,0)</f>
        <v>0</v>
      </c>
      <c r="I5" s="10">
        <f>ROUND(+Otway!K4*0.064,0)</f>
        <v>0</v>
      </c>
      <c r="J5" s="10">
        <f>SUM(B5:I5)</f>
        <v>7</v>
      </c>
      <c r="K5" s="10">
        <v>2</v>
      </c>
      <c r="L5" s="10">
        <v>1</v>
      </c>
      <c r="M5" s="10">
        <v>1</v>
      </c>
      <c r="N5" s="10">
        <v>2</v>
      </c>
      <c r="O5" s="10">
        <v>1</v>
      </c>
      <c r="P5" s="10">
        <v>0</v>
      </c>
      <c r="Q5" s="10">
        <v>0</v>
      </c>
      <c r="R5" s="10">
        <v>0</v>
      </c>
      <c r="S5" s="10">
        <v>7</v>
      </c>
      <c r="T5" s="18">
        <f>($K$4*K5)+($L$4*L5)+($M$4*M5)+($N$4*N5)+($O$4*O5)+($P$4*P5)</f>
        <v>2225000</v>
      </c>
      <c r="U5" s="17">
        <f>+T5/S5</f>
        <v>317857.14285714284</v>
      </c>
    </row>
    <row r="6" spans="1:21" ht="15" customHeight="1" x14ac:dyDescent="0.2">
      <c r="A6" s="15" t="s">
        <v>13</v>
      </c>
      <c r="B6" s="10">
        <f>ROUND(+Otway!D5*0.064,0)</f>
        <v>0</v>
      </c>
      <c r="C6" s="10">
        <f>ROUND(+Otway!E5*0.064,0)</f>
        <v>0</v>
      </c>
      <c r="D6" s="10">
        <f>ROUND(+Otway!F5*0.064,0)</f>
        <v>0</v>
      </c>
      <c r="E6" s="10">
        <f>ROUND(+Otway!G5*0.064,0)</f>
        <v>0</v>
      </c>
      <c r="F6" s="10">
        <f>ROUND(+Otway!H5*0.064,0)</f>
        <v>0</v>
      </c>
      <c r="G6" s="10">
        <f>ROUND(+Otway!I5*0.064,0)</f>
        <v>0</v>
      </c>
      <c r="H6" s="10">
        <f>ROUND(+Otway!J5*0.064,0)</f>
        <v>0</v>
      </c>
      <c r="I6" s="10">
        <f>ROUND(+Otway!K5*0.064,0)</f>
        <v>0</v>
      </c>
      <c r="J6" s="10">
        <f t="shared" ref="J6:J22" si="0">SUM(B6:I6)</f>
        <v>0</v>
      </c>
      <c r="U6" s="17"/>
    </row>
    <row r="7" spans="1:21" ht="15" customHeight="1" x14ac:dyDescent="0.2">
      <c r="A7" s="15" t="s">
        <v>14</v>
      </c>
      <c r="B7" s="10">
        <f>ROUND(+Otway!D6*0.064,0)</f>
        <v>0</v>
      </c>
      <c r="C7" s="10">
        <f>ROUND(+Otway!E6*0.064,0)</f>
        <v>0</v>
      </c>
      <c r="D7" s="10">
        <f>ROUND(+Otway!F6*0.064,0)</f>
        <v>0</v>
      </c>
      <c r="E7" s="10">
        <f>ROUND(+Otway!G6*0.064,0)</f>
        <v>0</v>
      </c>
      <c r="F7" s="10">
        <f>ROUND(+Otway!H6*0.064,0)</f>
        <v>0</v>
      </c>
      <c r="G7" s="10">
        <f>ROUND(+Otway!I6*0.064,0)</f>
        <v>0</v>
      </c>
      <c r="H7" s="10">
        <f>ROUND(+Otway!J6*0.064,0)</f>
        <v>0</v>
      </c>
      <c r="I7" s="10">
        <f>ROUND(+Otway!K6*0.064,0)</f>
        <v>0</v>
      </c>
      <c r="J7" s="10">
        <f t="shared" si="0"/>
        <v>0</v>
      </c>
      <c r="U7" s="17"/>
    </row>
    <row r="8" spans="1:21" ht="15" customHeight="1" x14ac:dyDescent="0.2">
      <c r="A8" s="15" t="s">
        <v>15</v>
      </c>
      <c r="B8" s="10">
        <f>ROUND(+Otway!D7*0.064,0)</f>
        <v>0</v>
      </c>
      <c r="C8" s="10">
        <f>ROUND(+Otway!E7*0.064,0)</f>
        <v>0</v>
      </c>
      <c r="D8" s="10">
        <f>ROUND(+Otway!F7*0.064,0)</f>
        <v>0</v>
      </c>
      <c r="E8" s="10">
        <f>ROUND(+Otway!G7*0.064,0)</f>
        <v>0</v>
      </c>
      <c r="F8" s="10">
        <f>ROUND(+Otway!H7*0.064,0)</f>
        <v>0</v>
      </c>
      <c r="G8" s="10">
        <f>ROUND(+Otway!I7*0.064,0)</f>
        <v>0</v>
      </c>
      <c r="H8" s="10">
        <f>ROUND(+Otway!J7*0.064,0)</f>
        <v>0</v>
      </c>
      <c r="I8" s="10">
        <f>ROUND(+Otway!K7*0.064,0)</f>
        <v>0</v>
      </c>
      <c r="J8" s="10">
        <f t="shared" si="0"/>
        <v>0</v>
      </c>
      <c r="U8" s="17"/>
    </row>
    <row r="9" spans="1:21" ht="15" customHeight="1" x14ac:dyDescent="0.2">
      <c r="A9" s="15" t="s">
        <v>16</v>
      </c>
      <c r="B9" s="10">
        <f>ROUND(+Otway!D8*0.064,0)</f>
        <v>1</v>
      </c>
      <c r="C9" s="10">
        <f>ROUND(+Otway!E8*0.064,0)</f>
        <v>1</v>
      </c>
      <c r="D9" s="10">
        <f>ROUND(+Otway!F8*0.064,0)</f>
        <v>1</v>
      </c>
      <c r="E9" s="10">
        <f>ROUND(+Otway!G8*0.064,0)</f>
        <v>1</v>
      </c>
      <c r="F9" s="10">
        <f>ROUND(+Otway!H8*0.064,0)</f>
        <v>1</v>
      </c>
      <c r="G9" s="10">
        <f>ROUND(+Otway!I8*0.064,0)</f>
        <v>0</v>
      </c>
      <c r="H9" s="10">
        <f>ROUND(+Otway!J8*0.064,0)</f>
        <v>0</v>
      </c>
      <c r="I9" s="10">
        <f>ROUND(+Otway!K8*0.064,0)</f>
        <v>0</v>
      </c>
      <c r="J9" s="10">
        <f t="shared" si="0"/>
        <v>5</v>
      </c>
      <c r="U9" s="17"/>
    </row>
    <row r="10" spans="1:21" ht="15" customHeight="1" x14ac:dyDescent="0.2">
      <c r="A10" s="15" t="s">
        <v>17</v>
      </c>
      <c r="B10" s="10">
        <f>ROUND(+Otway!D9*0.064,0)</f>
        <v>0</v>
      </c>
      <c r="C10" s="10">
        <f>ROUND(+Otway!E9*0.064,0)</f>
        <v>0</v>
      </c>
      <c r="D10" s="10">
        <f>ROUND(+Otway!F9*0.064,0)</f>
        <v>0</v>
      </c>
      <c r="E10" s="10">
        <f>ROUND(+Otway!G9*0.064,0)</f>
        <v>0</v>
      </c>
      <c r="F10" s="10">
        <f>ROUND(+Otway!H9*0.064,0)</f>
        <v>0</v>
      </c>
      <c r="G10" s="10">
        <f>ROUND(+Otway!I9*0.064,0)</f>
        <v>0</v>
      </c>
      <c r="H10" s="10">
        <f>ROUND(+Otway!J9*0.064,0)</f>
        <v>0</v>
      </c>
      <c r="I10" s="10">
        <f>ROUND(+Otway!K9*0.064,0)</f>
        <v>0</v>
      </c>
      <c r="J10" s="10">
        <f t="shared" si="0"/>
        <v>0</v>
      </c>
      <c r="U10" s="17"/>
    </row>
    <row r="11" spans="1:21" ht="15" customHeight="1" x14ac:dyDescent="0.2">
      <c r="A11" s="15" t="s">
        <v>18</v>
      </c>
      <c r="B11" s="10">
        <f>ROUND(+Otway!D10*0.064,0)</f>
        <v>0</v>
      </c>
      <c r="C11" s="10">
        <f>ROUND(+Otway!E10*0.064,0)</f>
        <v>0</v>
      </c>
      <c r="D11" s="10">
        <f>ROUND(+Otway!F10*0.064,0)</f>
        <v>0</v>
      </c>
      <c r="E11" s="10">
        <f>ROUND(+Otway!G10*0.064,0)</f>
        <v>1</v>
      </c>
      <c r="F11" s="10">
        <f>ROUND(+Otway!H10*0.064,0)</f>
        <v>0</v>
      </c>
      <c r="G11" s="10">
        <f>ROUND(+Otway!I10*0.064,0)</f>
        <v>0</v>
      </c>
      <c r="H11" s="10">
        <f>ROUND(+Otway!J10*0.064,0)</f>
        <v>0</v>
      </c>
      <c r="I11" s="10">
        <f>ROUND(+Otway!K10*0.064,0)</f>
        <v>0</v>
      </c>
      <c r="J11" s="10">
        <f t="shared" si="0"/>
        <v>1</v>
      </c>
      <c r="U11" s="17"/>
    </row>
    <row r="12" spans="1:21" ht="15" customHeight="1" x14ac:dyDescent="0.2">
      <c r="A12" s="15" t="s">
        <v>19</v>
      </c>
      <c r="B12" s="10">
        <f>ROUND(+Otway!D11*0.064,0)</f>
        <v>1</v>
      </c>
      <c r="C12" s="10">
        <f>ROUND(+Otway!E11*0.064,0)</f>
        <v>1</v>
      </c>
      <c r="D12" s="10">
        <f>ROUND(+Otway!F11*0.064,0)</f>
        <v>1</v>
      </c>
      <c r="E12" s="10">
        <f>ROUND(+Otway!G11*0.064,0)</f>
        <v>2</v>
      </c>
      <c r="F12" s="10">
        <f>ROUND(+Otway!H11*0.064,0)</f>
        <v>2</v>
      </c>
      <c r="G12" s="10">
        <f>ROUND(+Otway!I11*0.064,0)</f>
        <v>1</v>
      </c>
      <c r="H12" s="10">
        <f>ROUND(+Otway!J11*0.064,0)</f>
        <v>0</v>
      </c>
      <c r="I12" s="10">
        <f>ROUND(+Otway!K11*0.064,0)</f>
        <v>0</v>
      </c>
      <c r="J12" s="10">
        <f t="shared" si="0"/>
        <v>8</v>
      </c>
      <c r="K12" s="10">
        <v>1</v>
      </c>
      <c r="L12" s="10">
        <v>1</v>
      </c>
      <c r="M12" s="10">
        <v>1</v>
      </c>
      <c r="N12" s="10">
        <v>2</v>
      </c>
      <c r="O12" s="10">
        <v>2</v>
      </c>
      <c r="P12" s="10">
        <v>1</v>
      </c>
      <c r="Q12" s="10">
        <v>0</v>
      </c>
      <c r="R12" s="10">
        <v>0</v>
      </c>
      <c r="S12" s="10">
        <v>8</v>
      </c>
      <c r="T12" s="18">
        <f>($K$4*K12)+($L$4*L12)+($M$4*M12)+($N$4*N12)+($O$4*O12)+($P$4*P12)</f>
        <v>6950000</v>
      </c>
      <c r="U12" s="17">
        <f>+T12/S12</f>
        <v>868750</v>
      </c>
    </row>
    <row r="13" spans="1:21" ht="15" customHeight="1" x14ac:dyDescent="0.2">
      <c r="A13" s="15" t="s">
        <v>20</v>
      </c>
      <c r="B13" s="10">
        <f>ROUND(+Otway!D12*0.064,0)</f>
        <v>1</v>
      </c>
      <c r="C13" s="10">
        <f>ROUND(+Otway!E12*0.064,0)</f>
        <v>0</v>
      </c>
      <c r="D13" s="10">
        <f>ROUND(+Otway!F12*0.064,0)</f>
        <v>0</v>
      </c>
      <c r="E13" s="10">
        <f>ROUND(+Otway!G12*0.064,0)</f>
        <v>0</v>
      </c>
      <c r="F13" s="10">
        <f>ROUND(+Otway!H12*0.064,0)</f>
        <v>0</v>
      </c>
      <c r="G13" s="10">
        <f>ROUND(+Otway!I12*0.064,0)</f>
        <v>0</v>
      </c>
      <c r="H13" s="10">
        <f>ROUND(+Otway!J12*0.064,0)</f>
        <v>0</v>
      </c>
      <c r="I13" s="10">
        <f>ROUND(+Otway!K12*0.064,0)</f>
        <v>0</v>
      </c>
      <c r="J13" s="10">
        <f t="shared" si="0"/>
        <v>1</v>
      </c>
      <c r="U13" s="17"/>
    </row>
    <row r="14" spans="1:21" ht="15" customHeight="1" x14ac:dyDescent="0.2">
      <c r="A14" s="15" t="s">
        <v>21</v>
      </c>
      <c r="B14" s="10">
        <f>ROUND(+Otway!D13*0.064,0)</f>
        <v>0</v>
      </c>
      <c r="C14" s="10">
        <f>ROUND(+Otway!E13*0.064,0)</f>
        <v>0</v>
      </c>
      <c r="D14" s="10">
        <f>ROUND(+Otway!F13*0.064,0)</f>
        <v>0</v>
      </c>
      <c r="E14" s="10">
        <f>ROUND(+Otway!G13*0.064,0)</f>
        <v>0</v>
      </c>
      <c r="F14" s="10">
        <f>ROUND(+Otway!H13*0.064,0)</f>
        <v>0</v>
      </c>
      <c r="G14" s="10">
        <f>ROUND(+Otway!I13*0.064,0)</f>
        <v>0</v>
      </c>
      <c r="H14" s="10">
        <f>ROUND(+Otway!J13*0.064,0)</f>
        <v>0</v>
      </c>
      <c r="I14" s="10">
        <f>ROUND(+Otway!K13*0.064,0)</f>
        <v>0</v>
      </c>
      <c r="J14" s="10">
        <f t="shared" si="0"/>
        <v>0</v>
      </c>
      <c r="U14" s="17"/>
    </row>
    <row r="15" spans="1:21" ht="15" customHeight="1" x14ac:dyDescent="0.2">
      <c r="A15" s="15" t="s">
        <v>22</v>
      </c>
      <c r="B15" s="10">
        <f>ROUND(+Otway!D14*0.064,0)</f>
        <v>1</v>
      </c>
      <c r="C15" s="10">
        <f>ROUND(+Otway!E14*0.064,0)</f>
        <v>0</v>
      </c>
      <c r="D15" s="10">
        <f>ROUND(+Otway!F14*0.064,0)</f>
        <v>0</v>
      </c>
      <c r="E15" s="10">
        <f>ROUND(+Otway!G14*0.064,0)</f>
        <v>0</v>
      </c>
      <c r="F15" s="10">
        <f>ROUND(+Otway!H14*0.064,0)</f>
        <v>0</v>
      </c>
      <c r="G15" s="10">
        <f>ROUND(+Otway!I14*0.064,0)</f>
        <v>0</v>
      </c>
      <c r="H15" s="10">
        <f>ROUND(+Otway!J14*0.064,0)</f>
        <v>0</v>
      </c>
      <c r="I15" s="10">
        <f>ROUND(+Otway!K14*0.064,0)</f>
        <v>0</v>
      </c>
      <c r="J15" s="10">
        <f t="shared" si="0"/>
        <v>1</v>
      </c>
      <c r="U15" s="17"/>
    </row>
    <row r="16" spans="1:21" ht="15" customHeight="1" x14ac:dyDescent="0.2">
      <c r="A16" s="15" t="s">
        <v>23</v>
      </c>
      <c r="B16" s="10">
        <f>ROUND(+Otway!D15*0.064,0)</f>
        <v>1</v>
      </c>
      <c r="C16" s="10">
        <f>ROUND(+Otway!E15*0.064,0)</f>
        <v>1</v>
      </c>
      <c r="D16" s="10">
        <f>ROUND(+Otway!F15*0.064,0)</f>
        <v>1</v>
      </c>
      <c r="E16" s="10">
        <f>ROUND(+Otway!G15*0.064,0)</f>
        <v>0</v>
      </c>
      <c r="F16" s="10">
        <f>ROUND(+Otway!H15*0.064,0)</f>
        <v>0</v>
      </c>
      <c r="G16" s="10">
        <f>ROUND(+Otway!I15*0.064,0)</f>
        <v>0</v>
      </c>
      <c r="H16" s="10">
        <f>ROUND(+Otway!J15*0.064,0)</f>
        <v>0</v>
      </c>
      <c r="I16" s="10">
        <f>ROUND(+Otway!K15*0.064,0)</f>
        <v>0</v>
      </c>
      <c r="J16" s="10">
        <f t="shared" si="0"/>
        <v>3</v>
      </c>
      <c r="U16" s="17"/>
    </row>
    <row r="17" spans="1:21" ht="25.5" x14ac:dyDescent="0.2">
      <c r="A17" s="15" t="s">
        <v>24</v>
      </c>
      <c r="B17" s="10">
        <f>ROUND(+Otway!D16*0.064,0)</f>
        <v>1</v>
      </c>
      <c r="C17" s="10">
        <f>ROUND(+Otway!E16*0.064,0)</f>
        <v>0</v>
      </c>
      <c r="D17" s="10">
        <f>ROUND(+Otway!F16*0.064,0)</f>
        <v>0</v>
      </c>
      <c r="E17" s="10">
        <f>ROUND(+Otway!G16*0.064,0)</f>
        <v>0</v>
      </c>
      <c r="F17" s="10">
        <f>ROUND(+Otway!H16*0.064,0)</f>
        <v>0</v>
      </c>
      <c r="G17" s="10">
        <f>ROUND(+Otway!I16*0.064,0)</f>
        <v>0</v>
      </c>
      <c r="H17" s="10">
        <f>ROUND(+Otway!J16*0.064,0)</f>
        <v>0</v>
      </c>
      <c r="I17" s="10">
        <f>ROUND(+Otway!K16*0.064,0)</f>
        <v>0</v>
      </c>
      <c r="J17" s="10">
        <f t="shared" si="0"/>
        <v>1</v>
      </c>
      <c r="U17" s="17"/>
    </row>
    <row r="18" spans="1:21" ht="15" customHeight="1" x14ac:dyDescent="0.2">
      <c r="A18" s="15" t="s">
        <v>25</v>
      </c>
      <c r="B18" s="10">
        <f>ROUND(+Otway!D17*0.064,0)</f>
        <v>0</v>
      </c>
      <c r="C18" s="10">
        <f>ROUND(+Otway!E17*0.064,0)</f>
        <v>0</v>
      </c>
      <c r="D18" s="10">
        <f>ROUND(+Otway!F17*0.064,0)</f>
        <v>0</v>
      </c>
      <c r="E18" s="10">
        <f>ROUND(+Otway!G17*0.064,0)</f>
        <v>0</v>
      </c>
      <c r="F18" s="10">
        <f>ROUND(+Otway!H17*0.064,0)</f>
        <v>0</v>
      </c>
      <c r="G18" s="10">
        <f>ROUND(+Otway!I17*0.064,0)</f>
        <v>0</v>
      </c>
      <c r="H18" s="10">
        <f>ROUND(+Otway!J17*0.064,0)</f>
        <v>0</v>
      </c>
      <c r="I18" s="10">
        <f>ROUND(+Otway!K17*0.064,0)</f>
        <v>0</v>
      </c>
      <c r="J18" s="10">
        <f t="shared" si="0"/>
        <v>0</v>
      </c>
      <c r="U18" s="17"/>
    </row>
    <row r="19" spans="1:21" ht="15" customHeight="1" x14ac:dyDescent="0.2">
      <c r="A19" s="15" t="s">
        <v>26</v>
      </c>
      <c r="B19" s="10">
        <f>ROUND(+Otway!D18*0.064,0)</f>
        <v>0</v>
      </c>
      <c r="C19" s="10">
        <f>ROUND(+Otway!E18*0.064,0)</f>
        <v>0</v>
      </c>
      <c r="D19" s="10">
        <f>ROUND(+Otway!F18*0.064,0)</f>
        <v>0</v>
      </c>
      <c r="E19" s="10">
        <f>ROUND(+Otway!G18*0.064,0)</f>
        <v>0</v>
      </c>
      <c r="F19" s="10">
        <f>ROUND(+Otway!H18*0.064,0)</f>
        <v>0</v>
      </c>
      <c r="G19" s="10">
        <f>ROUND(+Otway!I18*0.064,0)</f>
        <v>0</v>
      </c>
      <c r="H19" s="10">
        <f>ROUND(+Otway!J18*0.064,0)</f>
        <v>0</v>
      </c>
      <c r="I19" s="10">
        <f>ROUND(+Otway!K18*0.064,0)</f>
        <v>0</v>
      </c>
      <c r="J19" s="10">
        <f t="shared" si="0"/>
        <v>0</v>
      </c>
      <c r="U19" s="17"/>
    </row>
    <row r="20" spans="1:21" ht="15" customHeight="1" x14ac:dyDescent="0.2">
      <c r="A20" s="15" t="s">
        <v>27</v>
      </c>
      <c r="B20" s="10">
        <f>ROUND(+Otway!D19*0.064,0)</f>
        <v>0</v>
      </c>
      <c r="C20" s="10">
        <f>ROUND(+Otway!E19*0.064,0)</f>
        <v>0</v>
      </c>
      <c r="D20" s="10">
        <f>ROUND(+Otway!F19*0.064,0)</f>
        <v>0</v>
      </c>
      <c r="E20" s="10">
        <f>ROUND(+Otway!G19*0.064,0)</f>
        <v>0</v>
      </c>
      <c r="F20" s="10">
        <f>ROUND(+Otway!H19*0.064,0)</f>
        <v>0</v>
      </c>
      <c r="G20" s="10">
        <f>ROUND(+Otway!I19*0.064,0)</f>
        <v>0</v>
      </c>
      <c r="H20" s="10">
        <f>ROUND(+Otway!J19*0.064,0)</f>
        <v>0</v>
      </c>
      <c r="I20" s="10">
        <f>ROUND(+Otway!K19*0.064,0)</f>
        <v>0</v>
      </c>
      <c r="J20" s="10">
        <f t="shared" si="0"/>
        <v>0</v>
      </c>
      <c r="U20" s="17"/>
    </row>
    <row r="21" spans="1:21" ht="15" customHeight="1" x14ac:dyDescent="0.2">
      <c r="A21" s="15" t="s">
        <v>28</v>
      </c>
      <c r="B21" s="10">
        <f>ROUND(+Otway!D20*0.064,0)</f>
        <v>0</v>
      </c>
      <c r="C21" s="10">
        <f>ROUND(+Otway!E20*0.064,0)</f>
        <v>0</v>
      </c>
      <c r="D21" s="10">
        <f>ROUND(+Otway!F20*0.064,0)</f>
        <v>0</v>
      </c>
      <c r="E21" s="10">
        <f>ROUND(+Otway!G20*0.064,0)</f>
        <v>0</v>
      </c>
      <c r="F21" s="10">
        <f>ROUND(+Otway!H20*0.064,0)</f>
        <v>0</v>
      </c>
      <c r="G21" s="10">
        <f>ROUND(+Otway!I20*0.064,0)</f>
        <v>0</v>
      </c>
      <c r="H21" s="10">
        <f>ROUND(+Otway!J20*0.064,0)</f>
        <v>0</v>
      </c>
      <c r="I21" s="10">
        <f>ROUND(+Otway!K20*0.064,0)</f>
        <v>0</v>
      </c>
      <c r="J21" s="10">
        <f t="shared" si="0"/>
        <v>0</v>
      </c>
      <c r="U21" s="17"/>
    </row>
    <row r="22" spans="1:21" ht="15" customHeight="1" x14ac:dyDescent="0.2">
      <c r="A22" s="15" t="s">
        <v>29</v>
      </c>
      <c r="B22" s="10">
        <f>ROUND(+Otway!D21*0.064,0)</f>
        <v>0</v>
      </c>
      <c r="C22" s="10">
        <f>ROUND(+Otway!E21*0.064,0)</f>
        <v>0</v>
      </c>
      <c r="D22" s="10">
        <f>ROUND(+Otway!F21*0.064,0)</f>
        <v>0</v>
      </c>
      <c r="E22" s="10">
        <f>ROUND(+Otway!G21*0.064,0)</f>
        <v>0</v>
      </c>
      <c r="F22" s="10">
        <f>ROUND(+Otway!H21*0.064,0)</f>
        <v>0</v>
      </c>
      <c r="G22" s="10">
        <f>ROUND(+Otway!I21*0.064,0)</f>
        <v>0</v>
      </c>
      <c r="H22" s="10">
        <f>ROUND(+Otway!J21*0.064,0)</f>
        <v>0</v>
      </c>
      <c r="I22" s="10">
        <f>ROUND(+Otway!K21*0.064,0)</f>
        <v>0</v>
      </c>
      <c r="J22" s="10">
        <f t="shared" si="0"/>
        <v>0</v>
      </c>
      <c r="U22" s="17"/>
    </row>
    <row r="23" spans="1:21" ht="15" customHeight="1" x14ac:dyDescent="0.2">
      <c r="A23" s="15" t="s">
        <v>36</v>
      </c>
      <c r="B23" s="10">
        <f>ROUND(+Otway!D22*0.064,0)</f>
        <v>0</v>
      </c>
      <c r="C23" s="10">
        <f>ROUND(+Otway!E22*0.064,0)</f>
        <v>0</v>
      </c>
      <c r="D23" s="10">
        <f>ROUND(+Otway!F22*0.064,0)</f>
        <v>0</v>
      </c>
      <c r="E23" s="10">
        <f>ROUND(+Otway!G22*0.064,0)</f>
        <v>0</v>
      </c>
      <c r="F23" s="10">
        <f>ROUND(+Otway!H22*0.064,0)</f>
        <v>0</v>
      </c>
      <c r="G23" s="10">
        <f>ROUND(+Otway!I22*0.064,0)</f>
        <v>0</v>
      </c>
      <c r="H23" s="10">
        <f>ROUND(+Otway!J22*0.064,0)</f>
        <v>0</v>
      </c>
      <c r="I23" s="10">
        <f>ROUND(+Otway!K22*0.064,0)</f>
        <v>0</v>
      </c>
      <c r="J23" s="10">
        <f>ROUND(+Otway!L22*0.064,0)</f>
        <v>1</v>
      </c>
      <c r="K23" s="10">
        <v>5</v>
      </c>
      <c r="L23" s="10">
        <v>2</v>
      </c>
      <c r="M23" s="10">
        <v>2</v>
      </c>
      <c r="N23" s="10">
        <v>2</v>
      </c>
      <c r="O23" s="10">
        <v>1</v>
      </c>
      <c r="P23" s="10">
        <v>0</v>
      </c>
      <c r="Q23" s="10">
        <v>0</v>
      </c>
      <c r="R23" s="10">
        <v>0</v>
      </c>
      <c r="S23" s="10">
        <f>SUM(K23:R23)</f>
        <v>12</v>
      </c>
      <c r="T23" s="19">
        <f>($K$4*K23)+($L$4*L23)+($M$4*M23)+($N$4*N23)+($O$4*O23)+($P$4*P23)</f>
        <v>2525000</v>
      </c>
      <c r="U23" s="17">
        <f>+T23/S23</f>
        <v>210416.66666666666</v>
      </c>
    </row>
    <row r="24" spans="1:21" ht="15" customHeight="1" x14ac:dyDescent="0.2">
      <c r="A24" s="15"/>
      <c r="T24" s="21"/>
    </row>
    <row r="26" spans="1:21" x14ac:dyDescent="0.2">
      <c r="B26" s="41">
        <v>2019</v>
      </c>
      <c r="C26" s="42"/>
      <c r="D26" s="42"/>
      <c r="E26" s="42"/>
      <c r="F26" s="42"/>
      <c r="G26" s="42"/>
      <c r="H26" s="42"/>
      <c r="I26" s="42"/>
      <c r="J26" s="43"/>
    </row>
    <row r="27" spans="1:21" ht="38.25" x14ac:dyDescent="0.2">
      <c r="B27" s="11" t="s">
        <v>2</v>
      </c>
      <c r="C27" s="12" t="s">
        <v>3</v>
      </c>
      <c r="D27" s="12" t="s">
        <v>4</v>
      </c>
      <c r="E27" s="12" t="s">
        <v>5</v>
      </c>
      <c r="F27" s="12" t="s">
        <v>6</v>
      </c>
      <c r="G27" s="12" t="s">
        <v>7</v>
      </c>
      <c r="H27" s="13" t="s">
        <v>8</v>
      </c>
      <c r="I27" s="13" t="s">
        <v>9</v>
      </c>
      <c r="J27" s="16" t="s">
        <v>34</v>
      </c>
      <c r="K27" s="22">
        <v>25000</v>
      </c>
      <c r="L27" s="22">
        <v>75000</v>
      </c>
      <c r="M27" s="22">
        <v>150000</v>
      </c>
      <c r="N27" s="22">
        <v>350000</v>
      </c>
      <c r="O27" s="22">
        <v>1250000</v>
      </c>
      <c r="P27" s="22">
        <v>3500000</v>
      </c>
      <c r="T27" s="9" t="s">
        <v>35</v>
      </c>
    </row>
    <row r="28" spans="1:21" x14ac:dyDescent="0.2">
      <c r="A28" s="15" t="s">
        <v>11</v>
      </c>
      <c r="B28" s="10">
        <f>ROUND(+Otway!D25*0.064,0)</f>
        <v>3</v>
      </c>
      <c r="C28" s="10">
        <f>ROUND(+Otway!E25*0.064,0)</f>
        <v>1</v>
      </c>
      <c r="D28" s="10">
        <f>ROUND(+Otway!F25*0.064,0)</f>
        <v>1</v>
      </c>
      <c r="E28" s="10">
        <f>ROUND(+Otway!G25*0.064,0)</f>
        <v>1</v>
      </c>
      <c r="F28" s="10">
        <f>ROUND(+Otway!H25*0.064,0)</f>
        <v>1</v>
      </c>
      <c r="G28" s="10">
        <f>ROUND(+Otway!I25*0.064,0)</f>
        <v>0</v>
      </c>
      <c r="H28" s="10">
        <f>ROUND(+Otway!J25*0.064,0)</f>
        <v>0</v>
      </c>
      <c r="I28" s="10">
        <f>ROUND(+Otway!K25*0.064,0)</f>
        <v>0</v>
      </c>
      <c r="J28" s="10">
        <f>ROUND(+Otway!L25*0.064,0)</f>
        <v>7</v>
      </c>
      <c r="K28" s="10">
        <f t="shared" ref="K28:S28" si="1">+B28</f>
        <v>3</v>
      </c>
      <c r="L28" s="10">
        <f t="shared" si="1"/>
        <v>1</v>
      </c>
      <c r="M28" s="10">
        <f t="shared" si="1"/>
        <v>1</v>
      </c>
      <c r="N28" s="10">
        <f t="shared" si="1"/>
        <v>1</v>
      </c>
      <c r="O28" s="10">
        <f t="shared" si="1"/>
        <v>1</v>
      </c>
      <c r="P28" s="10">
        <f t="shared" si="1"/>
        <v>0</v>
      </c>
      <c r="Q28" s="10">
        <f t="shared" si="1"/>
        <v>0</v>
      </c>
      <c r="R28" s="10">
        <f t="shared" si="1"/>
        <v>0</v>
      </c>
      <c r="S28" s="10">
        <f t="shared" si="1"/>
        <v>7</v>
      </c>
      <c r="T28" s="18">
        <f>($K$4*K28)+($L$4*L28)+($M$4*M28)+($N$4*N28)+($O$4*O28)+($P$4*P28)</f>
        <v>1900000</v>
      </c>
    </row>
    <row r="29" spans="1:21" x14ac:dyDescent="0.2">
      <c r="A29" s="15" t="s">
        <v>13</v>
      </c>
      <c r="B29" s="10">
        <f>ROUND(+Otway!D26*0.064,0)</f>
        <v>0</v>
      </c>
      <c r="C29" s="10">
        <f>ROUND(+Otway!E26*0.064,0)</f>
        <v>0</v>
      </c>
      <c r="D29" s="10">
        <f>ROUND(+Otway!F26*0.064,0)</f>
        <v>0</v>
      </c>
      <c r="E29" s="10">
        <f>ROUND(+Otway!G26*0.064,0)</f>
        <v>0</v>
      </c>
      <c r="F29" s="10">
        <f>ROUND(+Otway!H26*0.064,0)</f>
        <v>0</v>
      </c>
      <c r="G29" s="10">
        <f>ROUND(+Otway!I26*0.064,0)</f>
        <v>0</v>
      </c>
      <c r="H29" s="10">
        <f>ROUND(+Otway!J26*0.064,0)</f>
        <v>0</v>
      </c>
      <c r="I29" s="10">
        <f>ROUND(+Otway!K26*0.064,0)</f>
        <v>0</v>
      </c>
      <c r="J29" s="10">
        <f>ROUND(+Otway!L26*0.064,0)</f>
        <v>0</v>
      </c>
    </row>
    <row r="30" spans="1:21" x14ac:dyDescent="0.2">
      <c r="A30" s="15" t="s">
        <v>14</v>
      </c>
      <c r="B30" s="10">
        <f>ROUND(+Otway!D27*0.064,0)</f>
        <v>0</v>
      </c>
      <c r="C30" s="10">
        <f>ROUND(+Otway!E27*0.064,0)</f>
        <v>0</v>
      </c>
      <c r="D30" s="10">
        <f>ROUND(+Otway!F27*0.064,0)</f>
        <v>0</v>
      </c>
      <c r="E30" s="10">
        <f>ROUND(+Otway!G27*0.064,0)</f>
        <v>0</v>
      </c>
      <c r="F30" s="10">
        <f>ROUND(+Otway!H27*0.064,0)</f>
        <v>0</v>
      </c>
      <c r="G30" s="10">
        <f>ROUND(+Otway!I27*0.064,0)</f>
        <v>0</v>
      </c>
      <c r="H30" s="10">
        <f>ROUND(+Otway!J27*0.064,0)</f>
        <v>0</v>
      </c>
      <c r="I30" s="10">
        <f>ROUND(+Otway!K27*0.064,0)</f>
        <v>0</v>
      </c>
      <c r="J30" s="10">
        <f>ROUND(+Otway!L27*0.064,0)</f>
        <v>1</v>
      </c>
    </row>
    <row r="31" spans="1:21" x14ac:dyDescent="0.2">
      <c r="A31" s="15" t="s">
        <v>15</v>
      </c>
      <c r="B31" s="10">
        <f>ROUND(+Otway!D28*0.064,0)</f>
        <v>0</v>
      </c>
      <c r="C31" s="10">
        <f>ROUND(+Otway!E28*0.064,0)</f>
        <v>0</v>
      </c>
      <c r="D31" s="10">
        <f>ROUND(+Otway!F28*0.064,0)</f>
        <v>0</v>
      </c>
      <c r="E31" s="10">
        <f>ROUND(+Otway!G28*0.064,0)</f>
        <v>0</v>
      </c>
      <c r="F31" s="10">
        <f>ROUND(+Otway!H28*0.064,0)</f>
        <v>0</v>
      </c>
      <c r="G31" s="10">
        <f>ROUND(+Otway!I28*0.064,0)</f>
        <v>0</v>
      </c>
      <c r="H31" s="10">
        <f>ROUND(+Otway!J28*0.064,0)</f>
        <v>0</v>
      </c>
      <c r="I31" s="10">
        <f>ROUND(+Otway!K28*0.064,0)</f>
        <v>0</v>
      </c>
      <c r="J31" s="10">
        <f>ROUND(+Otway!L28*0.064,0)</f>
        <v>0</v>
      </c>
    </row>
    <row r="32" spans="1:21" x14ac:dyDescent="0.2">
      <c r="A32" s="15" t="s">
        <v>16</v>
      </c>
      <c r="B32" s="10">
        <f>ROUND(+Otway!D29*0.064,0)</f>
        <v>1</v>
      </c>
      <c r="C32" s="10">
        <f>ROUND(+Otway!E29*0.064,0)</f>
        <v>1</v>
      </c>
      <c r="D32" s="10">
        <f>ROUND(+Otway!F29*0.064,0)</f>
        <v>1</v>
      </c>
      <c r="E32" s="10">
        <f>ROUND(+Otway!G29*0.064,0)</f>
        <v>1</v>
      </c>
      <c r="F32" s="10">
        <f>ROUND(+Otway!H29*0.064,0)</f>
        <v>1</v>
      </c>
      <c r="G32" s="10">
        <f>ROUND(+Otway!I29*0.064,0)</f>
        <v>0</v>
      </c>
      <c r="H32" s="10">
        <f>ROUND(+Otway!J29*0.064,0)</f>
        <v>0</v>
      </c>
      <c r="I32" s="10">
        <f>ROUND(+Otway!K29*0.064,0)</f>
        <v>0</v>
      </c>
      <c r="J32" s="10">
        <f>ROUND(+Otway!L29*0.064,0)</f>
        <v>5</v>
      </c>
    </row>
    <row r="33" spans="1:20" x14ac:dyDescent="0.2">
      <c r="A33" s="15" t="s">
        <v>17</v>
      </c>
      <c r="B33" s="10">
        <f>ROUND(+Otway!D30*0.064,0)</f>
        <v>0</v>
      </c>
      <c r="C33" s="10">
        <f>ROUND(+Otway!E30*0.064,0)</f>
        <v>0</v>
      </c>
      <c r="D33" s="10">
        <f>ROUND(+Otway!F30*0.064,0)</f>
        <v>0</v>
      </c>
      <c r="E33" s="10">
        <f>ROUND(+Otway!G30*0.064,0)</f>
        <v>0</v>
      </c>
      <c r="F33" s="10">
        <f>ROUND(+Otway!H30*0.064,0)</f>
        <v>0</v>
      </c>
      <c r="G33" s="10">
        <f>ROUND(+Otway!I30*0.064,0)</f>
        <v>0</v>
      </c>
      <c r="H33" s="10">
        <f>ROUND(+Otway!J30*0.064,0)</f>
        <v>0</v>
      </c>
      <c r="I33" s="10">
        <f>ROUND(+Otway!K30*0.064,0)</f>
        <v>0</v>
      </c>
      <c r="J33" s="10">
        <f>ROUND(+Otway!L30*0.064,0)</f>
        <v>0</v>
      </c>
    </row>
    <row r="34" spans="1:20" x14ac:dyDescent="0.2">
      <c r="A34" s="15" t="s">
        <v>18</v>
      </c>
      <c r="B34" s="10">
        <f>ROUND(+Otway!D31*0.064,0)</f>
        <v>1</v>
      </c>
      <c r="C34" s="10">
        <f>ROUND(+Otway!E31*0.064,0)</f>
        <v>0</v>
      </c>
      <c r="D34" s="10">
        <f>ROUND(+Otway!F31*0.064,0)</f>
        <v>1</v>
      </c>
      <c r="E34" s="10">
        <f>ROUND(+Otway!G31*0.064,0)</f>
        <v>1</v>
      </c>
      <c r="F34" s="10">
        <f>ROUND(+Otway!H31*0.064,0)</f>
        <v>0</v>
      </c>
      <c r="G34" s="10">
        <f>ROUND(+Otway!I31*0.064,0)</f>
        <v>0</v>
      </c>
      <c r="H34" s="10">
        <f>ROUND(+Otway!J31*0.064,0)</f>
        <v>0</v>
      </c>
      <c r="I34" s="10">
        <f>ROUND(+Otway!K31*0.064,0)</f>
        <v>0</v>
      </c>
      <c r="J34" s="10">
        <f>ROUND(+Otway!L31*0.064,0)</f>
        <v>2</v>
      </c>
    </row>
    <row r="35" spans="1:20" x14ac:dyDescent="0.2">
      <c r="A35" s="15" t="s">
        <v>19</v>
      </c>
      <c r="B35" s="10">
        <f>ROUND(+Otway!D32*0.064,0)</f>
        <v>1</v>
      </c>
      <c r="C35" s="10">
        <f>ROUND(+Otway!E32*0.064,0)</f>
        <v>1</v>
      </c>
      <c r="D35" s="10">
        <f>ROUND(+Otway!F32*0.064,0)</f>
        <v>1</v>
      </c>
      <c r="E35" s="10">
        <f>ROUND(+Otway!G32*0.064,0)</f>
        <v>2</v>
      </c>
      <c r="F35" s="10">
        <f>ROUND(+Otway!H32*0.064,0)</f>
        <v>2</v>
      </c>
      <c r="G35" s="10">
        <f>ROUND(+Otway!I32*0.064,0)</f>
        <v>0</v>
      </c>
      <c r="H35" s="10">
        <f>ROUND(+Otway!J32*0.064,0)</f>
        <v>0</v>
      </c>
      <c r="I35" s="10">
        <f>ROUND(+Otway!K32*0.064,0)</f>
        <v>0</v>
      </c>
      <c r="J35" s="10">
        <f>ROUND(+Otway!L32*0.064,0)</f>
        <v>6</v>
      </c>
      <c r="K35" s="10">
        <f t="shared" ref="K35:R35" si="2">+B35</f>
        <v>1</v>
      </c>
      <c r="L35" s="10">
        <f t="shared" si="2"/>
        <v>1</v>
      </c>
      <c r="M35" s="10">
        <f t="shared" si="2"/>
        <v>1</v>
      </c>
      <c r="N35" s="10">
        <f t="shared" si="2"/>
        <v>2</v>
      </c>
      <c r="O35" s="10">
        <f t="shared" si="2"/>
        <v>2</v>
      </c>
      <c r="P35" s="10">
        <f t="shared" si="2"/>
        <v>0</v>
      </c>
      <c r="Q35" s="10">
        <f t="shared" si="2"/>
        <v>0</v>
      </c>
      <c r="R35" s="10">
        <f t="shared" si="2"/>
        <v>0</v>
      </c>
      <c r="S35" s="10">
        <f>SUM(K35:R35)</f>
        <v>7</v>
      </c>
      <c r="T35" s="18">
        <f>($K$4*K35)+($L$4*L35)+($M$4*M35)+($N$4*N35)+($O$4*O35)+($P$4*P35)</f>
        <v>3450000</v>
      </c>
    </row>
    <row r="36" spans="1:20" x14ac:dyDescent="0.2">
      <c r="A36" s="15" t="s">
        <v>20</v>
      </c>
      <c r="B36" s="10">
        <f>ROUND(+Otway!D33*0.064,0)</f>
        <v>1</v>
      </c>
      <c r="C36" s="10">
        <f>ROUND(+Otway!E33*0.064,0)</f>
        <v>0</v>
      </c>
      <c r="D36" s="10">
        <f>ROUND(+Otway!F33*0.064,0)</f>
        <v>0</v>
      </c>
      <c r="E36" s="10">
        <f>ROUND(+Otway!G33*0.064,0)</f>
        <v>0</v>
      </c>
      <c r="F36" s="10">
        <f>ROUND(+Otway!H33*0.064,0)</f>
        <v>0</v>
      </c>
      <c r="G36" s="10">
        <f>ROUND(+Otway!I33*0.064,0)</f>
        <v>0</v>
      </c>
      <c r="H36" s="10">
        <f>ROUND(+Otway!J33*0.064,0)</f>
        <v>0</v>
      </c>
      <c r="I36" s="10">
        <f>ROUND(+Otway!K33*0.064,0)</f>
        <v>0</v>
      </c>
      <c r="J36" s="10">
        <f>ROUND(+Otway!L33*0.064,0)</f>
        <v>1</v>
      </c>
    </row>
    <row r="37" spans="1:20" ht="12.75" customHeight="1" x14ac:dyDescent="0.2">
      <c r="A37" s="15" t="s">
        <v>21</v>
      </c>
      <c r="B37" s="10">
        <f>ROUND(+Otway!D34*0.064,0)</f>
        <v>0</v>
      </c>
      <c r="C37" s="10">
        <f>ROUND(+Otway!E34*0.064,0)</f>
        <v>0</v>
      </c>
      <c r="D37" s="10">
        <f>ROUND(+Otway!F34*0.064,0)</f>
        <v>0</v>
      </c>
      <c r="E37" s="10">
        <f>ROUND(+Otway!G34*0.064,0)</f>
        <v>0</v>
      </c>
      <c r="F37" s="10">
        <f>ROUND(+Otway!H34*0.064,0)</f>
        <v>0</v>
      </c>
      <c r="G37" s="10">
        <f>ROUND(+Otway!I34*0.064,0)</f>
        <v>0</v>
      </c>
      <c r="H37" s="10">
        <f>ROUND(+Otway!J34*0.064,0)</f>
        <v>0</v>
      </c>
      <c r="I37" s="10">
        <f>ROUND(+Otway!K34*0.064,0)</f>
        <v>0</v>
      </c>
      <c r="J37" s="10">
        <f>ROUND(+Otway!L34*0.064,0)</f>
        <v>0</v>
      </c>
    </row>
    <row r="38" spans="1:20" x14ac:dyDescent="0.2">
      <c r="A38" s="15" t="s">
        <v>22</v>
      </c>
      <c r="B38" s="10">
        <f>ROUND(+Otway!D35*0.064,0)</f>
        <v>1</v>
      </c>
      <c r="C38" s="10">
        <f>ROUND(+Otway!E35*0.064,0)</f>
        <v>0</v>
      </c>
      <c r="D38" s="10">
        <f>ROUND(+Otway!F35*0.064,0)</f>
        <v>0</v>
      </c>
      <c r="E38" s="10">
        <f>ROUND(+Otway!G35*0.064,0)</f>
        <v>0</v>
      </c>
      <c r="F38" s="10">
        <f>ROUND(+Otway!H35*0.064,0)</f>
        <v>0</v>
      </c>
      <c r="G38" s="10">
        <f>ROUND(+Otway!I35*0.064,0)</f>
        <v>0</v>
      </c>
      <c r="H38" s="10">
        <f>ROUND(+Otway!J35*0.064,0)</f>
        <v>0</v>
      </c>
      <c r="I38" s="10">
        <f>ROUND(+Otway!K35*0.064,0)</f>
        <v>0</v>
      </c>
      <c r="J38" s="10">
        <f>ROUND(+Otway!L35*0.064,0)</f>
        <v>2</v>
      </c>
    </row>
    <row r="39" spans="1:20" x14ac:dyDescent="0.2">
      <c r="A39" s="15" t="s">
        <v>23</v>
      </c>
      <c r="B39" s="10">
        <f>ROUND(+Otway!D36*0.064,0)</f>
        <v>1</v>
      </c>
      <c r="C39" s="10">
        <f>ROUND(+Otway!E36*0.064,0)</f>
        <v>0</v>
      </c>
      <c r="D39" s="10">
        <f>ROUND(+Otway!F36*0.064,0)</f>
        <v>0</v>
      </c>
      <c r="E39" s="10">
        <f>ROUND(+Otway!G36*0.064,0)</f>
        <v>1</v>
      </c>
      <c r="F39" s="10">
        <f>ROUND(+Otway!H36*0.064,0)</f>
        <v>0</v>
      </c>
      <c r="G39" s="10">
        <f>ROUND(+Otway!I36*0.064,0)</f>
        <v>0</v>
      </c>
      <c r="H39" s="10">
        <f>ROUND(+Otway!J36*0.064,0)</f>
        <v>0</v>
      </c>
      <c r="I39" s="10">
        <f>ROUND(+Otway!K36*0.064,0)</f>
        <v>0</v>
      </c>
      <c r="J39" s="10">
        <f>ROUND(+Otway!L36*0.064,0)</f>
        <v>3</v>
      </c>
    </row>
    <row r="40" spans="1:20" ht="25.5" x14ac:dyDescent="0.2">
      <c r="A40" s="15" t="s">
        <v>24</v>
      </c>
      <c r="B40" s="10">
        <f>ROUND(+Otway!D37*0.064,0)</f>
        <v>1</v>
      </c>
      <c r="C40" s="10">
        <f>ROUND(+Otway!E37*0.064,0)</f>
        <v>0</v>
      </c>
      <c r="D40" s="10">
        <f>ROUND(+Otway!F37*0.064,0)</f>
        <v>0</v>
      </c>
      <c r="E40" s="10">
        <f>ROUND(+Otway!G37*0.064,0)</f>
        <v>0</v>
      </c>
      <c r="F40" s="10">
        <f>ROUND(+Otway!H37*0.064,0)</f>
        <v>0</v>
      </c>
      <c r="G40" s="10">
        <f>ROUND(+Otway!I37*0.064,0)</f>
        <v>0</v>
      </c>
      <c r="H40" s="10">
        <f>ROUND(+Otway!J37*0.064,0)</f>
        <v>0</v>
      </c>
      <c r="I40" s="10">
        <f>ROUND(+Otway!K37*0.064,0)</f>
        <v>0</v>
      </c>
      <c r="J40" s="10">
        <f>ROUND(+Otway!L37*0.064,0)</f>
        <v>2</v>
      </c>
    </row>
    <row r="41" spans="1:20" x14ac:dyDescent="0.2">
      <c r="A41" s="15" t="s">
        <v>25</v>
      </c>
      <c r="B41" s="10">
        <f>ROUND(+Otway!D38*0.064,0)</f>
        <v>0</v>
      </c>
      <c r="C41" s="10">
        <f>ROUND(+Otway!E38*0.064,0)</f>
        <v>0</v>
      </c>
      <c r="D41" s="10">
        <f>ROUND(+Otway!F38*0.064,0)</f>
        <v>0</v>
      </c>
      <c r="E41" s="10">
        <f>ROUND(+Otway!G38*0.064,0)</f>
        <v>0</v>
      </c>
      <c r="F41" s="10">
        <f>ROUND(+Otway!H38*0.064,0)</f>
        <v>0</v>
      </c>
      <c r="G41" s="10">
        <f>ROUND(+Otway!I38*0.064,0)</f>
        <v>0</v>
      </c>
      <c r="H41" s="10">
        <f>ROUND(+Otway!J38*0.064,0)</f>
        <v>0</v>
      </c>
      <c r="I41" s="10">
        <f>ROUND(+Otway!K38*0.064,0)</f>
        <v>0</v>
      </c>
      <c r="J41" s="10">
        <f>ROUND(+Otway!L38*0.064,0)</f>
        <v>1</v>
      </c>
    </row>
    <row r="42" spans="1:20" x14ac:dyDescent="0.2">
      <c r="A42" s="15" t="s">
        <v>26</v>
      </c>
      <c r="B42" s="10">
        <f>ROUND(+Otway!D39*0.064,0)</f>
        <v>0</v>
      </c>
      <c r="C42" s="10">
        <f>ROUND(+Otway!E39*0.064,0)</f>
        <v>0</v>
      </c>
      <c r="D42" s="10">
        <f>ROUND(+Otway!F39*0.064,0)</f>
        <v>0</v>
      </c>
      <c r="E42" s="10">
        <f>ROUND(+Otway!G39*0.064,0)</f>
        <v>0</v>
      </c>
      <c r="F42" s="10">
        <f>ROUND(+Otway!H39*0.064,0)</f>
        <v>0</v>
      </c>
      <c r="G42" s="10">
        <f>ROUND(+Otway!I39*0.064,0)</f>
        <v>0</v>
      </c>
      <c r="H42" s="10">
        <f>ROUND(+Otway!J39*0.064,0)</f>
        <v>0</v>
      </c>
      <c r="I42" s="10">
        <f>ROUND(+Otway!K39*0.064,0)</f>
        <v>0</v>
      </c>
      <c r="J42" s="10">
        <f>ROUND(+Otway!L39*0.064,0)</f>
        <v>0</v>
      </c>
    </row>
    <row r="43" spans="1:20" x14ac:dyDescent="0.2">
      <c r="A43" s="15" t="s">
        <v>27</v>
      </c>
      <c r="B43" s="10">
        <f>ROUND(+Otway!D40*0.064,0)</f>
        <v>0</v>
      </c>
      <c r="C43" s="10">
        <f>ROUND(+Otway!E40*0.064,0)</f>
        <v>0</v>
      </c>
      <c r="D43" s="10">
        <f>ROUND(+Otway!F40*0.064,0)</f>
        <v>0</v>
      </c>
      <c r="E43" s="10">
        <f>ROUND(+Otway!G40*0.064,0)</f>
        <v>0</v>
      </c>
      <c r="F43" s="10">
        <f>ROUND(+Otway!H40*0.064,0)</f>
        <v>0</v>
      </c>
      <c r="G43" s="10">
        <f>ROUND(+Otway!I40*0.064,0)</f>
        <v>0</v>
      </c>
      <c r="H43" s="10">
        <f>ROUND(+Otway!J40*0.064,0)</f>
        <v>0</v>
      </c>
      <c r="I43" s="10">
        <f>ROUND(+Otway!K40*0.064,0)</f>
        <v>0</v>
      </c>
      <c r="J43" s="10">
        <f>ROUND(+Otway!L40*0.064,0)</f>
        <v>0</v>
      </c>
    </row>
    <row r="44" spans="1:20" x14ac:dyDescent="0.2">
      <c r="A44" s="15" t="s">
        <v>28</v>
      </c>
      <c r="B44" s="10">
        <f>ROUND(+Otway!D41*0.064,0)</f>
        <v>0</v>
      </c>
      <c r="C44" s="10">
        <f>ROUND(+Otway!E41*0.064,0)</f>
        <v>0</v>
      </c>
      <c r="D44" s="10">
        <f>ROUND(+Otway!F41*0.064,0)</f>
        <v>0</v>
      </c>
      <c r="E44" s="10">
        <f>ROUND(+Otway!G41*0.064,0)</f>
        <v>0</v>
      </c>
      <c r="F44" s="10">
        <f>ROUND(+Otway!H41*0.064,0)</f>
        <v>0</v>
      </c>
      <c r="G44" s="10">
        <f>ROUND(+Otway!I41*0.064,0)</f>
        <v>0</v>
      </c>
      <c r="H44" s="10">
        <f>ROUND(+Otway!J41*0.064,0)</f>
        <v>0</v>
      </c>
      <c r="I44" s="10">
        <f>ROUND(+Otway!K41*0.064,0)</f>
        <v>0</v>
      </c>
      <c r="J44" s="10">
        <f>ROUND(+Otway!L41*0.064,0)</f>
        <v>1</v>
      </c>
    </row>
    <row r="45" spans="1:20" x14ac:dyDescent="0.2">
      <c r="A45" s="15" t="s">
        <v>29</v>
      </c>
      <c r="B45" s="10">
        <f>ROUND(+Otway!D42*0.064,0)</f>
        <v>0</v>
      </c>
      <c r="C45" s="10">
        <f>ROUND(+Otway!E42*0.064,0)</f>
        <v>0</v>
      </c>
      <c r="D45" s="10">
        <f>ROUND(+Otway!F42*0.064,0)</f>
        <v>0</v>
      </c>
      <c r="E45" s="10">
        <f>ROUND(+Otway!G42*0.064,0)</f>
        <v>0</v>
      </c>
      <c r="F45" s="10">
        <f>ROUND(+Otway!H42*0.064,0)</f>
        <v>0</v>
      </c>
      <c r="G45" s="10">
        <f>ROUND(+Otway!I42*0.064,0)</f>
        <v>0</v>
      </c>
      <c r="H45" s="10">
        <f>ROUND(+Otway!J42*0.064,0)</f>
        <v>0</v>
      </c>
      <c r="I45" s="10">
        <f>ROUND(+Otway!K42*0.064,0)</f>
        <v>0</v>
      </c>
      <c r="J45" s="10">
        <f>ROUND(+Otway!L42*0.064,0)</f>
        <v>0</v>
      </c>
    </row>
    <row r="46" spans="1:20" x14ac:dyDescent="0.2">
      <c r="A46" s="15" t="s">
        <v>36</v>
      </c>
      <c r="B46" s="10">
        <f>ROUND(+Otway!D43*0.064,0)</f>
        <v>0</v>
      </c>
      <c r="C46" s="10">
        <f>ROUND(+Otway!E43*0.064,0)</f>
        <v>0</v>
      </c>
      <c r="D46" s="10">
        <f>ROUND(+Otway!F43*0.064,0)</f>
        <v>0</v>
      </c>
      <c r="E46" s="10">
        <f>ROUND(+Otway!G43*0.064,0)</f>
        <v>0</v>
      </c>
      <c r="F46" s="10">
        <f>ROUND(+Otway!H43*0.064,0)</f>
        <v>0</v>
      </c>
      <c r="G46" s="10">
        <f>ROUND(+Otway!I43*0.064,0)</f>
        <v>0</v>
      </c>
      <c r="H46" s="10">
        <f>ROUND(+Otway!J43*0.064,0)</f>
        <v>0</v>
      </c>
      <c r="I46" s="10">
        <f>ROUND(+Otway!K43*0.064,0)</f>
        <v>0</v>
      </c>
      <c r="J46" s="10">
        <f>ROUND(+Otway!L43*0.064,0)</f>
        <v>0</v>
      </c>
      <c r="K46" s="10">
        <f t="shared" ref="K46:R46" si="3">SUM(B28:B46)-K28-K35</f>
        <v>6</v>
      </c>
      <c r="L46" s="10">
        <f t="shared" si="3"/>
        <v>1</v>
      </c>
      <c r="M46" s="10">
        <f t="shared" si="3"/>
        <v>2</v>
      </c>
      <c r="N46" s="10">
        <f t="shared" si="3"/>
        <v>3</v>
      </c>
      <c r="O46" s="10">
        <f t="shared" si="3"/>
        <v>1</v>
      </c>
      <c r="P46" s="10">
        <f t="shared" si="3"/>
        <v>0</v>
      </c>
      <c r="Q46" s="10">
        <f t="shared" si="3"/>
        <v>0</v>
      </c>
      <c r="R46" s="10">
        <f t="shared" si="3"/>
        <v>0</v>
      </c>
      <c r="S46" s="10">
        <f>SUM(K46:R46)</f>
        <v>13</v>
      </c>
      <c r="T46" s="19">
        <f>($K$4*K46)+($L$4*L46)+($M$4*M46)+($N$4*N46)+($O$4*O46)+($P$4*P46)</f>
        <v>2825000</v>
      </c>
    </row>
    <row r="49" spans="1:21" x14ac:dyDescent="0.2">
      <c r="B49" s="41">
        <v>2018</v>
      </c>
      <c r="C49" s="42"/>
      <c r="D49" s="42"/>
      <c r="E49" s="42"/>
      <c r="F49" s="42"/>
      <c r="G49" s="42"/>
      <c r="H49" s="42"/>
      <c r="I49" s="42"/>
      <c r="J49" s="43"/>
    </row>
    <row r="50" spans="1:21" ht="38.25" x14ac:dyDescent="0.2">
      <c r="B50" s="11" t="s">
        <v>2</v>
      </c>
      <c r="C50" s="12" t="s">
        <v>3</v>
      </c>
      <c r="D50" s="12" t="s">
        <v>4</v>
      </c>
      <c r="E50" s="12" t="s">
        <v>5</v>
      </c>
      <c r="F50" s="12" t="s">
        <v>6</v>
      </c>
      <c r="G50" s="12" t="s">
        <v>7</v>
      </c>
      <c r="H50" s="13" t="s">
        <v>8</v>
      </c>
      <c r="I50" s="13" t="s">
        <v>9</v>
      </c>
      <c r="J50" s="16" t="s">
        <v>34</v>
      </c>
      <c r="K50" s="22">
        <v>25000</v>
      </c>
      <c r="L50" s="22">
        <v>75000</v>
      </c>
      <c r="M50" s="22">
        <v>150000</v>
      </c>
      <c r="N50" s="22">
        <v>350000</v>
      </c>
      <c r="O50" s="22">
        <v>1250000</v>
      </c>
      <c r="P50" s="22">
        <v>3500000</v>
      </c>
      <c r="T50" s="9" t="s">
        <v>35</v>
      </c>
    </row>
    <row r="51" spans="1:21" x14ac:dyDescent="0.2">
      <c r="A51" s="15" t="s">
        <v>11</v>
      </c>
      <c r="B51" s="20">
        <f>ROUND(+Otway!D25*0.064,0)</f>
        <v>3</v>
      </c>
      <c r="C51" s="20">
        <f>ROUND(+Otway!E25*0.064,0)</f>
        <v>1</v>
      </c>
      <c r="D51" s="20">
        <f>ROUND(+Otway!F25*0.064,0)</f>
        <v>1</v>
      </c>
      <c r="E51" s="20">
        <f>ROUND(+Otway!G25*0.064,0)</f>
        <v>1</v>
      </c>
      <c r="F51" s="20">
        <f>ROUND(+Otway!H25*0.064,0)</f>
        <v>1</v>
      </c>
      <c r="G51" s="20">
        <f>ROUND(+Otway!I25*0.064,0)</f>
        <v>0</v>
      </c>
      <c r="H51" s="20">
        <f>ROUND(+Otway!J25*0.064,0)</f>
        <v>0</v>
      </c>
      <c r="I51" s="20">
        <f>ROUND(+Otway!K25*0.064,0)</f>
        <v>0</v>
      </c>
      <c r="J51" s="20">
        <f>ROUND(+Otway!L25*0.064,0)</f>
        <v>7</v>
      </c>
      <c r="K51" s="20">
        <f t="shared" ref="K51:S51" si="4">+B51</f>
        <v>3</v>
      </c>
      <c r="L51" s="20">
        <f t="shared" si="4"/>
        <v>1</v>
      </c>
      <c r="M51" s="20">
        <f t="shared" si="4"/>
        <v>1</v>
      </c>
      <c r="N51" s="20">
        <f t="shared" si="4"/>
        <v>1</v>
      </c>
      <c r="O51" s="20">
        <f t="shared" si="4"/>
        <v>1</v>
      </c>
      <c r="P51" s="20">
        <f t="shared" si="4"/>
        <v>0</v>
      </c>
      <c r="Q51" s="20">
        <f t="shared" si="4"/>
        <v>0</v>
      </c>
      <c r="R51" s="20">
        <f t="shared" si="4"/>
        <v>0</v>
      </c>
      <c r="S51" s="20">
        <f t="shared" si="4"/>
        <v>7</v>
      </c>
      <c r="T51" s="18">
        <f>($K$4*K51)+($L$4*L51)+($M$4*M51)+($N$4*N51)+($O$4*O51)+($P$4*P51)</f>
        <v>1900000</v>
      </c>
    </row>
    <row r="52" spans="1:21" x14ac:dyDescent="0.2">
      <c r="A52" s="15" t="s">
        <v>13</v>
      </c>
      <c r="B52" s="20">
        <f>ROUND(+Otway!D26*0.064,0)</f>
        <v>0</v>
      </c>
      <c r="C52" s="20">
        <f>ROUND(+Otway!E26*0.064,0)</f>
        <v>0</v>
      </c>
      <c r="D52" s="20">
        <f>ROUND(+Otway!F26*0.064,0)</f>
        <v>0</v>
      </c>
      <c r="E52" s="20">
        <f>ROUND(+Otway!G26*0.064,0)</f>
        <v>0</v>
      </c>
      <c r="F52" s="20">
        <f>ROUND(+Otway!H26*0.064,0)</f>
        <v>0</v>
      </c>
      <c r="G52" s="20">
        <f>ROUND(+Otway!I26*0.064,0)</f>
        <v>0</v>
      </c>
      <c r="H52" s="20">
        <f>ROUND(+Otway!J26*0.064,0)</f>
        <v>0</v>
      </c>
      <c r="I52" s="20">
        <f>ROUND(+Otway!K26*0.064,0)</f>
        <v>0</v>
      </c>
      <c r="J52" s="20">
        <f>ROUND(+Otway!L26*0.064,0)</f>
        <v>0</v>
      </c>
    </row>
    <row r="53" spans="1:21" x14ac:dyDescent="0.2">
      <c r="A53" s="15" t="s">
        <v>14</v>
      </c>
      <c r="B53" s="20">
        <f>ROUND(+Otway!D27*0.064,0)</f>
        <v>0</v>
      </c>
      <c r="C53" s="20">
        <f>ROUND(+Otway!E27*0.064,0)</f>
        <v>0</v>
      </c>
      <c r="D53" s="20">
        <f>ROUND(+Otway!F27*0.064,0)</f>
        <v>0</v>
      </c>
      <c r="E53" s="20">
        <f>ROUND(+Otway!G27*0.064,0)</f>
        <v>0</v>
      </c>
      <c r="F53" s="20">
        <f>ROUND(+Otway!H27*0.064,0)</f>
        <v>0</v>
      </c>
      <c r="G53" s="20">
        <f>ROUND(+Otway!I27*0.064,0)</f>
        <v>0</v>
      </c>
      <c r="H53" s="20">
        <f>ROUND(+Otway!J27*0.064,0)</f>
        <v>0</v>
      </c>
      <c r="I53" s="20">
        <f>ROUND(+Otway!K27*0.064,0)</f>
        <v>0</v>
      </c>
      <c r="J53" s="20">
        <f>ROUND(+Otway!L27*0.064,0)</f>
        <v>1</v>
      </c>
    </row>
    <row r="54" spans="1:21" x14ac:dyDescent="0.2">
      <c r="A54" s="15" t="s">
        <v>15</v>
      </c>
      <c r="B54" s="20">
        <f>ROUND(+Otway!D28*0.064,0)</f>
        <v>0</v>
      </c>
      <c r="C54" s="20">
        <f>ROUND(+Otway!E28*0.064,0)</f>
        <v>0</v>
      </c>
      <c r="D54" s="20">
        <f>ROUND(+Otway!F28*0.064,0)</f>
        <v>0</v>
      </c>
      <c r="E54" s="20">
        <f>ROUND(+Otway!G28*0.064,0)</f>
        <v>0</v>
      </c>
      <c r="F54" s="20">
        <f>ROUND(+Otway!H28*0.064,0)</f>
        <v>0</v>
      </c>
      <c r="G54" s="20">
        <f>ROUND(+Otway!I28*0.064,0)</f>
        <v>0</v>
      </c>
      <c r="H54" s="20">
        <f>ROUND(+Otway!J28*0.064,0)</f>
        <v>0</v>
      </c>
      <c r="I54" s="20">
        <f>ROUND(+Otway!K28*0.064,0)</f>
        <v>0</v>
      </c>
      <c r="J54" s="20">
        <f>ROUND(+Otway!L28*0.064,0)</f>
        <v>0</v>
      </c>
      <c r="K54" s="9"/>
    </row>
    <row r="55" spans="1:21" x14ac:dyDescent="0.2">
      <c r="A55" s="15" t="s">
        <v>16</v>
      </c>
      <c r="B55" s="20">
        <f>ROUND(+Otway!D29*0.064,0)</f>
        <v>1</v>
      </c>
      <c r="C55" s="20">
        <f>ROUND(+Otway!E29*0.064,0)</f>
        <v>1</v>
      </c>
      <c r="D55" s="20">
        <f>ROUND(+Otway!F29*0.064,0)</f>
        <v>1</v>
      </c>
      <c r="E55" s="20">
        <f>ROUND(+Otway!G29*0.064,0)</f>
        <v>1</v>
      </c>
      <c r="F55" s="20">
        <f>ROUND(+Otway!H29*0.064,0)</f>
        <v>1</v>
      </c>
      <c r="G55" s="20">
        <f>ROUND(+Otway!I29*0.064,0)</f>
        <v>0</v>
      </c>
      <c r="H55" s="20">
        <f>ROUND(+Otway!J29*0.064,0)</f>
        <v>0</v>
      </c>
      <c r="I55" s="20">
        <f>ROUND(+Otway!K29*0.064,0)</f>
        <v>0</v>
      </c>
      <c r="J55" s="20">
        <f>ROUND(+Otway!L29*0.064,0)</f>
        <v>5</v>
      </c>
    </row>
    <row r="56" spans="1:21" x14ac:dyDescent="0.2">
      <c r="A56" s="15" t="s">
        <v>17</v>
      </c>
      <c r="B56" s="20">
        <f>ROUND(+Otway!D30*0.064,0)</f>
        <v>0</v>
      </c>
      <c r="C56" s="20">
        <f>ROUND(+Otway!E30*0.064,0)</f>
        <v>0</v>
      </c>
      <c r="D56" s="20">
        <f>ROUND(+Otway!F30*0.064,0)</f>
        <v>0</v>
      </c>
      <c r="E56" s="20">
        <f>ROUND(+Otway!G30*0.064,0)</f>
        <v>0</v>
      </c>
      <c r="F56" s="20">
        <f>ROUND(+Otway!H30*0.064,0)</f>
        <v>0</v>
      </c>
      <c r="G56" s="20">
        <f>ROUND(+Otway!I30*0.064,0)</f>
        <v>0</v>
      </c>
      <c r="H56" s="20">
        <f>ROUND(+Otway!J30*0.064,0)</f>
        <v>0</v>
      </c>
      <c r="I56" s="20">
        <f>ROUND(+Otway!K30*0.064,0)</f>
        <v>0</v>
      </c>
      <c r="J56" s="20">
        <f>ROUND(+Otway!L30*0.064,0)</f>
        <v>0</v>
      </c>
    </row>
    <row r="57" spans="1:21" x14ac:dyDescent="0.2">
      <c r="A57" s="15" t="s">
        <v>18</v>
      </c>
      <c r="B57" s="20">
        <f>ROUND(+Otway!D31*0.064,0)</f>
        <v>1</v>
      </c>
      <c r="C57" s="20">
        <f>ROUND(+Otway!E31*0.064,0)</f>
        <v>0</v>
      </c>
      <c r="D57" s="20">
        <f>ROUND(+Otway!F31*0.064,0)</f>
        <v>1</v>
      </c>
      <c r="E57" s="20">
        <f>ROUND(+Otway!G31*0.064,0)</f>
        <v>1</v>
      </c>
      <c r="F57" s="20">
        <f>ROUND(+Otway!H31*0.064,0)</f>
        <v>0</v>
      </c>
      <c r="G57" s="20">
        <f>ROUND(+Otway!I31*0.064,0)</f>
        <v>0</v>
      </c>
      <c r="H57" s="20">
        <f>ROUND(+Otway!J31*0.064,0)</f>
        <v>0</v>
      </c>
      <c r="I57" s="20">
        <f>ROUND(+Otway!K31*0.064,0)</f>
        <v>0</v>
      </c>
      <c r="J57" s="20">
        <f>ROUND(+Otway!L31*0.064,0)</f>
        <v>2</v>
      </c>
    </row>
    <row r="58" spans="1:21" x14ac:dyDescent="0.2">
      <c r="A58" s="15" t="s">
        <v>19</v>
      </c>
      <c r="B58" s="20">
        <f>ROUND(+Otway!D32*0.064,0)</f>
        <v>1</v>
      </c>
      <c r="C58" s="20">
        <f>ROUND(+Otway!E32*0.064,0)</f>
        <v>1</v>
      </c>
      <c r="D58" s="20">
        <f>ROUND(+Otway!F32*0.064,0)</f>
        <v>1</v>
      </c>
      <c r="E58" s="20">
        <f>ROUND(+Otway!G32*0.064,0)</f>
        <v>2</v>
      </c>
      <c r="F58" s="20">
        <f>ROUND(+Otway!H32*0.064,0)</f>
        <v>2</v>
      </c>
      <c r="G58" s="20">
        <f>ROUND(+Otway!I32*0.064,0)</f>
        <v>0</v>
      </c>
      <c r="H58" s="20">
        <f>ROUND(+Otway!J32*0.064,0)</f>
        <v>0</v>
      </c>
      <c r="I58" s="20">
        <f>ROUND(+Otway!K32*0.064,0)</f>
        <v>0</v>
      </c>
      <c r="J58" s="20">
        <f>ROUND(+Otway!L32*0.064,0)</f>
        <v>6</v>
      </c>
      <c r="K58" s="20">
        <f t="shared" ref="K58:R58" si="5">+B58</f>
        <v>1</v>
      </c>
      <c r="L58" s="20">
        <f t="shared" si="5"/>
        <v>1</v>
      </c>
      <c r="M58" s="20">
        <f t="shared" si="5"/>
        <v>1</v>
      </c>
      <c r="N58" s="20">
        <f t="shared" si="5"/>
        <v>2</v>
      </c>
      <c r="O58" s="20">
        <f t="shared" si="5"/>
        <v>2</v>
      </c>
      <c r="P58" s="20">
        <f t="shared" si="5"/>
        <v>0</v>
      </c>
      <c r="Q58" s="20">
        <f t="shared" si="5"/>
        <v>0</v>
      </c>
      <c r="R58" s="20">
        <f t="shared" si="5"/>
        <v>0</v>
      </c>
      <c r="S58" s="20">
        <f>SUM(K58:R58)</f>
        <v>7</v>
      </c>
      <c r="T58" s="18">
        <f>($K$4*K58)+($L$4*L58)+($M$4*M58)+($N$4*N58)+($O$4*O58)+($P$4*P58)</f>
        <v>3450000</v>
      </c>
    </row>
    <row r="59" spans="1:21" x14ac:dyDescent="0.2">
      <c r="A59" s="15" t="s">
        <v>20</v>
      </c>
      <c r="B59" s="20">
        <f>ROUND(+Otway!D33*0.064,0)</f>
        <v>1</v>
      </c>
      <c r="C59" s="20">
        <f>ROUND(+Otway!E33*0.064,0)</f>
        <v>0</v>
      </c>
      <c r="D59" s="20">
        <f>ROUND(+Otway!F33*0.064,0)</f>
        <v>0</v>
      </c>
      <c r="E59" s="20">
        <f>ROUND(+Otway!G33*0.064,0)</f>
        <v>0</v>
      </c>
      <c r="F59" s="20">
        <f>ROUND(+Otway!H33*0.064,0)</f>
        <v>0</v>
      </c>
      <c r="G59" s="20">
        <f>ROUND(+Otway!I33*0.064,0)</f>
        <v>0</v>
      </c>
      <c r="H59" s="20">
        <f>ROUND(+Otway!J33*0.064,0)</f>
        <v>0</v>
      </c>
      <c r="I59" s="20">
        <f>ROUND(+Otway!K33*0.064,0)</f>
        <v>0</v>
      </c>
      <c r="J59" s="20">
        <f>ROUND(+Otway!L33*0.064,0)</f>
        <v>1</v>
      </c>
      <c r="K59" s="18"/>
      <c r="U59" s="18"/>
    </row>
    <row r="60" spans="1:21" ht="12.75" customHeight="1" x14ac:dyDescent="0.2">
      <c r="A60" s="15" t="s">
        <v>21</v>
      </c>
      <c r="B60" s="20">
        <f>ROUND(+Otway!D34*0.064,0)</f>
        <v>0</v>
      </c>
      <c r="C60" s="20">
        <f>ROUND(+Otway!E34*0.064,0)</f>
        <v>0</v>
      </c>
      <c r="D60" s="20">
        <f>ROUND(+Otway!F34*0.064,0)</f>
        <v>0</v>
      </c>
      <c r="E60" s="20">
        <f>ROUND(+Otway!G34*0.064,0)</f>
        <v>0</v>
      </c>
      <c r="F60" s="20">
        <f>ROUND(+Otway!H34*0.064,0)</f>
        <v>0</v>
      </c>
      <c r="G60" s="20">
        <f>ROUND(+Otway!I34*0.064,0)</f>
        <v>0</v>
      </c>
      <c r="H60" s="20">
        <f>ROUND(+Otway!J34*0.064,0)</f>
        <v>0</v>
      </c>
      <c r="I60" s="20">
        <f>ROUND(+Otway!K34*0.064,0)</f>
        <v>0</v>
      </c>
      <c r="J60" s="20">
        <f>ROUND(+Otway!L34*0.064,0)</f>
        <v>0</v>
      </c>
    </row>
    <row r="61" spans="1:21" x14ac:dyDescent="0.2">
      <c r="A61" s="15" t="s">
        <v>22</v>
      </c>
      <c r="B61" s="20">
        <f>ROUND(+Otway!D35*0.064,0)</f>
        <v>1</v>
      </c>
      <c r="C61" s="20">
        <f>ROUND(+Otway!E35*0.064,0)</f>
        <v>0</v>
      </c>
      <c r="D61" s="20">
        <f>ROUND(+Otway!F35*0.064,0)</f>
        <v>0</v>
      </c>
      <c r="E61" s="20">
        <f>ROUND(+Otway!G35*0.064,0)</f>
        <v>0</v>
      </c>
      <c r="F61" s="20">
        <f>ROUND(+Otway!H35*0.064,0)</f>
        <v>0</v>
      </c>
      <c r="G61" s="20">
        <f>ROUND(+Otway!I35*0.064,0)</f>
        <v>0</v>
      </c>
      <c r="H61" s="20">
        <f>ROUND(+Otway!J35*0.064,0)</f>
        <v>0</v>
      </c>
      <c r="I61" s="20">
        <f>ROUND(+Otway!K35*0.064,0)</f>
        <v>0</v>
      </c>
      <c r="J61" s="20">
        <f>ROUND(+Otway!L35*0.064,0)</f>
        <v>2</v>
      </c>
    </row>
    <row r="62" spans="1:21" x14ac:dyDescent="0.2">
      <c r="A62" s="15" t="s">
        <v>23</v>
      </c>
      <c r="B62" s="20">
        <f>ROUND(+Otway!D36*0.064,0)</f>
        <v>1</v>
      </c>
      <c r="C62" s="20">
        <f>ROUND(+Otway!E36*0.064,0)</f>
        <v>0</v>
      </c>
      <c r="D62" s="20">
        <f>ROUND(+Otway!F36*0.064,0)</f>
        <v>0</v>
      </c>
      <c r="E62" s="20">
        <f>ROUND(+Otway!G36*0.064,0)</f>
        <v>1</v>
      </c>
      <c r="F62" s="20">
        <f>ROUND(+Otway!H36*0.064,0)</f>
        <v>0</v>
      </c>
      <c r="G62" s="20">
        <f>ROUND(+Otway!I36*0.064,0)</f>
        <v>0</v>
      </c>
      <c r="H62" s="20">
        <f>ROUND(+Otway!J36*0.064,0)</f>
        <v>0</v>
      </c>
      <c r="I62" s="20">
        <f>ROUND(+Otway!K36*0.064,0)</f>
        <v>0</v>
      </c>
      <c r="J62" s="20">
        <f>ROUND(+Otway!L36*0.064,0)</f>
        <v>3</v>
      </c>
    </row>
    <row r="63" spans="1:21" ht="25.5" x14ac:dyDescent="0.2">
      <c r="A63" s="15" t="s">
        <v>24</v>
      </c>
      <c r="B63" s="20">
        <f>ROUND(+Otway!D37*0.064,0)</f>
        <v>1</v>
      </c>
      <c r="C63" s="20">
        <f>ROUND(+Otway!E37*0.064,0)</f>
        <v>0</v>
      </c>
      <c r="D63" s="20">
        <f>ROUND(+Otway!F37*0.064,0)</f>
        <v>0</v>
      </c>
      <c r="E63" s="20">
        <f>ROUND(+Otway!G37*0.064,0)</f>
        <v>0</v>
      </c>
      <c r="F63" s="20">
        <f>ROUND(+Otway!H37*0.064,0)</f>
        <v>0</v>
      </c>
      <c r="G63" s="20">
        <f>ROUND(+Otway!I37*0.064,0)</f>
        <v>0</v>
      </c>
      <c r="H63" s="20">
        <f>ROUND(+Otway!J37*0.064,0)</f>
        <v>0</v>
      </c>
      <c r="I63" s="20">
        <f>ROUND(+Otway!K37*0.064,0)</f>
        <v>0</v>
      </c>
      <c r="J63" s="20">
        <f>ROUND(+Otway!L37*0.064,0)</f>
        <v>2</v>
      </c>
    </row>
    <row r="64" spans="1:21" x14ac:dyDescent="0.2">
      <c r="A64" s="15" t="s">
        <v>25</v>
      </c>
      <c r="B64" s="20">
        <f>ROUND(+Otway!D38*0.064,0)</f>
        <v>0</v>
      </c>
      <c r="C64" s="20">
        <f>ROUND(+Otway!E38*0.064,0)</f>
        <v>0</v>
      </c>
      <c r="D64" s="20">
        <f>ROUND(+Otway!F38*0.064,0)</f>
        <v>0</v>
      </c>
      <c r="E64" s="20">
        <f>ROUND(+Otway!G38*0.064,0)</f>
        <v>0</v>
      </c>
      <c r="F64" s="20">
        <f>ROUND(+Otway!H38*0.064,0)</f>
        <v>0</v>
      </c>
      <c r="G64" s="20">
        <f>ROUND(+Otway!I38*0.064,0)</f>
        <v>0</v>
      </c>
      <c r="H64" s="20">
        <f>ROUND(+Otway!J38*0.064,0)</f>
        <v>0</v>
      </c>
      <c r="I64" s="20">
        <f>ROUND(+Otway!K38*0.064,0)</f>
        <v>0</v>
      </c>
      <c r="J64" s="20">
        <f>ROUND(+Otway!L38*0.064,0)</f>
        <v>1</v>
      </c>
    </row>
    <row r="65" spans="1:20" x14ac:dyDescent="0.2">
      <c r="A65" s="15" t="s">
        <v>26</v>
      </c>
      <c r="B65" s="20">
        <f>ROUND(+Otway!D39*0.064,0)</f>
        <v>0</v>
      </c>
      <c r="C65" s="20">
        <f>ROUND(+Otway!E39*0.064,0)</f>
        <v>0</v>
      </c>
      <c r="D65" s="20">
        <f>ROUND(+Otway!F39*0.064,0)</f>
        <v>0</v>
      </c>
      <c r="E65" s="20">
        <f>ROUND(+Otway!G39*0.064,0)</f>
        <v>0</v>
      </c>
      <c r="F65" s="20">
        <f>ROUND(+Otway!H39*0.064,0)</f>
        <v>0</v>
      </c>
      <c r="G65" s="20">
        <f>ROUND(+Otway!I39*0.064,0)</f>
        <v>0</v>
      </c>
      <c r="H65" s="20">
        <f>ROUND(+Otway!J39*0.064,0)</f>
        <v>0</v>
      </c>
      <c r="I65" s="20">
        <f>ROUND(+Otway!K39*0.064,0)</f>
        <v>0</v>
      </c>
      <c r="J65" s="20">
        <f>ROUND(+Otway!L39*0.064,0)</f>
        <v>0</v>
      </c>
    </row>
    <row r="66" spans="1:20" x14ac:dyDescent="0.2">
      <c r="A66" s="15" t="s">
        <v>27</v>
      </c>
      <c r="B66" s="20">
        <f>ROUND(+Otway!D40*0.064,0)</f>
        <v>0</v>
      </c>
      <c r="C66" s="20">
        <f>ROUND(+Otway!E40*0.064,0)</f>
        <v>0</v>
      </c>
      <c r="D66" s="20">
        <f>ROUND(+Otway!F40*0.064,0)</f>
        <v>0</v>
      </c>
      <c r="E66" s="20">
        <f>ROUND(+Otway!G40*0.064,0)</f>
        <v>0</v>
      </c>
      <c r="F66" s="20">
        <f>ROUND(+Otway!H40*0.064,0)</f>
        <v>0</v>
      </c>
      <c r="G66" s="20">
        <f>ROUND(+Otway!I40*0.064,0)</f>
        <v>0</v>
      </c>
      <c r="H66" s="20">
        <f>ROUND(+Otway!J40*0.064,0)</f>
        <v>0</v>
      </c>
      <c r="I66" s="20">
        <f>ROUND(+Otway!K40*0.064,0)</f>
        <v>0</v>
      </c>
      <c r="J66" s="20">
        <f>ROUND(+Otway!L40*0.064,0)</f>
        <v>0</v>
      </c>
    </row>
    <row r="67" spans="1:20" x14ac:dyDescent="0.2">
      <c r="A67" s="15" t="s">
        <v>28</v>
      </c>
      <c r="B67" s="20">
        <f>ROUND(+Otway!D41*0.064,0)</f>
        <v>0</v>
      </c>
      <c r="C67" s="20">
        <f>ROUND(+Otway!E41*0.064,0)</f>
        <v>0</v>
      </c>
      <c r="D67" s="20">
        <f>ROUND(+Otway!F41*0.064,0)</f>
        <v>0</v>
      </c>
      <c r="E67" s="20">
        <f>ROUND(+Otway!G41*0.064,0)</f>
        <v>0</v>
      </c>
      <c r="F67" s="20">
        <f>ROUND(+Otway!H41*0.064,0)</f>
        <v>0</v>
      </c>
      <c r="G67" s="20">
        <f>ROUND(+Otway!I41*0.064,0)</f>
        <v>0</v>
      </c>
      <c r="H67" s="20">
        <f>ROUND(+Otway!J41*0.064,0)</f>
        <v>0</v>
      </c>
      <c r="I67" s="20">
        <f>ROUND(+Otway!K41*0.064,0)</f>
        <v>0</v>
      </c>
      <c r="J67" s="20">
        <f>ROUND(+Otway!L41*0.064,0)</f>
        <v>1</v>
      </c>
    </row>
    <row r="68" spans="1:20" x14ac:dyDescent="0.2">
      <c r="A68" s="15" t="s">
        <v>29</v>
      </c>
      <c r="B68" s="20">
        <f>ROUND(+Otway!D42*0.064,0)</f>
        <v>0</v>
      </c>
      <c r="C68" s="20">
        <f>ROUND(+Otway!E42*0.064,0)</f>
        <v>0</v>
      </c>
      <c r="D68" s="20">
        <f>ROUND(+Otway!F42*0.064,0)</f>
        <v>0</v>
      </c>
      <c r="E68" s="20">
        <f>ROUND(+Otway!G42*0.064,0)</f>
        <v>0</v>
      </c>
      <c r="F68" s="20">
        <f>ROUND(+Otway!H42*0.064,0)</f>
        <v>0</v>
      </c>
      <c r="G68" s="20">
        <f>ROUND(+Otway!I42*0.064,0)</f>
        <v>0</v>
      </c>
      <c r="H68" s="20">
        <f>ROUND(+Otway!J42*0.064,0)</f>
        <v>0</v>
      </c>
      <c r="I68" s="20">
        <f>ROUND(+Otway!K42*0.064,0)</f>
        <v>0</v>
      </c>
      <c r="J68" s="20">
        <f>ROUND(+Otway!L42*0.064,0)</f>
        <v>0</v>
      </c>
    </row>
    <row r="69" spans="1:20" x14ac:dyDescent="0.2">
      <c r="A69" s="15" t="s">
        <v>36</v>
      </c>
      <c r="B69" s="20">
        <f>ROUND(+Otway!D43*0.064,0)</f>
        <v>0</v>
      </c>
      <c r="C69" s="20">
        <f>ROUND(+Otway!E43*0.064,0)</f>
        <v>0</v>
      </c>
      <c r="D69" s="20">
        <f>ROUND(+Otway!F43*0.064,0)</f>
        <v>0</v>
      </c>
      <c r="E69" s="20">
        <f>ROUND(+Otway!G43*0.064,0)</f>
        <v>0</v>
      </c>
      <c r="F69" s="20">
        <f>ROUND(+Otway!H43*0.064,0)</f>
        <v>0</v>
      </c>
      <c r="G69" s="20">
        <f>ROUND(+Otway!I43*0.064,0)</f>
        <v>0</v>
      </c>
      <c r="H69" s="20">
        <f>ROUND(+Otway!J43*0.064,0)</f>
        <v>0</v>
      </c>
      <c r="I69" s="20">
        <f>ROUND(+Otway!K43*0.064,0)</f>
        <v>0</v>
      </c>
      <c r="J69" s="20">
        <f>ROUND(+Otway!L43*0.064,0)</f>
        <v>0</v>
      </c>
      <c r="K69" s="20">
        <f t="shared" ref="K69:R69" si="6">SUM(B51:B69)-K58-K51</f>
        <v>6</v>
      </c>
      <c r="L69" s="20">
        <f t="shared" si="6"/>
        <v>1</v>
      </c>
      <c r="M69" s="20">
        <f t="shared" si="6"/>
        <v>2</v>
      </c>
      <c r="N69" s="20">
        <f t="shared" si="6"/>
        <v>3</v>
      </c>
      <c r="O69" s="20">
        <f t="shared" si="6"/>
        <v>1</v>
      </c>
      <c r="P69" s="20">
        <f t="shared" si="6"/>
        <v>0</v>
      </c>
      <c r="Q69" s="20">
        <f t="shared" si="6"/>
        <v>0</v>
      </c>
      <c r="R69" s="20">
        <f t="shared" si="6"/>
        <v>0</v>
      </c>
      <c r="S69" s="20">
        <f>SUM(K69:R69)</f>
        <v>13</v>
      </c>
      <c r="T69" s="19">
        <f>($K$4*K69)+($L$4*L69)+($M$4*M69)+($N$4*N69)+($O$4*O69)+($P$4*P69)</f>
        <v>2825000</v>
      </c>
    </row>
    <row r="72" spans="1:20" x14ac:dyDescent="0.2">
      <c r="B72" s="41">
        <v>2017</v>
      </c>
      <c r="C72" s="42"/>
      <c r="D72" s="42"/>
      <c r="E72" s="42"/>
      <c r="F72" s="42"/>
      <c r="G72" s="42"/>
      <c r="H72" s="42"/>
      <c r="I72" s="42"/>
      <c r="J72" s="43"/>
    </row>
    <row r="73" spans="1:20" ht="38.25" x14ac:dyDescent="0.2">
      <c r="B73" s="11" t="s">
        <v>2</v>
      </c>
      <c r="C73" s="12" t="s">
        <v>3</v>
      </c>
      <c r="D73" s="12" t="s">
        <v>4</v>
      </c>
      <c r="E73" s="12" t="s">
        <v>5</v>
      </c>
      <c r="F73" s="12" t="s">
        <v>6</v>
      </c>
      <c r="G73" s="12" t="s">
        <v>7</v>
      </c>
      <c r="H73" s="13" t="s">
        <v>8</v>
      </c>
      <c r="I73" s="13" t="s">
        <v>9</v>
      </c>
      <c r="J73" s="16" t="s">
        <v>34</v>
      </c>
      <c r="K73" s="22">
        <v>25000</v>
      </c>
      <c r="L73" s="22">
        <v>75000</v>
      </c>
      <c r="M73" s="22">
        <v>150000</v>
      </c>
      <c r="N73" s="22">
        <v>350000</v>
      </c>
      <c r="O73" s="22">
        <v>1250000</v>
      </c>
      <c r="P73" s="22">
        <v>3500000</v>
      </c>
      <c r="T73" s="9" t="s">
        <v>35</v>
      </c>
    </row>
    <row r="74" spans="1:20" x14ac:dyDescent="0.2">
      <c r="A74" s="15" t="s">
        <v>11</v>
      </c>
      <c r="B74" s="20">
        <f>ROUND(Otway!D67*0.064,0)</f>
        <v>3</v>
      </c>
      <c r="C74" s="20">
        <f>ROUND(Otway!E67*0.064,0)</f>
        <v>1</v>
      </c>
      <c r="D74" s="20">
        <f>ROUND(Otway!F67*0.064,0)</f>
        <v>1</v>
      </c>
      <c r="E74" s="20">
        <f>ROUND(Otway!G67*0.064,0)</f>
        <v>2</v>
      </c>
      <c r="F74" s="20">
        <f>ROUND(Otway!H67*0.064,0)</f>
        <v>1</v>
      </c>
      <c r="G74" s="20">
        <f>ROUND(Otway!I67*0.064,0)</f>
        <v>0</v>
      </c>
      <c r="H74" s="20">
        <f>ROUND(Otway!J67*0.064,0)</f>
        <v>0</v>
      </c>
      <c r="I74" s="20">
        <f>ROUND(Otway!K67*0.064,0)</f>
        <v>0</v>
      </c>
      <c r="J74" s="20">
        <f>ROUND(Otway!L67*0.064,0)</f>
        <v>8</v>
      </c>
      <c r="K74" s="20">
        <f>+B74</f>
        <v>3</v>
      </c>
      <c r="L74" s="20">
        <f t="shared" ref="L74:P74" si="7">+C74</f>
        <v>1</v>
      </c>
      <c r="M74" s="20">
        <f t="shared" si="7"/>
        <v>1</v>
      </c>
      <c r="N74" s="20">
        <f t="shared" si="7"/>
        <v>2</v>
      </c>
      <c r="O74" s="20">
        <f t="shared" si="7"/>
        <v>1</v>
      </c>
      <c r="P74" s="20">
        <f t="shared" si="7"/>
        <v>0</v>
      </c>
      <c r="Q74" s="20">
        <f t="shared" ref="Q74" si="8">+H74</f>
        <v>0</v>
      </c>
      <c r="R74" s="20">
        <f t="shared" ref="R74" si="9">+I74</f>
        <v>0</v>
      </c>
      <c r="S74" s="20">
        <f t="shared" ref="S74" si="10">+J74</f>
        <v>8</v>
      </c>
      <c r="T74" s="18">
        <f>($K$4*K74)+($L$4*L74)+($M$4*M74)+($N$4*N74)+($O$4*O74)+($P$4*P74)</f>
        <v>2250000</v>
      </c>
    </row>
    <row r="75" spans="1:20" x14ac:dyDescent="0.2">
      <c r="A75" s="15" t="s">
        <v>13</v>
      </c>
      <c r="B75" s="20">
        <f>ROUND(Otway!D68*0.064,0)</f>
        <v>0</v>
      </c>
      <c r="C75" s="20">
        <f>ROUND(Otway!E68*0.064,0)</f>
        <v>0</v>
      </c>
      <c r="D75" s="20">
        <f>ROUND(Otway!F68*0.064,0)</f>
        <v>0</v>
      </c>
      <c r="E75" s="20">
        <f>ROUND(Otway!G68*0.064,0)</f>
        <v>0</v>
      </c>
      <c r="F75" s="20">
        <f>ROUND(Otway!H68*0.064,0)</f>
        <v>0</v>
      </c>
      <c r="G75" s="20">
        <f>ROUND(Otway!I68*0.064,0)</f>
        <v>0</v>
      </c>
      <c r="H75" s="20">
        <f>ROUND(Otway!J68*0.064,0)</f>
        <v>0</v>
      </c>
      <c r="I75" s="20">
        <f>ROUND(Otway!K68*0.064,0)</f>
        <v>0</v>
      </c>
      <c r="J75" s="20">
        <f>ROUND(Otway!L68*0.064,0)</f>
        <v>0</v>
      </c>
    </row>
    <row r="76" spans="1:20" x14ac:dyDescent="0.2">
      <c r="A76" s="15" t="s">
        <v>14</v>
      </c>
      <c r="B76" s="20">
        <f>ROUND(Otway!D69*0.064,0)</f>
        <v>0</v>
      </c>
      <c r="C76" s="20">
        <f>ROUND(Otway!E69*0.064,0)</f>
        <v>0</v>
      </c>
      <c r="D76" s="20">
        <f>ROUND(Otway!F69*0.064,0)</f>
        <v>0</v>
      </c>
      <c r="E76" s="20">
        <f>ROUND(Otway!G69*0.064,0)</f>
        <v>0</v>
      </c>
      <c r="F76" s="20">
        <f>ROUND(Otway!H69*0.064,0)</f>
        <v>0</v>
      </c>
      <c r="G76" s="20">
        <f>ROUND(Otway!I69*0.064,0)</f>
        <v>0</v>
      </c>
      <c r="H76" s="20">
        <f>ROUND(Otway!J69*0.064,0)</f>
        <v>0</v>
      </c>
      <c r="I76" s="20">
        <f>ROUND(Otway!K69*0.064,0)</f>
        <v>0</v>
      </c>
      <c r="J76" s="20">
        <f>ROUND(Otway!L69*0.064,0)</f>
        <v>0</v>
      </c>
    </row>
    <row r="77" spans="1:20" x14ac:dyDescent="0.2">
      <c r="A77" s="15" t="s">
        <v>15</v>
      </c>
      <c r="B77" s="20">
        <f>ROUND(Otway!D70*0.064,0)</f>
        <v>0</v>
      </c>
      <c r="C77" s="20">
        <f>ROUND(Otway!E70*0.064,0)</f>
        <v>0</v>
      </c>
      <c r="D77" s="20">
        <f>ROUND(Otway!F70*0.064,0)</f>
        <v>0</v>
      </c>
      <c r="E77" s="20">
        <f>ROUND(Otway!G70*0.064,0)</f>
        <v>0</v>
      </c>
      <c r="F77" s="20">
        <f>ROUND(Otway!H70*0.064,0)</f>
        <v>0</v>
      </c>
      <c r="G77" s="20">
        <f>ROUND(Otway!I70*0.064,0)</f>
        <v>0</v>
      </c>
      <c r="H77" s="20">
        <f>ROUND(Otway!J70*0.064,0)</f>
        <v>0</v>
      </c>
      <c r="I77" s="20">
        <f>ROUND(Otway!K70*0.064,0)</f>
        <v>0</v>
      </c>
      <c r="J77" s="20">
        <f>ROUND(Otway!L70*0.064,0)</f>
        <v>0</v>
      </c>
    </row>
    <row r="78" spans="1:20" x14ac:dyDescent="0.2">
      <c r="A78" s="15" t="s">
        <v>16</v>
      </c>
      <c r="B78" s="20">
        <f>ROUND(Otway!D71*0.064,0)</f>
        <v>1</v>
      </c>
      <c r="C78" s="20">
        <f>ROUND(Otway!E71*0.064,0)</f>
        <v>1</v>
      </c>
      <c r="D78" s="20">
        <f>ROUND(Otway!F71*0.064,0)</f>
        <v>2</v>
      </c>
      <c r="E78" s="20">
        <f>ROUND(Otway!G71*0.064,0)</f>
        <v>1</v>
      </c>
      <c r="F78" s="20">
        <f>ROUND(Otway!H71*0.064,0)</f>
        <v>0</v>
      </c>
      <c r="G78" s="20">
        <f>ROUND(Otway!I71*0.064,0)</f>
        <v>0</v>
      </c>
      <c r="H78" s="20">
        <f>ROUND(Otway!J71*0.064,0)</f>
        <v>0</v>
      </c>
      <c r="I78" s="20">
        <f>ROUND(Otway!K71*0.064,0)</f>
        <v>0</v>
      </c>
      <c r="J78" s="20">
        <f>ROUND(Otway!L71*0.064,0)</f>
        <v>5</v>
      </c>
    </row>
    <row r="79" spans="1:20" x14ac:dyDescent="0.2">
      <c r="A79" s="15" t="s">
        <v>17</v>
      </c>
      <c r="B79" s="20">
        <f>ROUND(Otway!D72*0.064,0)</f>
        <v>0</v>
      </c>
      <c r="C79" s="20">
        <f>ROUND(Otway!E72*0.064,0)</f>
        <v>0</v>
      </c>
      <c r="D79" s="20">
        <f>ROUND(Otway!F72*0.064,0)</f>
        <v>0</v>
      </c>
      <c r="E79" s="20">
        <f>ROUND(Otway!G72*0.064,0)</f>
        <v>0</v>
      </c>
      <c r="F79" s="20">
        <f>ROUND(Otway!H72*0.064,0)</f>
        <v>0</v>
      </c>
      <c r="G79" s="20">
        <f>ROUND(Otway!I72*0.064,0)</f>
        <v>0</v>
      </c>
      <c r="H79" s="20">
        <f>ROUND(Otway!J72*0.064,0)</f>
        <v>0</v>
      </c>
      <c r="I79" s="20">
        <f>ROUND(Otway!K72*0.064,0)</f>
        <v>0</v>
      </c>
      <c r="J79" s="20">
        <f>ROUND(Otway!L72*0.064,0)</f>
        <v>1</v>
      </c>
    </row>
    <row r="80" spans="1:20" x14ac:dyDescent="0.2">
      <c r="A80" s="15" t="s">
        <v>18</v>
      </c>
      <c r="B80" s="20">
        <f>ROUND(Otway!D73*0.064,0)</f>
        <v>0</v>
      </c>
      <c r="C80" s="20">
        <f>ROUND(Otway!E73*0.064,0)</f>
        <v>0</v>
      </c>
      <c r="D80" s="20">
        <f>ROUND(Otway!F73*0.064,0)</f>
        <v>0</v>
      </c>
      <c r="E80" s="20">
        <f>ROUND(Otway!G73*0.064,0)</f>
        <v>1</v>
      </c>
      <c r="F80" s="20">
        <f>ROUND(Otway!H73*0.064,0)</f>
        <v>0</v>
      </c>
      <c r="G80" s="20">
        <f>ROUND(Otway!I73*0.064,0)</f>
        <v>0</v>
      </c>
      <c r="H80" s="20">
        <f>ROUND(Otway!J73*0.064,0)</f>
        <v>0</v>
      </c>
      <c r="I80" s="20">
        <f>ROUND(Otway!K73*0.064,0)</f>
        <v>0</v>
      </c>
      <c r="J80" s="20">
        <f>ROUND(Otway!L73*0.064,0)</f>
        <v>2</v>
      </c>
    </row>
    <row r="81" spans="1:20" x14ac:dyDescent="0.2">
      <c r="A81" s="15" t="s">
        <v>19</v>
      </c>
      <c r="B81" s="20">
        <f>ROUND(Otway!D74*0.064,0)</f>
        <v>1</v>
      </c>
      <c r="C81" s="20">
        <f>ROUND(Otway!E74*0.064,0)</f>
        <v>1</v>
      </c>
      <c r="D81" s="20">
        <f>ROUND(Otway!F74*0.064,0)</f>
        <v>1</v>
      </c>
      <c r="E81" s="20">
        <f>ROUND(Otway!G74*0.064,0)</f>
        <v>1</v>
      </c>
      <c r="F81" s="20">
        <f>ROUND(Otway!H74*0.064,0)</f>
        <v>2</v>
      </c>
      <c r="G81" s="20">
        <f>ROUND(Otway!I74*0.064,0)</f>
        <v>0</v>
      </c>
      <c r="H81" s="20">
        <f>ROUND(Otway!J74*0.064,0)</f>
        <v>0</v>
      </c>
      <c r="I81" s="20">
        <f>ROUND(Otway!K74*0.064,0)</f>
        <v>0</v>
      </c>
      <c r="J81" s="20">
        <f>ROUND(Otway!L74*0.064,0)</f>
        <v>6</v>
      </c>
      <c r="K81" s="20">
        <f>+B81</f>
        <v>1</v>
      </c>
      <c r="L81" s="20">
        <f t="shared" ref="L81:P81" si="11">+C81</f>
        <v>1</v>
      </c>
      <c r="M81" s="20">
        <f t="shared" si="11"/>
        <v>1</v>
      </c>
      <c r="N81" s="20">
        <f t="shared" si="11"/>
        <v>1</v>
      </c>
      <c r="O81" s="20">
        <f t="shared" si="11"/>
        <v>2</v>
      </c>
      <c r="P81" s="20">
        <f t="shared" si="11"/>
        <v>0</v>
      </c>
      <c r="Q81" s="20">
        <f t="shared" ref="Q81" si="12">+H81</f>
        <v>0</v>
      </c>
      <c r="R81" s="20">
        <f t="shared" ref="R81" si="13">+I81</f>
        <v>0</v>
      </c>
      <c r="S81" s="20">
        <f t="shared" ref="S81" si="14">+J81</f>
        <v>6</v>
      </c>
      <c r="T81" s="18">
        <f>($K$4*K81)+($L$4*L81)+($M$4*M81)+($N$4*N81)+($O$4*O81)+($P$4*P81)</f>
        <v>3100000</v>
      </c>
    </row>
    <row r="82" spans="1:20" x14ac:dyDescent="0.2">
      <c r="A82" s="15" t="s">
        <v>20</v>
      </c>
      <c r="B82" s="20">
        <f>ROUND(Otway!D75*0.064,0)</f>
        <v>0</v>
      </c>
      <c r="C82" s="20">
        <f>ROUND(Otway!E75*0.064,0)</f>
        <v>0</v>
      </c>
      <c r="D82" s="20">
        <f>ROUND(Otway!F75*0.064,0)</f>
        <v>0</v>
      </c>
      <c r="E82" s="20">
        <f>ROUND(Otway!G75*0.064,0)</f>
        <v>0</v>
      </c>
      <c r="F82" s="20">
        <f>ROUND(Otway!H75*0.064,0)</f>
        <v>0</v>
      </c>
      <c r="G82" s="20">
        <f>ROUND(Otway!I75*0.064,0)</f>
        <v>0</v>
      </c>
      <c r="H82" s="20">
        <f>ROUND(Otway!J75*0.064,0)</f>
        <v>0</v>
      </c>
      <c r="I82" s="20">
        <f>ROUND(Otway!K75*0.064,0)</f>
        <v>0</v>
      </c>
      <c r="J82" s="20">
        <f>ROUND(Otway!L75*0.064,0)</f>
        <v>1</v>
      </c>
    </row>
    <row r="83" spans="1:20" ht="12.75" customHeight="1" x14ac:dyDescent="0.2">
      <c r="A83" s="15" t="s">
        <v>21</v>
      </c>
      <c r="B83" s="20">
        <f>ROUND(Otway!D76*0.064,0)</f>
        <v>0</v>
      </c>
      <c r="C83" s="20">
        <f>ROUND(Otway!E76*0.064,0)</f>
        <v>0</v>
      </c>
      <c r="D83" s="20">
        <f>ROUND(Otway!F76*0.064,0)</f>
        <v>0</v>
      </c>
      <c r="E83" s="20">
        <f>ROUND(Otway!G76*0.064,0)</f>
        <v>0</v>
      </c>
      <c r="F83" s="20">
        <f>ROUND(Otway!H76*0.064,0)</f>
        <v>0</v>
      </c>
      <c r="G83" s="20">
        <f>ROUND(Otway!I76*0.064,0)</f>
        <v>0</v>
      </c>
      <c r="H83" s="20">
        <f>ROUND(Otway!J76*0.064,0)</f>
        <v>0</v>
      </c>
      <c r="I83" s="20">
        <f>ROUND(Otway!K76*0.064,0)</f>
        <v>0</v>
      </c>
      <c r="J83" s="20">
        <f>ROUND(Otway!L76*0.064,0)</f>
        <v>0</v>
      </c>
    </row>
    <row r="84" spans="1:20" x14ac:dyDescent="0.2">
      <c r="A84" s="15" t="s">
        <v>22</v>
      </c>
      <c r="B84" s="20">
        <f>ROUND(Otway!D77*0.064,0)</f>
        <v>1</v>
      </c>
      <c r="C84" s="20">
        <f>ROUND(Otway!E77*0.064,0)</f>
        <v>0</v>
      </c>
      <c r="D84" s="20">
        <f>ROUND(Otway!F77*0.064,0)</f>
        <v>0</v>
      </c>
      <c r="E84" s="20">
        <f>ROUND(Otway!G77*0.064,0)</f>
        <v>0</v>
      </c>
      <c r="F84" s="20">
        <f>ROUND(Otway!H77*0.064,0)</f>
        <v>0</v>
      </c>
      <c r="G84" s="20">
        <f>ROUND(Otway!I77*0.064,0)</f>
        <v>0</v>
      </c>
      <c r="H84" s="20">
        <f>ROUND(Otway!J77*0.064,0)</f>
        <v>0</v>
      </c>
      <c r="I84" s="20">
        <f>ROUND(Otway!K77*0.064,0)</f>
        <v>0</v>
      </c>
      <c r="J84" s="20">
        <f>ROUND(Otway!L77*0.064,0)</f>
        <v>1</v>
      </c>
    </row>
    <row r="85" spans="1:20" x14ac:dyDescent="0.2">
      <c r="A85" s="15" t="s">
        <v>23</v>
      </c>
      <c r="B85" s="20">
        <f>ROUND(Otway!D78*0.064,0)</f>
        <v>1</v>
      </c>
      <c r="C85" s="20">
        <f>ROUND(Otway!E78*0.064,0)</f>
        <v>1</v>
      </c>
      <c r="D85" s="20">
        <f>ROUND(Otway!F78*0.064,0)</f>
        <v>1</v>
      </c>
      <c r="E85" s="20">
        <f>ROUND(Otway!G78*0.064,0)</f>
        <v>1</v>
      </c>
      <c r="F85" s="20">
        <f>ROUND(Otway!H78*0.064,0)</f>
        <v>0</v>
      </c>
      <c r="G85" s="20">
        <f>ROUND(Otway!I78*0.064,0)</f>
        <v>0</v>
      </c>
      <c r="H85" s="20">
        <f>ROUND(Otway!J78*0.064,0)</f>
        <v>0</v>
      </c>
      <c r="I85" s="20">
        <f>ROUND(Otway!K78*0.064,0)</f>
        <v>0</v>
      </c>
      <c r="J85" s="20">
        <f>ROUND(Otway!L78*0.064,0)</f>
        <v>3</v>
      </c>
    </row>
    <row r="86" spans="1:20" ht="25.5" x14ac:dyDescent="0.2">
      <c r="A86" s="15" t="s">
        <v>24</v>
      </c>
      <c r="B86" s="20">
        <f>ROUND(Otway!D79*0.064,0)</f>
        <v>1</v>
      </c>
      <c r="C86" s="20">
        <f>ROUND(Otway!E79*0.064,0)</f>
        <v>1</v>
      </c>
      <c r="D86" s="20">
        <f>ROUND(Otway!F79*0.064,0)</f>
        <v>0</v>
      </c>
      <c r="E86" s="20">
        <f>ROUND(Otway!G79*0.064,0)</f>
        <v>0</v>
      </c>
      <c r="F86" s="20">
        <f>ROUND(Otway!H79*0.064,0)</f>
        <v>0</v>
      </c>
      <c r="G86" s="20">
        <f>ROUND(Otway!I79*0.064,0)</f>
        <v>0</v>
      </c>
      <c r="H86" s="20">
        <f>ROUND(Otway!J79*0.064,0)</f>
        <v>0</v>
      </c>
      <c r="I86" s="20">
        <f>ROUND(Otway!K79*0.064,0)</f>
        <v>0</v>
      </c>
      <c r="J86" s="20">
        <f>ROUND(Otway!L79*0.064,0)</f>
        <v>2</v>
      </c>
    </row>
    <row r="87" spans="1:20" x14ac:dyDescent="0.2">
      <c r="A87" s="15" t="s">
        <v>25</v>
      </c>
      <c r="B87" s="20">
        <f>ROUND(Otway!D80*0.064,0)</f>
        <v>0</v>
      </c>
      <c r="C87" s="20">
        <f>ROUND(Otway!E80*0.064,0)</f>
        <v>0</v>
      </c>
      <c r="D87" s="20">
        <f>ROUND(Otway!F80*0.064,0)</f>
        <v>0</v>
      </c>
      <c r="E87" s="20">
        <f>ROUND(Otway!G80*0.064,0)</f>
        <v>0</v>
      </c>
      <c r="F87" s="20">
        <f>ROUND(Otway!H80*0.064,0)</f>
        <v>0</v>
      </c>
      <c r="G87" s="20">
        <f>ROUND(Otway!I80*0.064,0)</f>
        <v>0</v>
      </c>
      <c r="H87" s="20">
        <f>ROUND(Otway!J80*0.064,0)</f>
        <v>0</v>
      </c>
      <c r="I87" s="20">
        <f>ROUND(Otway!K80*0.064,0)</f>
        <v>0</v>
      </c>
      <c r="J87" s="20">
        <f>ROUND(Otway!L80*0.064,0)</f>
        <v>1</v>
      </c>
    </row>
    <row r="88" spans="1:20" x14ac:dyDescent="0.2">
      <c r="A88" s="15" t="s">
        <v>26</v>
      </c>
      <c r="B88" s="20">
        <f>ROUND(Otway!D81*0.064,0)</f>
        <v>0</v>
      </c>
      <c r="C88" s="20">
        <f>ROUND(Otway!E81*0.064,0)</f>
        <v>0</v>
      </c>
      <c r="D88" s="20">
        <f>ROUND(Otway!F81*0.064,0)</f>
        <v>0</v>
      </c>
      <c r="E88" s="20">
        <f>ROUND(Otway!G81*0.064,0)</f>
        <v>0</v>
      </c>
      <c r="F88" s="20">
        <f>ROUND(Otway!H81*0.064,0)</f>
        <v>0</v>
      </c>
      <c r="G88" s="20">
        <f>ROUND(Otway!I81*0.064,0)</f>
        <v>0</v>
      </c>
      <c r="H88" s="20">
        <f>ROUND(Otway!J81*0.064,0)</f>
        <v>0</v>
      </c>
      <c r="I88" s="20">
        <f>ROUND(Otway!K81*0.064,0)</f>
        <v>0</v>
      </c>
      <c r="J88" s="20">
        <f>ROUND(Otway!L81*0.064,0)</f>
        <v>0</v>
      </c>
    </row>
    <row r="89" spans="1:20" x14ac:dyDescent="0.2">
      <c r="A89" s="15" t="s">
        <v>27</v>
      </c>
      <c r="B89" s="20">
        <f>ROUND(Otway!D82*0.064,0)</f>
        <v>0</v>
      </c>
      <c r="C89" s="20">
        <f>ROUND(Otway!E82*0.064,0)</f>
        <v>0</v>
      </c>
      <c r="D89" s="20">
        <f>ROUND(Otway!F82*0.064,0)</f>
        <v>0</v>
      </c>
      <c r="E89" s="20">
        <f>ROUND(Otway!G82*0.064,0)</f>
        <v>0</v>
      </c>
      <c r="F89" s="20">
        <f>ROUND(Otway!H82*0.064,0)</f>
        <v>0</v>
      </c>
      <c r="G89" s="20">
        <f>ROUND(Otway!I82*0.064,0)</f>
        <v>0</v>
      </c>
      <c r="H89" s="20">
        <f>ROUND(Otway!J82*0.064,0)</f>
        <v>0</v>
      </c>
      <c r="I89" s="20">
        <f>ROUND(Otway!K82*0.064,0)</f>
        <v>0</v>
      </c>
      <c r="J89" s="20">
        <f>ROUND(Otway!L82*0.064,0)</f>
        <v>0</v>
      </c>
    </row>
    <row r="90" spans="1:20" x14ac:dyDescent="0.2">
      <c r="A90" s="15" t="s">
        <v>28</v>
      </c>
      <c r="B90" s="20">
        <f>ROUND(Otway!D83*0.064,0)</f>
        <v>0</v>
      </c>
      <c r="C90" s="20">
        <f>ROUND(Otway!E83*0.064,0)</f>
        <v>0</v>
      </c>
      <c r="D90" s="20">
        <f>ROUND(Otway!F83*0.064,0)</f>
        <v>0</v>
      </c>
      <c r="E90" s="20">
        <f>ROUND(Otway!G83*0.064,0)</f>
        <v>0</v>
      </c>
      <c r="F90" s="20">
        <f>ROUND(Otway!H83*0.064,0)</f>
        <v>0</v>
      </c>
      <c r="G90" s="20">
        <f>ROUND(Otway!I83*0.064,0)</f>
        <v>0</v>
      </c>
      <c r="H90" s="20">
        <f>ROUND(Otway!J83*0.064,0)</f>
        <v>0</v>
      </c>
      <c r="I90" s="20">
        <f>ROUND(Otway!K83*0.064,0)</f>
        <v>0</v>
      </c>
      <c r="J90" s="20">
        <f>ROUND(Otway!L83*0.064,0)</f>
        <v>1</v>
      </c>
    </row>
    <row r="91" spans="1:20" x14ac:dyDescent="0.2">
      <c r="A91" s="15" t="s">
        <v>29</v>
      </c>
      <c r="B91" s="20">
        <f>ROUND(Otway!D84*0.064,0)</f>
        <v>0</v>
      </c>
      <c r="C91" s="20">
        <f>ROUND(Otway!E84*0.064,0)</f>
        <v>0</v>
      </c>
      <c r="D91" s="20">
        <f>ROUND(Otway!F84*0.064,0)</f>
        <v>0</v>
      </c>
      <c r="E91" s="20">
        <f>ROUND(Otway!G84*0.064,0)</f>
        <v>0</v>
      </c>
      <c r="F91" s="20">
        <f>ROUND(Otway!H84*0.064,0)</f>
        <v>0</v>
      </c>
      <c r="G91" s="20">
        <f>ROUND(Otway!I84*0.064,0)</f>
        <v>0</v>
      </c>
      <c r="H91" s="20">
        <f>ROUND(Otway!J84*0.064,0)</f>
        <v>0</v>
      </c>
      <c r="I91" s="20">
        <f>ROUND(Otway!K84*0.064,0)</f>
        <v>0</v>
      </c>
      <c r="J91" s="20">
        <f>ROUND(Otway!L84*0.064,0)</f>
        <v>0</v>
      </c>
    </row>
    <row r="92" spans="1:20" x14ac:dyDescent="0.2">
      <c r="A92" s="15" t="s">
        <v>36</v>
      </c>
      <c r="B92" s="20">
        <f>ROUND(Otway!D85*0.064,0)</f>
        <v>0</v>
      </c>
      <c r="C92" s="20">
        <f>ROUND(Otway!E85*0.064,0)</f>
        <v>0</v>
      </c>
      <c r="D92" s="20">
        <f>ROUND(Otway!F85*0.064,0)</f>
        <v>0</v>
      </c>
      <c r="E92" s="20">
        <f>ROUND(Otway!G85*0.064,0)</f>
        <v>0</v>
      </c>
      <c r="F92" s="20">
        <f>ROUND(Otway!H85*0.064,0)</f>
        <v>0</v>
      </c>
      <c r="G92" s="20">
        <f>ROUND(Otway!I85*0.064,0)</f>
        <v>0</v>
      </c>
      <c r="H92" s="20">
        <f>ROUND(Otway!J85*0.064,0)</f>
        <v>0</v>
      </c>
      <c r="I92" s="20">
        <f>ROUND(Otway!K85*0.064,0)</f>
        <v>0</v>
      </c>
      <c r="J92" s="20">
        <f>ROUND(Otway!L85*0.064,0)</f>
        <v>1</v>
      </c>
      <c r="K92" s="20">
        <f>SUM(B74:B92)-K74-K81</f>
        <v>4</v>
      </c>
      <c r="L92" s="20">
        <f t="shared" ref="L92:R92" si="15">SUM(C74:C92)-L74-L81</f>
        <v>3</v>
      </c>
      <c r="M92" s="20">
        <f t="shared" si="15"/>
        <v>3</v>
      </c>
      <c r="N92" s="20">
        <f t="shared" si="15"/>
        <v>3</v>
      </c>
      <c r="O92" s="20">
        <f t="shared" si="15"/>
        <v>0</v>
      </c>
      <c r="P92" s="20">
        <f t="shared" si="15"/>
        <v>0</v>
      </c>
      <c r="Q92" s="20">
        <f t="shared" si="15"/>
        <v>0</v>
      </c>
      <c r="R92" s="20">
        <f t="shared" si="15"/>
        <v>0</v>
      </c>
      <c r="S92" s="20">
        <f>SUM(K92:R92)</f>
        <v>13</v>
      </c>
      <c r="T92" s="19">
        <f>($K$4*K92)+($L$4*L92)+($M$4*M92)+($N$4*N92)+($O$4*O92)+($P$4*P92)</f>
        <v>1825000</v>
      </c>
    </row>
    <row r="95" spans="1:20" x14ac:dyDescent="0.2">
      <c r="B95" s="41">
        <v>2016</v>
      </c>
      <c r="C95" s="42"/>
      <c r="D95" s="42"/>
      <c r="E95" s="42"/>
      <c r="F95" s="42"/>
      <c r="G95" s="42"/>
      <c r="H95" s="42"/>
      <c r="I95" s="42"/>
      <c r="J95" s="43"/>
    </row>
    <row r="96" spans="1:20" ht="38.25" x14ac:dyDescent="0.2">
      <c r="B96" s="11" t="s">
        <v>2</v>
      </c>
      <c r="C96" s="12" t="s">
        <v>3</v>
      </c>
      <c r="D96" s="12" t="s">
        <v>4</v>
      </c>
      <c r="E96" s="12" t="s">
        <v>5</v>
      </c>
      <c r="F96" s="12" t="s">
        <v>6</v>
      </c>
      <c r="G96" s="12" t="s">
        <v>7</v>
      </c>
      <c r="H96" s="13" t="s">
        <v>8</v>
      </c>
      <c r="I96" s="13" t="s">
        <v>9</v>
      </c>
      <c r="J96" s="16" t="s">
        <v>34</v>
      </c>
      <c r="K96" s="22">
        <v>25000</v>
      </c>
      <c r="L96" s="22">
        <v>75000</v>
      </c>
      <c r="M96" s="22">
        <v>150000</v>
      </c>
      <c r="N96" s="22">
        <v>350000</v>
      </c>
      <c r="O96" s="22">
        <v>1250000</v>
      </c>
      <c r="P96" s="22">
        <v>3500000</v>
      </c>
      <c r="T96" s="9" t="s">
        <v>35</v>
      </c>
    </row>
    <row r="97" spans="1:20" x14ac:dyDescent="0.2">
      <c r="A97" s="15" t="s">
        <v>11</v>
      </c>
      <c r="B97" s="20">
        <f>ROUND(Otway!D88*0.064,0)</f>
        <v>2</v>
      </c>
      <c r="C97" s="20">
        <f>ROUND(Otway!E88*0.064,0)</f>
        <v>1</v>
      </c>
      <c r="D97" s="20">
        <f>ROUND(Otway!F88*0.064,0)</f>
        <v>1</v>
      </c>
      <c r="E97" s="20">
        <f>ROUND(Otway!G88*0.064,0)</f>
        <v>1</v>
      </c>
      <c r="F97" s="20">
        <f>ROUND(Otway!H88*0.064,0)</f>
        <v>1</v>
      </c>
      <c r="G97" s="20">
        <f>ROUND(Otway!I88*0.064,0)</f>
        <v>0</v>
      </c>
      <c r="H97" s="20">
        <f>ROUND(Otway!J88*0.064,0)</f>
        <v>0</v>
      </c>
      <c r="I97" s="20">
        <f>ROUND(Otway!K88*0.064,0)</f>
        <v>0</v>
      </c>
      <c r="J97" s="20">
        <f>ROUND(Otway!L88*0.064,0)</f>
        <v>8</v>
      </c>
      <c r="K97" s="20">
        <f>+B97</f>
        <v>2</v>
      </c>
      <c r="L97" s="20">
        <f t="shared" ref="L97" si="16">+C97</f>
        <v>1</v>
      </c>
      <c r="M97" s="20">
        <f t="shared" ref="M97" si="17">+D97</f>
        <v>1</v>
      </c>
      <c r="N97" s="20">
        <f t="shared" ref="N97" si="18">+E97</f>
        <v>1</v>
      </c>
      <c r="O97" s="20">
        <f t="shared" ref="O97" si="19">+F97</f>
        <v>1</v>
      </c>
      <c r="P97" s="20">
        <f t="shared" ref="P97" si="20">+G97</f>
        <v>0</v>
      </c>
      <c r="Q97" s="20">
        <f t="shared" ref="Q97" si="21">+H97</f>
        <v>0</v>
      </c>
      <c r="R97" s="20">
        <f t="shared" ref="R97" si="22">+I97</f>
        <v>0</v>
      </c>
      <c r="S97" s="20">
        <f>SUM(K97:R97)</f>
        <v>6</v>
      </c>
      <c r="T97" s="18">
        <f>($K$4*K97)+($L$4*L97)+($M$4*M97)+($N$4*N97)+($O$4*O97)+($P$4*P97)</f>
        <v>1875000</v>
      </c>
    </row>
    <row r="98" spans="1:20" x14ac:dyDescent="0.2">
      <c r="A98" s="15" t="s">
        <v>13</v>
      </c>
      <c r="B98" s="20">
        <f>ROUND(Otway!D89*0.064,0)</f>
        <v>0</v>
      </c>
      <c r="C98" s="20">
        <f>ROUND(Otway!E89*0.064,0)</f>
        <v>0</v>
      </c>
      <c r="D98" s="20">
        <f>ROUND(Otway!F89*0.064,0)</f>
        <v>0</v>
      </c>
      <c r="E98" s="20">
        <f>ROUND(Otway!G89*0.064,0)</f>
        <v>0</v>
      </c>
      <c r="F98" s="20">
        <f>ROUND(Otway!H89*0.064,0)</f>
        <v>0</v>
      </c>
      <c r="G98" s="20">
        <f>ROUND(Otway!I89*0.064,0)</f>
        <v>0</v>
      </c>
      <c r="H98" s="20">
        <f>ROUND(Otway!J89*0.064,0)</f>
        <v>0</v>
      </c>
      <c r="I98" s="20">
        <f>ROUND(Otway!K89*0.064,0)</f>
        <v>0</v>
      </c>
      <c r="J98" s="20">
        <f>ROUND(Otway!L89*0.064,0)</f>
        <v>0</v>
      </c>
    </row>
    <row r="99" spans="1:20" x14ac:dyDescent="0.2">
      <c r="A99" s="15" t="s">
        <v>14</v>
      </c>
      <c r="B99" s="20">
        <f>ROUND(Otway!D90*0.064,0)</f>
        <v>0</v>
      </c>
      <c r="C99" s="20">
        <f>ROUND(Otway!E90*0.064,0)</f>
        <v>0</v>
      </c>
      <c r="D99" s="20">
        <f>ROUND(Otway!F90*0.064,0)</f>
        <v>0</v>
      </c>
      <c r="E99" s="20">
        <f>ROUND(Otway!G90*0.064,0)</f>
        <v>0</v>
      </c>
      <c r="F99" s="20">
        <f>ROUND(Otway!H90*0.064,0)</f>
        <v>0</v>
      </c>
      <c r="G99" s="20">
        <f>ROUND(Otway!I90*0.064,0)</f>
        <v>0</v>
      </c>
      <c r="H99" s="20">
        <f>ROUND(Otway!J90*0.064,0)</f>
        <v>0</v>
      </c>
      <c r="I99" s="20">
        <f>ROUND(Otway!K90*0.064,0)</f>
        <v>0</v>
      </c>
      <c r="J99" s="20">
        <f>ROUND(Otway!L90*0.064,0)</f>
        <v>0</v>
      </c>
    </row>
    <row r="100" spans="1:20" x14ac:dyDescent="0.2">
      <c r="A100" s="15" t="s">
        <v>15</v>
      </c>
      <c r="B100" s="20">
        <f>ROUND(Otway!D91*0.064,0)</f>
        <v>0</v>
      </c>
      <c r="C100" s="20">
        <f>ROUND(Otway!E91*0.064,0)</f>
        <v>0</v>
      </c>
      <c r="D100" s="20">
        <f>ROUND(Otway!F91*0.064,0)</f>
        <v>0</v>
      </c>
      <c r="E100" s="20">
        <f>ROUND(Otway!G91*0.064,0)</f>
        <v>0</v>
      </c>
      <c r="F100" s="20">
        <f>ROUND(Otway!H91*0.064,0)</f>
        <v>0</v>
      </c>
      <c r="G100" s="20">
        <f>ROUND(Otway!I91*0.064,0)</f>
        <v>0</v>
      </c>
      <c r="H100" s="20">
        <f>ROUND(Otway!J91*0.064,0)</f>
        <v>0</v>
      </c>
      <c r="I100" s="20">
        <f>ROUND(Otway!K91*0.064,0)</f>
        <v>0</v>
      </c>
      <c r="J100" s="20">
        <f>ROUND(Otway!L91*0.064,0)</f>
        <v>0</v>
      </c>
    </row>
    <row r="101" spans="1:20" x14ac:dyDescent="0.2">
      <c r="A101" s="15" t="s">
        <v>16</v>
      </c>
      <c r="B101" s="20">
        <f>ROUND(Otway!D92*0.064,0)</f>
        <v>1</v>
      </c>
      <c r="C101" s="20">
        <f>ROUND(Otway!E92*0.064,0)</f>
        <v>1</v>
      </c>
      <c r="D101" s="20">
        <f>ROUND(Otway!F92*0.064,0)</f>
        <v>1</v>
      </c>
      <c r="E101" s="20">
        <f>ROUND(Otway!G92*0.064,0)</f>
        <v>1</v>
      </c>
      <c r="F101" s="20">
        <f>ROUND(Otway!H92*0.064,0)</f>
        <v>1</v>
      </c>
      <c r="G101" s="20">
        <f>ROUND(Otway!I92*0.064,0)</f>
        <v>0</v>
      </c>
      <c r="H101" s="20">
        <f>ROUND(Otway!J92*0.064,0)</f>
        <v>0</v>
      </c>
      <c r="I101" s="20">
        <f>ROUND(Otway!K92*0.064,0)</f>
        <v>0</v>
      </c>
      <c r="J101" s="20">
        <f>ROUND(Otway!L92*0.064,0)</f>
        <v>6</v>
      </c>
    </row>
    <row r="102" spans="1:20" x14ac:dyDescent="0.2">
      <c r="A102" s="15" t="s">
        <v>17</v>
      </c>
      <c r="B102" s="20">
        <f>ROUND(Otway!D93*0.064,0)</f>
        <v>0</v>
      </c>
      <c r="C102" s="20">
        <f>ROUND(Otway!E93*0.064,0)</f>
        <v>0</v>
      </c>
      <c r="D102" s="20">
        <f>ROUND(Otway!F93*0.064,0)</f>
        <v>0</v>
      </c>
      <c r="E102" s="20">
        <f>ROUND(Otway!G93*0.064,0)</f>
        <v>0</v>
      </c>
      <c r="F102" s="20">
        <f>ROUND(Otway!H93*0.064,0)</f>
        <v>0</v>
      </c>
      <c r="G102" s="20">
        <f>ROUND(Otway!I93*0.064,0)</f>
        <v>0</v>
      </c>
      <c r="H102" s="20">
        <f>ROUND(Otway!J93*0.064,0)</f>
        <v>0</v>
      </c>
      <c r="I102" s="20">
        <f>ROUND(Otway!K93*0.064,0)</f>
        <v>0</v>
      </c>
      <c r="J102" s="20">
        <f>ROUND(Otway!L93*0.064,0)</f>
        <v>1</v>
      </c>
    </row>
    <row r="103" spans="1:20" x14ac:dyDescent="0.2">
      <c r="A103" s="15" t="s">
        <v>18</v>
      </c>
      <c r="B103" s="20">
        <f>ROUND(Otway!D94*0.064,0)</f>
        <v>0</v>
      </c>
      <c r="C103" s="20">
        <f>ROUND(Otway!E94*0.064,0)</f>
        <v>0</v>
      </c>
      <c r="D103" s="20">
        <f>ROUND(Otway!F94*0.064,0)</f>
        <v>0</v>
      </c>
      <c r="E103" s="20">
        <f>ROUND(Otway!G94*0.064,0)</f>
        <v>0</v>
      </c>
      <c r="F103" s="20">
        <f>ROUND(Otway!H94*0.064,0)</f>
        <v>0</v>
      </c>
      <c r="G103" s="20">
        <f>ROUND(Otway!I94*0.064,0)</f>
        <v>0</v>
      </c>
      <c r="H103" s="20">
        <f>ROUND(Otway!J94*0.064,0)</f>
        <v>0</v>
      </c>
      <c r="I103" s="20">
        <f>ROUND(Otway!K94*0.064,0)</f>
        <v>0</v>
      </c>
      <c r="J103" s="20">
        <f>ROUND(Otway!L94*0.064,0)</f>
        <v>2</v>
      </c>
    </row>
    <row r="104" spans="1:20" x14ac:dyDescent="0.2">
      <c r="A104" s="15" t="s">
        <v>19</v>
      </c>
      <c r="B104" s="20">
        <f>ROUND(Otway!D95*0.064,0)</f>
        <v>1</v>
      </c>
      <c r="C104" s="20">
        <f>ROUND(Otway!E95*0.064,0)</f>
        <v>1</v>
      </c>
      <c r="D104" s="20">
        <f>ROUND(Otway!F95*0.064,0)</f>
        <v>1</v>
      </c>
      <c r="E104" s="20">
        <f>ROUND(Otway!G95*0.064,0)</f>
        <v>1</v>
      </c>
      <c r="F104" s="20">
        <f>ROUND(Otway!H95*0.064,0)</f>
        <v>2</v>
      </c>
      <c r="G104" s="20">
        <f>ROUND(Otway!I95*0.064,0)</f>
        <v>0</v>
      </c>
      <c r="H104" s="20">
        <f>ROUND(Otway!J95*0.064,0)</f>
        <v>0</v>
      </c>
      <c r="I104" s="20">
        <f>ROUND(Otway!K95*0.064,0)</f>
        <v>0</v>
      </c>
      <c r="J104" s="20">
        <f>ROUND(Otway!L95*0.064,0)</f>
        <v>5</v>
      </c>
      <c r="K104" s="20">
        <f>+B104</f>
        <v>1</v>
      </c>
      <c r="L104" s="20">
        <f t="shared" ref="L104" si="23">+C104</f>
        <v>1</v>
      </c>
      <c r="M104" s="20">
        <f t="shared" ref="M104" si="24">+D104</f>
        <v>1</v>
      </c>
      <c r="N104" s="20">
        <f t="shared" ref="N104" si="25">+E104</f>
        <v>1</v>
      </c>
      <c r="O104" s="20">
        <f t="shared" ref="O104" si="26">+F104</f>
        <v>2</v>
      </c>
      <c r="P104" s="20">
        <f t="shared" ref="P104" si="27">+G104</f>
        <v>0</v>
      </c>
      <c r="Q104" s="20">
        <f t="shared" ref="Q104" si="28">+H104</f>
        <v>0</v>
      </c>
      <c r="R104" s="20">
        <f t="shared" ref="R104" si="29">+I104</f>
        <v>0</v>
      </c>
      <c r="S104" s="20">
        <f>SUM(K104:R104)</f>
        <v>6</v>
      </c>
      <c r="T104" s="18">
        <f>($K$4*K104)+($L$4*L104)+($M$4*M104)+($N$4*N104)+($O$4*O104)+($P$4*P104)</f>
        <v>3100000</v>
      </c>
    </row>
    <row r="105" spans="1:20" x14ac:dyDescent="0.2">
      <c r="A105" s="15" t="s">
        <v>20</v>
      </c>
      <c r="B105" s="20">
        <f>ROUND(Otway!D96*0.064,0)</f>
        <v>0</v>
      </c>
      <c r="C105" s="20">
        <f>ROUND(Otway!E96*0.064,0)</f>
        <v>0</v>
      </c>
      <c r="D105" s="20">
        <f>ROUND(Otway!F96*0.064,0)</f>
        <v>0</v>
      </c>
      <c r="E105" s="20">
        <f>ROUND(Otway!G96*0.064,0)</f>
        <v>0</v>
      </c>
      <c r="F105" s="20">
        <f>ROUND(Otway!H96*0.064,0)</f>
        <v>0</v>
      </c>
      <c r="G105" s="20">
        <f>ROUND(Otway!I96*0.064,0)</f>
        <v>0</v>
      </c>
      <c r="H105" s="20">
        <f>ROUND(Otway!J96*0.064,0)</f>
        <v>0</v>
      </c>
      <c r="I105" s="20">
        <f>ROUND(Otway!K96*0.064,0)</f>
        <v>0</v>
      </c>
      <c r="J105" s="20">
        <f>ROUND(Otway!L96*0.064,0)</f>
        <v>1</v>
      </c>
    </row>
    <row r="106" spans="1:20" ht="25.5" x14ac:dyDescent="0.2">
      <c r="A106" s="15" t="s">
        <v>21</v>
      </c>
      <c r="B106" s="20">
        <f>ROUND(Otway!D97*0.064,0)</f>
        <v>0</v>
      </c>
      <c r="C106" s="20">
        <f>ROUND(Otway!E97*0.064,0)</f>
        <v>0</v>
      </c>
      <c r="D106" s="20">
        <f>ROUND(Otway!F97*0.064,0)</f>
        <v>0</v>
      </c>
      <c r="E106" s="20">
        <f>ROUND(Otway!G97*0.064,0)</f>
        <v>0</v>
      </c>
      <c r="F106" s="20">
        <f>ROUND(Otway!H97*0.064,0)</f>
        <v>0</v>
      </c>
      <c r="G106" s="20">
        <f>ROUND(Otway!I97*0.064,0)</f>
        <v>0</v>
      </c>
      <c r="H106" s="20">
        <f>ROUND(Otway!J97*0.064,0)</f>
        <v>0</v>
      </c>
      <c r="I106" s="20">
        <f>ROUND(Otway!K97*0.064,0)</f>
        <v>0</v>
      </c>
      <c r="J106" s="20">
        <f>ROUND(Otway!L97*0.064,0)</f>
        <v>0</v>
      </c>
    </row>
    <row r="107" spans="1:20" x14ac:dyDescent="0.2">
      <c r="A107" s="15" t="s">
        <v>22</v>
      </c>
      <c r="B107" s="20">
        <f>ROUND(Otway!D98*0.064,0)</f>
        <v>0</v>
      </c>
      <c r="C107" s="20">
        <f>ROUND(Otway!E98*0.064,0)</f>
        <v>0</v>
      </c>
      <c r="D107" s="20">
        <f>ROUND(Otway!F98*0.064,0)</f>
        <v>0</v>
      </c>
      <c r="E107" s="20">
        <f>ROUND(Otway!G98*0.064,0)</f>
        <v>0</v>
      </c>
      <c r="F107" s="20">
        <f>ROUND(Otway!H98*0.064,0)</f>
        <v>0</v>
      </c>
      <c r="G107" s="20">
        <f>ROUND(Otway!I98*0.064,0)</f>
        <v>0</v>
      </c>
      <c r="H107" s="20">
        <f>ROUND(Otway!J98*0.064,0)</f>
        <v>0</v>
      </c>
      <c r="I107" s="20">
        <f>ROUND(Otway!K98*0.064,0)</f>
        <v>0</v>
      </c>
      <c r="J107" s="20">
        <f>ROUND(Otway!L98*0.064,0)</f>
        <v>1</v>
      </c>
    </row>
    <row r="108" spans="1:20" x14ac:dyDescent="0.2">
      <c r="A108" s="15" t="s">
        <v>23</v>
      </c>
      <c r="B108" s="20">
        <f>ROUND(Otway!D99*0.064,0)</f>
        <v>1</v>
      </c>
      <c r="C108" s="20">
        <f>ROUND(Otway!E99*0.064,0)</f>
        <v>1</v>
      </c>
      <c r="D108" s="20">
        <f>ROUND(Otway!F99*0.064,0)</f>
        <v>0</v>
      </c>
      <c r="E108" s="20">
        <f>ROUND(Otway!G99*0.064,0)</f>
        <v>0</v>
      </c>
      <c r="F108" s="20">
        <f>ROUND(Otway!H99*0.064,0)</f>
        <v>0</v>
      </c>
      <c r="G108" s="20">
        <f>ROUND(Otway!I99*0.064,0)</f>
        <v>0</v>
      </c>
      <c r="H108" s="20">
        <f>ROUND(Otway!J99*0.064,0)</f>
        <v>0</v>
      </c>
      <c r="I108" s="20">
        <f>ROUND(Otway!K99*0.064,0)</f>
        <v>0</v>
      </c>
      <c r="J108" s="20">
        <f>ROUND(Otway!L99*0.064,0)</f>
        <v>2</v>
      </c>
    </row>
    <row r="109" spans="1:20" ht="25.5" x14ac:dyDescent="0.2">
      <c r="A109" s="15" t="s">
        <v>24</v>
      </c>
      <c r="B109" s="20">
        <f>ROUND(Otway!D100*0.064,0)</f>
        <v>1</v>
      </c>
      <c r="C109" s="20">
        <f>ROUND(Otway!E100*0.064,0)</f>
        <v>0</v>
      </c>
      <c r="D109" s="20">
        <f>ROUND(Otway!F100*0.064,0)</f>
        <v>0</v>
      </c>
      <c r="E109" s="20">
        <f>ROUND(Otway!G100*0.064,0)</f>
        <v>0</v>
      </c>
      <c r="F109" s="20">
        <f>ROUND(Otway!H100*0.064,0)</f>
        <v>0</v>
      </c>
      <c r="G109" s="20">
        <f>ROUND(Otway!I100*0.064,0)</f>
        <v>0</v>
      </c>
      <c r="H109" s="20">
        <f>ROUND(Otway!J100*0.064,0)</f>
        <v>0</v>
      </c>
      <c r="I109" s="20">
        <f>ROUND(Otway!K100*0.064,0)</f>
        <v>0</v>
      </c>
      <c r="J109" s="20">
        <f>ROUND(Otway!L100*0.064,0)</f>
        <v>2</v>
      </c>
    </row>
    <row r="110" spans="1:20" x14ac:dyDescent="0.2">
      <c r="A110" s="15" t="s">
        <v>25</v>
      </c>
      <c r="B110" s="20">
        <f>ROUND(Otway!D101*0.064,0)</f>
        <v>0</v>
      </c>
      <c r="C110" s="20">
        <f>ROUND(Otway!E101*0.064,0)</f>
        <v>0</v>
      </c>
      <c r="D110" s="20">
        <f>ROUND(Otway!F101*0.064,0)</f>
        <v>0</v>
      </c>
      <c r="E110" s="20">
        <f>ROUND(Otway!G101*0.064,0)</f>
        <v>0</v>
      </c>
      <c r="F110" s="20">
        <f>ROUND(Otway!H101*0.064,0)</f>
        <v>0</v>
      </c>
      <c r="G110" s="20">
        <f>ROUND(Otway!I101*0.064,0)</f>
        <v>0</v>
      </c>
      <c r="H110" s="20">
        <f>ROUND(Otway!J101*0.064,0)</f>
        <v>0</v>
      </c>
      <c r="I110" s="20">
        <f>ROUND(Otway!K101*0.064,0)</f>
        <v>0</v>
      </c>
      <c r="J110" s="20">
        <f>ROUND(Otway!L101*0.064,0)</f>
        <v>1</v>
      </c>
    </row>
    <row r="111" spans="1:20" x14ac:dyDescent="0.2">
      <c r="A111" s="15" t="s">
        <v>26</v>
      </c>
      <c r="B111" s="20">
        <f>ROUND(Otway!D102*0.064,0)</f>
        <v>0</v>
      </c>
      <c r="C111" s="20">
        <f>ROUND(Otway!E102*0.064,0)</f>
        <v>0</v>
      </c>
      <c r="D111" s="20">
        <f>ROUND(Otway!F102*0.064,0)</f>
        <v>0</v>
      </c>
      <c r="E111" s="20">
        <f>ROUND(Otway!G102*0.064,0)</f>
        <v>0</v>
      </c>
      <c r="F111" s="20">
        <f>ROUND(Otway!H102*0.064,0)</f>
        <v>0</v>
      </c>
      <c r="G111" s="20">
        <f>ROUND(Otway!I102*0.064,0)</f>
        <v>0</v>
      </c>
      <c r="H111" s="20">
        <f>ROUND(Otway!J102*0.064,0)</f>
        <v>0</v>
      </c>
      <c r="I111" s="20">
        <f>ROUND(Otway!K102*0.064,0)</f>
        <v>0</v>
      </c>
      <c r="J111" s="20">
        <f>ROUND(Otway!L102*0.064,0)</f>
        <v>0</v>
      </c>
    </row>
    <row r="112" spans="1:20" x14ac:dyDescent="0.2">
      <c r="A112" s="15" t="s">
        <v>27</v>
      </c>
      <c r="B112" s="20">
        <f>ROUND(Otway!D103*0.064,0)</f>
        <v>0</v>
      </c>
      <c r="C112" s="20">
        <f>ROUND(Otway!E103*0.064,0)</f>
        <v>0</v>
      </c>
      <c r="D112" s="20">
        <f>ROUND(Otway!F103*0.064,0)</f>
        <v>0</v>
      </c>
      <c r="E112" s="20">
        <f>ROUND(Otway!G103*0.064,0)</f>
        <v>0</v>
      </c>
      <c r="F112" s="20">
        <f>ROUND(Otway!H103*0.064,0)</f>
        <v>0</v>
      </c>
      <c r="G112" s="20">
        <f>ROUND(Otway!I103*0.064,0)</f>
        <v>0</v>
      </c>
      <c r="H112" s="20">
        <f>ROUND(Otway!J103*0.064,0)</f>
        <v>0</v>
      </c>
      <c r="I112" s="20">
        <f>ROUND(Otway!K103*0.064,0)</f>
        <v>0</v>
      </c>
      <c r="J112" s="20">
        <f>ROUND(Otway!L103*0.064,0)</f>
        <v>0</v>
      </c>
    </row>
    <row r="113" spans="1:20" x14ac:dyDescent="0.2">
      <c r="A113" s="15" t="s">
        <v>28</v>
      </c>
      <c r="B113" s="20">
        <f>ROUND(Otway!D104*0.064,0)</f>
        <v>0</v>
      </c>
      <c r="C113" s="20">
        <f>ROUND(Otway!E104*0.064,0)</f>
        <v>0</v>
      </c>
      <c r="D113" s="20">
        <f>ROUND(Otway!F104*0.064,0)</f>
        <v>0</v>
      </c>
      <c r="E113" s="20">
        <f>ROUND(Otway!G104*0.064,0)</f>
        <v>0</v>
      </c>
      <c r="F113" s="20">
        <f>ROUND(Otway!H104*0.064,0)</f>
        <v>0</v>
      </c>
      <c r="G113" s="20">
        <f>ROUND(Otway!I104*0.064,0)</f>
        <v>0</v>
      </c>
      <c r="H113" s="20">
        <f>ROUND(Otway!J104*0.064,0)</f>
        <v>0</v>
      </c>
      <c r="I113" s="20">
        <f>ROUND(Otway!K104*0.064,0)</f>
        <v>0</v>
      </c>
      <c r="J113" s="20">
        <f>ROUND(Otway!L104*0.064,0)</f>
        <v>1</v>
      </c>
    </row>
    <row r="114" spans="1:20" x14ac:dyDescent="0.2">
      <c r="A114" s="15" t="s">
        <v>29</v>
      </c>
      <c r="B114" s="20">
        <f>ROUND(Otway!D105*0.064,0)</f>
        <v>0</v>
      </c>
      <c r="C114" s="20">
        <f>ROUND(Otway!E105*0.064,0)</f>
        <v>0</v>
      </c>
      <c r="D114" s="20">
        <f>ROUND(Otway!F105*0.064,0)</f>
        <v>0</v>
      </c>
      <c r="E114" s="20">
        <f>ROUND(Otway!G105*0.064,0)</f>
        <v>0</v>
      </c>
      <c r="F114" s="20">
        <f>ROUND(Otway!H105*0.064,0)</f>
        <v>0</v>
      </c>
      <c r="G114" s="20">
        <f>ROUND(Otway!I105*0.064,0)</f>
        <v>0</v>
      </c>
      <c r="H114" s="20">
        <f>ROUND(Otway!J105*0.064,0)</f>
        <v>0</v>
      </c>
      <c r="I114" s="20">
        <f>ROUND(Otway!K105*0.064,0)</f>
        <v>0</v>
      </c>
      <c r="J114" s="20">
        <f>ROUND(Otway!L105*0.064,0)</f>
        <v>0</v>
      </c>
    </row>
    <row r="115" spans="1:20" x14ac:dyDescent="0.2">
      <c r="A115" s="15" t="s">
        <v>36</v>
      </c>
      <c r="B115" s="20">
        <f>ROUND(Otway!D106*0.064,0)</f>
        <v>0</v>
      </c>
      <c r="C115" s="20">
        <f>ROUND(Otway!E106*0.064,0)</f>
        <v>0</v>
      </c>
      <c r="D115" s="20">
        <f>ROUND(Otway!F106*0.064,0)</f>
        <v>0</v>
      </c>
      <c r="E115" s="20">
        <f>ROUND(Otway!G106*0.064,0)</f>
        <v>0</v>
      </c>
      <c r="F115" s="20">
        <f>ROUND(Otway!H106*0.064,0)</f>
        <v>0</v>
      </c>
      <c r="G115" s="20">
        <f>ROUND(Otway!I106*0.064,0)</f>
        <v>0</v>
      </c>
      <c r="H115" s="20">
        <f>ROUND(Otway!J106*0.064,0)</f>
        <v>0</v>
      </c>
      <c r="I115" s="20">
        <f>ROUND(Otway!K106*0.064,0)</f>
        <v>0</v>
      </c>
      <c r="J115" s="20">
        <f>ROUND(Otway!L106*0.064,0)</f>
        <v>1</v>
      </c>
      <c r="K115" s="20">
        <f>SUM(B97:B115)-K97-K104</f>
        <v>3</v>
      </c>
      <c r="L115" s="20">
        <f t="shared" ref="L115" si="30">SUM(C97:C115)-L97-L104</f>
        <v>2</v>
      </c>
      <c r="M115" s="20">
        <f t="shared" ref="M115" si="31">SUM(D97:D115)-M97-M104</f>
        <v>1</v>
      </c>
      <c r="N115" s="20">
        <f t="shared" ref="N115" si="32">SUM(E97:E115)-N97-N104</f>
        <v>1</v>
      </c>
      <c r="O115" s="20">
        <f t="shared" ref="O115" si="33">SUM(F97:F115)-O97-O104</f>
        <v>1</v>
      </c>
      <c r="P115" s="20">
        <f t="shared" ref="P115" si="34">SUM(G97:G115)-P97-P104</f>
        <v>0</v>
      </c>
      <c r="Q115" s="20">
        <f t="shared" ref="Q115" si="35">SUM(H97:H115)-Q97-Q104</f>
        <v>0</v>
      </c>
      <c r="R115" s="20">
        <f t="shared" ref="R115" si="36">SUM(I97:I115)-R97-R104</f>
        <v>0</v>
      </c>
      <c r="S115" s="20">
        <f>SUM(K115:R115)</f>
        <v>8</v>
      </c>
      <c r="T115" s="19">
        <f>($K$4*K115)+($L$4*L115)+($M$4*M115)+($N$4*N115)+($O$4*O115)+($P$4*P115)</f>
        <v>1975000</v>
      </c>
    </row>
    <row r="117" spans="1:20" x14ac:dyDescent="0.2">
      <c r="B117" s="41">
        <v>2015</v>
      </c>
      <c r="C117" s="42"/>
      <c r="D117" s="42"/>
      <c r="E117" s="42"/>
      <c r="F117" s="42"/>
      <c r="G117" s="42"/>
      <c r="H117" s="42"/>
      <c r="I117" s="42"/>
      <c r="J117" s="43"/>
    </row>
    <row r="118" spans="1:20" ht="38.25" x14ac:dyDescent="0.2">
      <c r="B118" s="11" t="s">
        <v>2</v>
      </c>
      <c r="C118" s="12" t="s">
        <v>3</v>
      </c>
      <c r="D118" s="12" t="s">
        <v>4</v>
      </c>
      <c r="E118" s="12" t="s">
        <v>5</v>
      </c>
      <c r="F118" s="12" t="s">
        <v>6</v>
      </c>
      <c r="G118" s="12" t="s">
        <v>7</v>
      </c>
      <c r="H118" s="13" t="s">
        <v>8</v>
      </c>
      <c r="I118" s="13" t="s">
        <v>9</v>
      </c>
      <c r="J118" s="16" t="s">
        <v>34</v>
      </c>
      <c r="K118" s="22">
        <v>25000</v>
      </c>
      <c r="L118" s="22">
        <v>75000</v>
      </c>
      <c r="M118" s="22">
        <v>150000</v>
      </c>
      <c r="N118" s="22">
        <v>350000</v>
      </c>
      <c r="O118" s="22">
        <v>1250000</v>
      </c>
      <c r="P118" s="22">
        <v>3500000</v>
      </c>
      <c r="T118" s="9" t="s">
        <v>35</v>
      </c>
    </row>
    <row r="119" spans="1:20" x14ac:dyDescent="0.2">
      <c r="A119" s="15" t="s">
        <v>11</v>
      </c>
      <c r="B119" s="20">
        <f>ROUND(Otway!D109*0.064,0)</f>
        <v>2</v>
      </c>
      <c r="C119" s="20">
        <f>ROUND(Otway!E109*0.064,0)</f>
        <v>1</v>
      </c>
      <c r="D119" s="20">
        <f>ROUND(Otway!F109*0.064,0)</f>
        <v>1</v>
      </c>
      <c r="E119" s="20">
        <f>ROUND(Otway!G109*0.064,0)</f>
        <v>1</v>
      </c>
      <c r="F119" s="20">
        <f>ROUND(Otway!H109*0.064,0)</f>
        <v>1</v>
      </c>
      <c r="G119" s="20">
        <f>ROUND(Otway!I109*0.064,0)</f>
        <v>0</v>
      </c>
      <c r="H119" s="20">
        <f>ROUND(Otway!J109*0.064,0)</f>
        <v>0</v>
      </c>
      <c r="I119" s="20">
        <f>ROUND(Otway!K109*0.064,0)</f>
        <v>0</v>
      </c>
      <c r="J119" s="20">
        <f>ROUND(Otway!L109*0.064,0)</f>
        <v>8</v>
      </c>
      <c r="K119" s="20">
        <f>+B119</f>
        <v>2</v>
      </c>
      <c r="L119" s="20">
        <f t="shared" ref="L119" si="37">+C119</f>
        <v>1</v>
      </c>
      <c r="M119" s="20">
        <f t="shared" ref="M119" si="38">+D119</f>
        <v>1</v>
      </c>
      <c r="N119" s="20">
        <f t="shared" ref="N119" si="39">+E119</f>
        <v>1</v>
      </c>
      <c r="O119" s="20">
        <f t="shared" ref="O119" si="40">+F119</f>
        <v>1</v>
      </c>
      <c r="P119" s="20">
        <f t="shared" ref="P119" si="41">+G119</f>
        <v>0</v>
      </c>
      <c r="Q119" s="20">
        <f t="shared" ref="Q119" si="42">+H119</f>
        <v>0</v>
      </c>
      <c r="R119" s="20">
        <f t="shared" ref="R119" si="43">+I119</f>
        <v>0</v>
      </c>
      <c r="S119" s="20">
        <f>SUM(K119:R119)</f>
        <v>6</v>
      </c>
      <c r="T119" s="18">
        <f>($K$4*K119)+($L$4*L119)+($M$4*M119)+($N$4*N119)+($O$4*O119)+($P$4*P119)</f>
        <v>1875000</v>
      </c>
    </row>
    <row r="120" spans="1:20" x14ac:dyDescent="0.2">
      <c r="A120" s="15" t="s">
        <v>13</v>
      </c>
      <c r="B120" s="20">
        <f>ROUND(Otway!D110*0.064,0)</f>
        <v>0</v>
      </c>
      <c r="C120" s="20">
        <f>ROUND(Otway!E110*0.064,0)</f>
        <v>0</v>
      </c>
      <c r="D120" s="20">
        <f>ROUND(Otway!F110*0.064,0)</f>
        <v>0</v>
      </c>
      <c r="E120" s="20">
        <f>ROUND(Otway!G110*0.064,0)</f>
        <v>0</v>
      </c>
      <c r="F120" s="20">
        <f>ROUND(Otway!H110*0.064,0)</f>
        <v>0</v>
      </c>
      <c r="G120" s="20">
        <f>ROUND(Otway!I110*0.064,0)</f>
        <v>0</v>
      </c>
      <c r="H120" s="20">
        <f>ROUND(Otway!J110*0.064,0)</f>
        <v>0</v>
      </c>
      <c r="I120" s="20">
        <f>ROUND(Otway!K110*0.064,0)</f>
        <v>0</v>
      </c>
      <c r="J120" s="20">
        <f>ROUND(Otway!L110*0.064,0)</f>
        <v>0</v>
      </c>
    </row>
    <row r="121" spans="1:20" x14ac:dyDescent="0.2">
      <c r="A121" s="15" t="s">
        <v>14</v>
      </c>
      <c r="B121" s="20">
        <f>ROUND(Otway!D111*0.064,0)</f>
        <v>0</v>
      </c>
      <c r="C121" s="20">
        <f>ROUND(Otway!E111*0.064,0)</f>
        <v>0</v>
      </c>
      <c r="D121" s="20">
        <f>ROUND(Otway!F111*0.064,0)</f>
        <v>0</v>
      </c>
      <c r="E121" s="20">
        <f>ROUND(Otway!G111*0.064,0)</f>
        <v>0</v>
      </c>
      <c r="F121" s="20">
        <f>ROUND(Otway!H111*0.064,0)</f>
        <v>0</v>
      </c>
      <c r="G121" s="20">
        <f>ROUND(Otway!I111*0.064,0)</f>
        <v>0</v>
      </c>
      <c r="H121" s="20">
        <f>ROUND(Otway!J111*0.064,0)</f>
        <v>0</v>
      </c>
      <c r="I121" s="20">
        <f>ROUND(Otway!K111*0.064,0)</f>
        <v>0</v>
      </c>
      <c r="J121" s="20">
        <f>ROUND(Otway!L111*0.064,0)</f>
        <v>0</v>
      </c>
    </row>
    <row r="122" spans="1:20" x14ac:dyDescent="0.2">
      <c r="A122" s="15" t="s">
        <v>15</v>
      </c>
      <c r="B122" s="20">
        <f>ROUND(Otway!D112*0.064,0)</f>
        <v>0</v>
      </c>
      <c r="C122" s="20">
        <f>ROUND(Otway!E112*0.064,0)</f>
        <v>0</v>
      </c>
      <c r="D122" s="20">
        <f>ROUND(Otway!F112*0.064,0)</f>
        <v>0</v>
      </c>
      <c r="E122" s="20">
        <f>ROUND(Otway!G112*0.064,0)</f>
        <v>0</v>
      </c>
      <c r="F122" s="20">
        <f>ROUND(Otway!H112*0.064,0)</f>
        <v>0</v>
      </c>
      <c r="G122" s="20">
        <f>ROUND(Otway!I112*0.064,0)</f>
        <v>0</v>
      </c>
      <c r="H122" s="20">
        <f>ROUND(Otway!J112*0.064,0)</f>
        <v>0</v>
      </c>
      <c r="I122" s="20">
        <f>ROUND(Otway!K112*0.064,0)</f>
        <v>0</v>
      </c>
      <c r="J122" s="20">
        <f>ROUND(Otway!L112*0.064,0)</f>
        <v>0</v>
      </c>
    </row>
    <row r="123" spans="1:20" x14ac:dyDescent="0.2">
      <c r="A123" s="15" t="s">
        <v>16</v>
      </c>
      <c r="B123" s="20">
        <f>ROUND(Otway!D113*0.064,0)</f>
        <v>1</v>
      </c>
      <c r="C123" s="20">
        <f>ROUND(Otway!E113*0.064,0)</f>
        <v>1</v>
      </c>
      <c r="D123" s="20">
        <f>ROUND(Otway!F113*0.064,0)</f>
        <v>1</v>
      </c>
      <c r="E123" s="20">
        <f>ROUND(Otway!G113*0.064,0)</f>
        <v>1</v>
      </c>
      <c r="F123" s="20">
        <f>ROUND(Otway!H113*0.064,0)</f>
        <v>1</v>
      </c>
      <c r="G123" s="20">
        <f>ROUND(Otway!I113*0.064,0)</f>
        <v>0</v>
      </c>
      <c r="H123" s="20">
        <f>ROUND(Otway!J113*0.064,0)</f>
        <v>0</v>
      </c>
      <c r="I123" s="20">
        <f>ROUND(Otway!K113*0.064,0)</f>
        <v>0</v>
      </c>
      <c r="J123" s="20">
        <f>ROUND(Otway!L113*0.064,0)</f>
        <v>5</v>
      </c>
    </row>
    <row r="124" spans="1:20" x14ac:dyDescent="0.2">
      <c r="A124" s="15" t="s">
        <v>17</v>
      </c>
      <c r="B124" s="20">
        <f>ROUND(Otway!D114*0.064,0)</f>
        <v>0</v>
      </c>
      <c r="C124" s="20">
        <f>ROUND(Otway!E114*0.064,0)</f>
        <v>0</v>
      </c>
      <c r="D124" s="20">
        <f>ROUND(Otway!F114*0.064,0)</f>
        <v>0</v>
      </c>
      <c r="E124" s="20">
        <f>ROUND(Otway!G114*0.064,0)</f>
        <v>0</v>
      </c>
      <c r="F124" s="20">
        <f>ROUND(Otway!H114*0.064,0)</f>
        <v>0</v>
      </c>
      <c r="G124" s="20">
        <f>ROUND(Otway!I114*0.064,0)</f>
        <v>0</v>
      </c>
      <c r="H124" s="20">
        <f>ROUND(Otway!J114*0.064,0)</f>
        <v>0</v>
      </c>
      <c r="I124" s="20">
        <f>ROUND(Otway!K114*0.064,0)</f>
        <v>0</v>
      </c>
      <c r="J124" s="20">
        <f>ROUND(Otway!L114*0.064,0)</f>
        <v>1</v>
      </c>
    </row>
    <row r="125" spans="1:20" x14ac:dyDescent="0.2">
      <c r="A125" s="15" t="s">
        <v>18</v>
      </c>
      <c r="B125" s="20">
        <f>ROUND(Otway!D115*0.064,0)</f>
        <v>1</v>
      </c>
      <c r="C125" s="20">
        <f>ROUND(Otway!E115*0.064,0)</f>
        <v>0</v>
      </c>
      <c r="D125" s="20">
        <f>ROUND(Otway!F115*0.064,0)</f>
        <v>0</v>
      </c>
      <c r="E125" s="20">
        <f>ROUND(Otway!G115*0.064,0)</f>
        <v>0</v>
      </c>
      <c r="F125" s="20">
        <f>ROUND(Otway!H115*0.064,0)</f>
        <v>0</v>
      </c>
      <c r="G125" s="20">
        <f>ROUND(Otway!I115*0.064,0)</f>
        <v>0</v>
      </c>
      <c r="H125" s="20">
        <f>ROUND(Otway!J115*0.064,0)</f>
        <v>0</v>
      </c>
      <c r="I125" s="20">
        <f>ROUND(Otway!K115*0.064,0)</f>
        <v>0</v>
      </c>
      <c r="J125" s="20">
        <f>ROUND(Otway!L115*0.064,0)</f>
        <v>2</v>
      </c>
    </row>
    <row r="126" spans="1:20" x14ac:dyDescent="0.2">
      <c r="A126" s="15" t="s">
        <v>19</v>
      </c>
      <c r="B126" s="20">
        <f>ROUND(Otway!D116*0.064,0)</f>
        <v>1</v>
      </c>
      <c r="C126" s="20">
        <f>ROUND(Otway!E116*0.064,0)</f>
        <v>1</v>
      </c>
      <c r="D126" s="20">
        <f>ROUND(Otway!F116*0.064,0)</f>
        <v>1</v>
      </c>
      <c r="E126" s="20">
        <f>ROUND(Otway!G116*0.064,0)</f>
        <v>1</v>
      </c>
      <c r="F126" s="20">
        <f>ROUND(Otway!H116*0.064,0)</f>
        <v>2</v>
      </c>
      <c r="G126" s="20">
        <f>ROUND(Otway!I116*0.064,0)</f>
        <v>0</v>
      </c>
      <c r="H126" s="20">
        <f>ROUND(Otway!J116*0.064,0)</f>
        <v>0</v>
      </c>
      <c r="I126" s="20">
        <f>ROUND(Otway!K116*0.064,0)</f>
        <v>0</v>
      </c>
      <c r="J126" s="20">
        <f>ROUND(Otway!L116*0.064,0)</f>
        <v>5</v>
      </c>
      <c r="K126" s="20">
        <f>+B126</f>
        <v>1</v>
      </c>
      <c r="L126" s="20">
        <f t="shared" ref="L126" si="44">+C126</f>
        <v>1</v>
      </c>
      <c r="M126" s="20">
        <f t="shared" ref="M126" si="45">+D126</f>
        <v>1</v>
      </c>
      <c r="N126" s="20">
        <f t="shared" ref="N126" si="46">+E126</f>
        <v>1</v>
      </c>
      <c r="O126" s="20">
        <f t="shared" ref="O126" si="47">+F126</f>
        <v>2</v>
      </c>
      <c r="P126" s="20">
        <f t="shared" ref="P126" si="48">+G126</f>
        <v>0</v>
      </c>
      <c r="Q126" s="20">
        <f t="shared" ref="Q126" si="49">+H126</f>
        <v>0</v>
      </c>
      <c r="R126" s="20">
        <f t="shared" ref="R126" si="50">+I126</f>
        <v>0</v>
      </c>
      <c r="S126" s="20">
        <f>SUM(K126:R126)</f>
        <v>6</v>
      </c>
      <c r="T126" s="18">
        <f>($K$4*K126)+($L$4*L126)+($M$4*M126)+($N$4*N126)+($O$4*O126)+($P$4*P126)</f>
        <v>3100000</v>
      </c>
    </row>
    <row r="127" spans="1:20" x14ac:dyDescent="0.2">
      <c r="A127" s="15" t="s">
        <v>20</v>
      </c>
      <c r="B127" s="20">
        <f>ROUND(Otway!D117*0.064,0)</f>
        <v>0</v>
      </c>
      <c r="C127" s="20">
        <f>ROUND(Otway!E117*0.064,0)</f>
        <v>0</v>
      </c>
      <c r="D127" s="20">
        <f>ROUND(Otway!F117*0.064,0)</f>
        <v>0</v>
      </c>
      <c r="E127" s="20">
        <f>ROUND(Otway!G117*0.064,0)</f>
        <v>0</v>
      </c>
      <c r="F127" s="20">
        <f>ROUND(Otway!H117*0.064,0)</f>
        <v>0</v>
      </c>
      <c r="G127" s="20">
        <f>ROUND(Otway!I117*0.064,0)</f>
        <v>0</v>
      </c>
      <c r="H127" s="20">
        <f>ROUND(Otway!J117*0.064,0)</f>
        <v>0</v>
      </c>
      <c r="I127" s="20">
        <f>ROUND(Otway!K117*0.064,0)</f>
        <v>0</v>
      </c>
      <c r="J127" s="20">
        <f>ROUND(Otway!L117*0.064,0)</f>
        <v>1</v>
      </c>
    </row>
    <row r="128" spans="1:20" ht="25.5" x14ac:dyDescent="0.2">
      <c r="A128" s="15" t="s">
        <v>21</v>
      </c>
      <c r="B128" s="20">
        <f>ROUND(Otway!D118*0.064,0)</f>
        <v>0</v>
      </c>
      <c r="C128" s="20">
        <f>ROUND(Otway!E118*0.064,0)</f>
        <v>0</v>
      </c>
      <c r="D128" s="20">
        <f>ROUND(Otway!F118*0.064,0)</f>
        <v>0</v>
      </c>
      <c r="E128" s="20">
        <f>ROUND(Otway!G118*0.064,0)</f>
        <v>0</v>
      </c>
      <c r="F128" s="20">
        <f>ROUND(Otway!H118*0.064,0)</f>
        <v>0</v>
      </c>
      <c r="G128" s="20">
        <f>ROUND(Otway!I118*0.064,0)</f>
        <v>0</v>
      </c>
      <c r="H128" s="20">
        <f>ROUND(Otway!J118*0.064,0)</f>
        <v>0</v>
      </c>
      <c r="I128" s="20">
        <f>ROUND(Otway!K118*0.064,0)</f>
        <v>0</v>
      </c>
      <c r="J128" s="20">
        <f>ROUND(Otway!L118*0.064,0)</f>
        <v>0</v>
      </c>
    </row>
    <row r="129" spans="1:20" x14ac:dyDescent="0.2">
      <c r="A129" s="15" t="s">
        <v>22</v>
      </c>
      <c r="B129" s="20">
        <f>ROUND(Otway!D119*0.064,0)</f>
        <v>1</v>
      </c>
      <c r="C129" s="20">
        <f>ROUND(Otway!E119*0.064,0)</f>
        <v>0</v>
      </c>
      <c r="D129" s="20">
        <f>ROUND(Otway!F119*0.064,0)</f>
        <v>0</v>
      </c>
      <c r="E129" s="20">
        <f>ROUND(Otway!G119*0.064,0)</f>
        <v>0</v>
      </c>
      <c r="F129" s="20">
        <f>ROUND(Otway!H119*0.064,0)</f>
        <v>0</v>
      </c>
      <c r="G129" s="20">
        <f>ROUND(Otway!I119*0.064,0)</f>
        <v>0</v>
      </c>
      <c r="H129" s="20">
        <f>ROUND(Otway!J119*0.064,0)</f>
        <v>0</v>
      </c>
      <c r="I129" s="20">
        <f>ROUND(Otway!K119*0.064,0)</f>
        <v>0</v>
      </c>
      <c r="J129" s="20">
        <f>ROUND(Otway!L119*0.064,0)</f>
        <v>1</v>
      </c>
    </row>
    <row r="130" spans="1:20" x14ac:dyDescent="0.2">
      <c r="A130" s="15" t="s">
        <v>23</v>
      </c>
      <c r="B130" s="20">
        <f>ROUND(Otway!D120*0.064,0)</f>
        <v>1</v>
      </c>
      <c r="C130" s="20">
        <f>ROUND(Otway!E120*0.064,0)</f>
        <v>1</v>
      </c>
      <c r="D130" s="20">
        <f>ROUND(Otway!F120*0.064,0)</f>
        <v>0</v>
      </c>
      <c r="E130" s="20">
        <f>ROUND(Otway!G120*0.064,0)</f>
        <v>0</v>
      </c>
      <c r="F130" s="20">
        <f>ROUND(Otway!H120*0.064,0)</f>
        <v>0</v>
      </c>
      <c r="G130" s="20">
        <f>ROUND(Otway!I120*0.064,0)</f>
        <v>0</v>
      </c>
      <c r="H130" s="20">
        <f>ROUND(Otway!J120*0.064,0)</f>
        <v>0</v>
      </c>
      <c r="I130" s="20">
        <f>ROUND(Otway!K120*0.064,0)</f>
        <v>0</v>
      </c>
      <c r="J130" s="20">
        <f>ROUND(Otway!L120*0.064,0)</f>
        <v>2</v>
      </c>
    </row>
    <row r="131" spans="1:20" ht="25.5" x14ac:dyDescent="0.2">
      <c r="A131" s="15" t="s">
        <v>24</v>
      </c>
      <c r="B131" s="20">
        <f>ROUND(Otway!D121*0.064,0)</f>
        <v>1</v>
      </c>
      <c r="C131" s="20">
        <f>ROUND(Otway!E121*0.064,0)</f>
        <v>1</v>
      </c>
      <c r="D131" s="20">
        <f>ROUND(Otway!F121*0.064,0)</f>
        <v>0</v>
      </c>
      <c r="E131" s="20">
        <f>ROUND(Otway!G121*0.064,0)</f>
        <v>0</v>
      </c>
      <c r="F131" s="20">
        <f>ROUND(Otway!H121*0.064,0)</f>
        <v>0</v>
      </c>
      <c r="G131" s="20">
        <f>ROUND(Otway!I121*0.064,0)</f>
        <v>0</v>
      </c>
      <c r="H131" s="20">
        <f>ROUND(Otway!J121*0.064,0)</f>
        <v>0</v>
      </c>
      <c r="I131" s="20">
        <f>ROUND(Otway!K121*0.064,0)</f>
        <v>0</v>
      </c>
      <c r="J131" s="20">
        <f>ROUND(Otway!L121*0.064,0)</f>
        <v>2</v>
      </c>
    </row>
    <row r="132" spans="1:20" x14ac:dyDescent="0.2">
      <c r="A132" s="15" t="s">
        <v>25</v>
      </c>
      <c r="B132" s="20">
        <f>ROUND(Otway!D122*0.064,0)</f>
        <v>0</v>
      </c>
      <c r="C132" s="20">
        <f>ROUND(Otway!E122*0.064,0)</f>
        <v>0</v>
      </c>
      <c r="D132" s="20">
        <f>ROUND(Otway!F122*0.064,0)</f>
        <v>0</v>
      </c>
      <c r="E132" s="20">
        <f>ROUND(Otway!G122*0.064,0)</f>
        <v>0</v>
      </c>
      <c r="F132" s="20">
        <f>ROUND(Otway!H122*0.064,0)</f>
        <v>0</v>
      </c>
      <c r="G132" s="20">
        <f>ROUND(Otway!I122*0.064,0)</f>
        <v>0</v>
      </c>
      <c r="H132" s="20">
        <f>ROUND(Otway!J122*0.064,0)</f>
        <v>0</v>
      </c>
      <c r="I132" s="20">
        <f>ROUND(Otway!K122*0.064,0)</f>
        <v>0</v>
      </c>
      <c r="J132" s="20">
        <f>ROUND(Otway!L122*0.064,0)</f>
        <v>1</v>
      </c>
    </row>
    <row r="133" spans="1:20" x14ac:dyDescent="0.2">
      <c r="A133" s="15" t="s">
        <v>26</v>
      </c>
      <c r="B133" s="20">
        <f>ROUND(Otway!D123*0.064,0)</f>
        <v>0</v>
      </c>
      <c r="C133" s="20">
        <f>ROUND(Otway!E123*0.064,0)</f>
        <v>0</v>
      </c>
      <c r="D133" s="20">
        <f>ROUND(Otway!F123*0.064,0)</f>
        <v>0</v>
      </c>
      <c r="E133" s="20">
        <f>ROUND(Otway!G123*0.064,0)</f>
        <v>0</v>
      </c>
      <c r="F133" s="20">
        <f>ROUND(Otway!H123*0.064,0)</f>
        <v>0</v>
      </c>
      <c r="G133" s="20">
        <f>ROUND(Otway!I123*0.064,0)</f>
        <v>0</v>
      </c>
      <c r="H133" s="20">
        <f>ROUND(Otway!J123*0.064,0)</f>
        <v>0</v>
      </c>
      <c r="I133" s="20">
        <f>ROUND(Otway!K123*0.064,0)</f>
        <v>0</v>
      </c>
      <c r="J133" s="20">
        <f>ROUND(Otway!L123*0.064,0)</f>
        <v>0</v>
      </c>
    </row>
    <row r="134" spans="1:20" x14ac:dyDescent="0.2">
      <c r="A134" s="15" t="s">
        <v>27</v>
      </c>
      <c r="B134" s="20">
        <f>ROUND(Otway!D124*0.064,0)</f>
        <v>0</v>
      </c>
      <c r="C134" s="20">
        <f>ROUND(Otway!E124*0.064,0)</f>
        <v>0</v>
      </c>
      <c r="D134" s="20">
        <f>ROUND(Otway!F124*0.064,0)</f>
        <v>0</v>
      </c>
      <c r="E134" s="20">
        <f>ROUND(Otway!G124*0.064,0)</f>
        <v>0</v>
      </c>
      <c r="F134" s="20">
        <f>ROUND(Otway!H124*0.064,0)</f>
        <v>0</v>
      </c>
      <c r="G134" s="20">
        <f>ROUND(Otway!I124*0.064,0)</f>
        <v>0</v>
      </c>
      <c r="H134" s="20">
        <f>ROUND(Otway!J124*0.064,0)</f>
        <v>0</v>
      </c>
      <c r="I134" s="20">
        <f>ROUND(Otway!K124*0.064,0)</f>
        <v>0</v>
      </c>
      <c r="J134" s="20">
        <f>ROUND(Otway!L124*0.064,0)</f>
        <v>0</v>
      </c>
    </row>
    <row r="135" spans="1:20" x14ac:dyDescent="0.2">
      <c r="A135" s="15" t="s">
        <v>28</v>
      </c>
      <c r="B135" s="20">
        <f>ROUND(Otway!D125*0.064,0)</f>
        <v>0</v>
      </c>
      <c r="C135" s="20">
        <f>ROUND(Otway!E125*0.064,0)</f>
        <v>0</v>
      </c>
      <c r="D135" s="20">
        <f>ROUND(Otway!F125*0.064,0)</f>
        <v>0</v>
      </c>
      <c r="E135" s="20">
        <f>ROUND(Otway!G125*0.064,0)</f>
        <v>0</v>
      </c>
      <c r="F135" s="20">
        <f>ROUND(Otway!H125*0.064,0)</f>
        <v>0</v>
      </c>
      <c r="G135" s="20">
        <f>ROUND(Otway!I125*0.064,0)</f>
        <v>0</v>
      </c>
      <c r="H135" s="20">
        <f>ROUND(Otway!J125*0.064,0)</f>
        <v>0</v>
      </c>
      <c r="I135" s="20">
        <f>ROUND(Otway!K125*0.064,0)</f>
        <v>0</v>
      </c>
      <c r="J135" s="20">
        <f>ROUND(Otway!L125*0.064,0)</f>
        <v>1</v>
      </c>
    </row>
    <row r="136" spans="1:20" x14ac:dyDescent="0.2">
      <c r="A136" s="15" t="s">
        <v>29</v>
      </c>
      <c r="B136" s="20">
        <f>ROUND(Otway!D126*0.064,0)</f>
        <v>0</v>
      </c>
      <c r="C136" s="20">
        <f>ROUND(Otway!E126*0.064,0)</f>
        <v>0</v>
      </c>
      <c r="D136" s="20">
        <f>ROUND(Otway!F126*0.064,0)</f>
        <v>0</v>
      </c>
      <c r="E136" s="20">
        <f>ROUND(Otway!G126*0.064,0)</f>
        <v>0</v>
      </c>
      <c r="F136" s="20">
        <f>ROUND(Otway!H126*0.064,0)</f>
        <v>0</v>
      </c>
      <c r="G136" s="20">
        <f>ROUND(Otway!I126*0.064,0)</f>
        <v>0</v>
      </c>
      <c r="H136" s="20">
        <f>ROUND(Otway!J126*0.064,0)</f>
        <v>0</v>
      </c>
      <c r="I136" s="20">
        <f>ROUND(Otway!K126*0.064,0)</f>
        <v>0</v>
      </c>
      <c r="J136" s="20">
        <f>ROUND(Otway!L126*0.064,0)</f>
        <v>0</v>
      </c>
    </row>
    <row r="137" spans="1:20" x14ac:dyDescent="0.2">
      <c r="A137" s="15" t="s">
        <v>36</v>
      </c>
      <c r="B137" s="20">
        <f>ROUND(Otway!D127*0.064,0)</f>
        <v>0</v>
      </c>
      <c r="C137" s="20">
        <f>ROUND(Otway!E127*0.064,0)</f>
        <v>0</v>
      </c>
      <c r="D137" s="20">
        <f>ROUND(Otway!F127*0.064,0)</f>
        <v>0</v>
      </c>
      <c r="E137" s="20">
        <f>ROUND(Otway!G127*0.064,0)</f>
        <v>0</v>
      </c>
      <c r="F137" s="20">
        <f>ROUND(Otway!H127*0.064,0)</f>
        <v>0</v>
      </c>
      <c r="G137" s="20">
        <f>ROUND(Otway!I127*0.064,0)</f>
        <v>0</v>
      </c>
      <c r="H137" s="20">
        <f>ROUND(Otway!J127*0.064,0)</f>
        <v>0</v>
      </c>
      <c r="I137" s="20">
        <f>ROUND(Otway!K127*0.064,0)</f>
        <v>0</v>
      </c>
      <c r="J137" s="20">
        <f>ROUND(Otway!L127*0.064,0)</f>
        <v>1</v>
      </c>
      <c r="K137" s="20">
        <f>SUM(B119:B137)-K119-K126</f>
        <v>5</v>
      </c>
      <c r="L137" s="20">
        <f t="shared" ref="L137" si="51">SUM(C119:C137)-L119-L126</f>
        <v>3</v>
      </c>
      <c r="M137" s="20">
        <f t="shared" ref="M137" si="52">SUM(D119:D137)-M119-M126</f>
        <v>1</v>
      </c>
      <c r="N137" s="20">
        <f t="shared" ref="N137" si="53">SUM(E119:E137)-N119-N126</f>
        <v>1</v>
      </c>
      <c r="O137" s="20">
        <f t="shared" ref="O137" si="54">SUM(F119:F137)-O119-O126</f>
        <v>1</v>
      </c>
      <c r="P137" s="20">
        <f t="shared" ref="P137" si="55">SUM(G119:G137)-P119-P126</f>
        <v>0</v>
      </c>
      <c r="Q137" s="20">
        <f t="shared" ref="Q137" si="56">SUM(H119:H137)-Q119-Q126</f>
        <v>0</v>
      </c>
      <c r="R137" s="20">
        <f t="shared" ref="R137" si="57">SUM(I119:I137)-R119-R126</f>
        <v>0</v>
      </c>
      <c r="S137" s="20">
        <f>SUM(K137:R137)</f>
        <v>11</v>
      </c>
      <c r="T137" s="19">
        <f>($K$4*K137)+($L$4*L137)+($M$4*M137)+($N$4*N137)+($O$4*O137)+($P$4*P137)</f>
        <v>2100000</v>
      </c>
    </row>
    <row r="139" spans="1:20" x14ac:dyDescent="0.2">
      <c r="B139" s="41">
        <v>2014</v>
      </c>
      <c r="C139" s="42"/>
      <c r="D139" s="42"/>
      <c r="E139" s="42"/>
      <c r="F139" s="42"/>
      <c r="G139" s="42"/>
      <c r="H139" s="42"/>
      <c r="I139" s="42"/>
      <c r="J139" s="43"/>
    </row>
    <row r="140" spans="1:20" ht="38.25" x14ac:dyDescent="0.2">
      <c r="B140" s="11" t="s">
        <v>2</v>
      </c>
      <c r="C140" s="12" t="s">
        <v>3</v>
      </c>
      <c r="D140" s="12" t="s">
        <v>4</v>
      </c>
      <c r="E140" s="12" t="s">
        <v>5</v>
      </c>
      <c r="F140" s="12" t="s">
        <v>6</v>
      </c>
      <c r="G140" s="12" t="s">
        <v>7</v>
      </c>
      <c r="H140" s="13" t="s">
        <v>8</v>
      </c>
      <c r="I140" s="13" t="s">
        <v>9</v>
      </c>
      <c r="J140" s="16" t="s">
        <v>34</v>
      </c>
      <c r="K140" s="22">
        <v>25000</v>
      </c>
      <c r="L140" s="22">
        <v>75000</v>
      </c>
      <c r="M140" s="22">
        <v>150000</v>
      </c>
      <c r="N140" s="22">
        <v>350000</v>
      </c>
      <c r="O140" s="22">
        <v>1250000</v>
      </c>
      <c r="P140" s="22">
        <v>3500000</v>
      </c>
      <c r="T140" s="9" t="s">
        <v>35</v>
      </c>
    </row>
    <row r="141" spans="1:20" x14ac:dyDescent="0.2">
      <c r="A141" s="15" t="s">
        <v>11</v>
      </c>
      <c r="B141" s="20">
        <f>ROUND(Otway!D130*0.064,0)</f>
        <v>3</v>
      </c>
      <c r="C141" s="20">
        <f>ROUND(Otway!E130*0.064,0)</f>
        <v>1</v>
      </c>
      <c r="D141" s="20">
        <f>ROUND(Otway!F130*0.064,0)</f>
        <v>1</v>
      </c>
      <c r="E141" s="20">
        <f>ROUND(Otway!G130*0.064,0)</f>
        <v>1</v>
      </c>
      <c r="F141" s="20">
        <f>ROUND(Otway!H130*0.064,0)</f>
        <v>1</v>
      </c>
      <c r="G141" s="20">
        <f>ROUND(Otway!I130*0.064,0)</f>
        <v>0</v>
      </c>
      <c r="H141" s="20">
        <f>ROUND(Otway!J130*0.064,0)</f>
        <v>0</v>
      </c>
      <c r="I141" s="20">
        <f>ROUND(Otway!K130*0.064,0)</f>
        <v>0</v>
      </c>
      <c r="J141" s="20">
        <f>ROUND(Otway!L130*0.064,0)</f>
        <v>8</v>
      </c>
      <c r="K141" s="20">
        <f>+B141</f>
        <v>3</v>
      </c>
      <c r="L141" s="20">
        <f t="shared" ref="L141" si="58">+C141</f>
        <v>1</v>
      </c>
      <c r="M141" s="20">
        <f t="shared" ref="M141" si="59">+D141</f>
        <v>1</v>
      </c>
      <c r="N141" s="20">
        <f t="shared" ref="N141" si="60">+E141</f>
        <v>1</v>
      </c>
      <c r="O141" s="20">
        <f t="shared" ref="O141" si="61">+F141</f>
        <v>1</v>
      </c>
      <c r="P141" s="20">
        <f t="shared" ref="P141" si="62">+G141</f>
        <v>0</v>
      </c>
      <c r="Q141" s="20">
        <f t="shared" ref="Q141" si="63">+H141</f>
        <v>0</v>
      </c>
      <c r="R141" s="20">
        <f t="shared" ref="R141" si="64">+I141</f>
        <v>0</v>
      </c>
      <c r="S141" s="20">
        <f>SUM(K141:R141)</f>
        <v>7</v>
      </c>
      <c r="T141" s="18">
        <f>($K$4*K141)+($L$4*L141)+($M$4*M141)+($N$4*N141)+($O$4*O141)+($P$4*P141)</f>
        <v>1900000</v>
      </c>
    </row>
    <row r="142" spans="1:20" x14ac:dyDescent="0.2">
      <c r="A142" s="15" t="s">
        <v>13</v>
      </c>
      <c r="B142" s="20">
        <f>ROUND(Otway!D131*0.064,0)</f>
        <v>0</v>
      </c>
      <c r="C142" s="20">
        <f>ROUND(Otway!E131*0.064,0)</f>
        <v>0</v>
      </c>
      <c r="D142" s="20">
        <f>ROUND(Otway!F131*0.064,0)</f>
        <v>0</v>
      </c>
      <c r="E142" s="20">
        <f>ROUND(Otway!G131*0.064,0)</f>
        <v>0</v>
      </c>
      <c r="F142" s="20">
        <f>ROUND(Otway!H131*0.064,0)</f>
        <v>0</v>
      </c>
      <c r="G142" s="20">
        <f>ROUND(Otway!I131*0.064,0)</f>
        <v>0</v>
      </c>
      <c r="H142" s="20">
        <f>ROUND(Otway!J131*0.064,0)</f>
        <v>0</v>
      </c>
      <c r="I142" s="20">
        <f>ROUND(Otway!K131*0.064,0)</f>
        <v>0</v>
      </c>
      <c r="J142" s="20">
        <f>ROUND(Otway!L131*0.064,0)</f>
        <v>0</v>
      </c>
    </row>
    <row r="143" spans="1:20" x14ac:dyDescent="0.2">
      <c r="A143" s="15" t="s">
        <v>14</v>
      </c>
      <c r="B143" s="20">
        <f>ROUND(Otway!D132*0.064,0)</f>
        <v>0</v>
      </c>
      <c r="C143" s="20">
        <f>ROUND(Otway!E132*0.064,0)</f>
        <v>0</v>
      </c>
      <c r="D143" s="20">
        <f>ROUND(Otway!F132*0.064,0)</f>
        <v>0</v>
      </c>
      <c r="E143" s="20">
        <f>ROUND(Otway!G132*0.064,0)</f>
        <v>0</v>
      </c>
      <c r="F143" s="20">
        <f>ROUND(Otway!H132*0.064,0)</f>
        <v>0</v>
      </c>
      <c r="G143" s="20">
        <f>ROUND(Otway!I132*0.064,0)</f>
        <v>0</v>
      </c>
      <c r="H143" s="20">
        <f>ROUND(Otway!J132*0.064,0)</f>
        <v>0</v>
      </c>
      <c r="I143" s="20">
        <f>ROUND(Otway!K132*0.064,0)</f>
        <v>0</v>
      </c>
      <c r="J143" s="20">
        <f>ROUND(Otway!L132*0.064,0)</f>
        <v>0</v>
      </c>
    </row>
    <row r="144" spans="1:20" x14ac:dyDescent="0.2">
      <c r="A144" s="15" t="s">
        <v>15</v>
      </c>
      <c r="B144" s="20">
        <f>ROUND(Otway!D133*0.064,0)</f>
        <v>0</v>
      </c>
      <c r="C144" s="20">
        <f>ROUND(Otway!E133*0.064,0)</f>
        <v>0</v>
      </c>
      <c r="D144" s="20">
        <f>ROUND(Otway!F133*0.064,0)</f>
        <v>0</v>
      </c>
      <c r="E144" s="20">
        <f>ROUND(Otway!G133*0.064,0)</f>
        <v>0</v>
      </c>
      <c r="F144" s="20">
        <f>ROUND(Otway!H133*0.064,0)</f>
        <v>0</v>
      </c>
      <c r="G144" s="20">
        <f>ROUND(Otway!I133*0.064,0)</f>
        <v>0</v>
      </c>
      <c r="H144" s="20">
        <f>ROUND(Otway!J133*0.064,0)</f>
        <v>0</v>
      </c>
      <c r="I144" s="20">
        <f>ROUND(Otway!K133*0.064,0)</f>
        <v>0</v>
      </c>
      <c r="J144" s="20">
        <f>ROUND(Otway!L133*0.064,0)</f>
        <v>0</v>
      </c>
    </row>
    <row r="145" spans="1:20" x14ac:dyDescent="0.2">
      <c r="A145" s="15" t="s">
        <v>16</v>
      </c>
      <c r="B145" s="20">
        <f>ROUND(Otway!D134*0.064,0)</f>
        <v>1</v>
      </c>
      <c r="C145" s="20">
        <f>ROUND(Otway!E134*0.064,0)</f>
        <v>1</v>
      </c>
      <c r="D145" s="20">
        <f>ROUND(Otway!F134*0.064,0)</f>
        <v>1</v>
      </c>
      <c r="E145" s="20">
        <f>ROUND(Otway!G134*0.064,0)</f>
        <v>1</v>
      </c>
      <c r="F145" s="20">
        <f>ROUND(Otway!H134*0.064,0)</f>
        <v>1</v>
      </c>
      <c r="G145" s="20">
        <f>ROUND(Otway!I134*0.064,0)</f>
        <v>0</v>
      </c>
      <c r="H145" s="20">
        <f>ROUND(Otway!J134*0.064,0)</f>
        <v>0</v>
      </c>
      <c r="I145" s="20">
        <f>ROUND(Otway!K134*0.064,0)</f>
        <v>0</v>
      </c>
      <c r="J145" s="20">
        <f>ROUND(Otway!L134*0.064,0)</f>
        <v>5</v>
      </c>
    </row>
    <row r="146" spans="1:20" x14ac:dyDescent="0.2">
      <c r="A146" s="15" t="s">
        <v>17</v>
      </c>
      <c r="B146" s="20">
        <f>ROUND(Otway!D135*0.064,0)</f>
        <v>0</v>
      </c>
      <c r="C146" s="20">
        <f>ROUND(Otway!E135*0.064,0)</f>
        <v>0</v>
      </c>
      <c r="D146" s="20">
        <f>ROUND(Otway!F135*0.064,0)</f>
        <v>0</v>
      </c>
      <c r="E146" s="20">
        <f>ROUND(Otway!G135*0.064,0)</f>
        <v>0</v>
      </c>
      <c r="F146" s="20">
        <f>ROUND(Otway!H135*0.064,0)</f>
        <v>0</v>
      </c>
      <c r="G146" s="20">
        <f>ROUND(Otway!I135*0.064,0)</f>
        <v>0</v>
      </c>
      <c r="H146" s="20">
        <f>ROUND(Otway!J135*0.064,0)</f>
        <v>0</v>
      </c>
      <c r="I146" s="20">
        <f>ROUND(Otway!K135*0.064,0)</f>
        <v>0</v>
      </c>
      <c r="J146" s="20">
        <f>ROUND(Otway!L135*0.064,0)</f>
        <v>1</v>
      </c>
    </row>
    <row r="147" spans="1:20" x14ac:dyDescent="0.2">
      <c r="A147" s="15" t="s">
        <v>18</v>
      </c>
      <c r="B147" s="20">
        <f>ROUND(Otway!D136*0.064,0)</f>
        <v>0</v>
      </c>
      <c r="C147" s="20">
        <f>ROUND(Otway!E136*0.064,0)</f>
        <v>0</v>
      </c>
      <c r="D147" s="20">
        <f>ROUND(Otway!F136*0.064,0)</f>
        <v>0</v>
      </c>
      <c r="E147" s="20">
        <f>ROUND(Otway!G136*0.064,0)</f>
        <v>0</v>
      </c>
      <c r="F147" s="20">
        <f>ROUND(Otway!H136*0.064,0)</f>
        <v>0</v>
      </c>
      <c r="G147" s="20">
        <f>ROUND(Otway!I136*0.064,0)</f>
        <v>0</v>
      </c>
      <c r="H147" s="20">
        <f>ROUND(Otway!J136*0.064,0)</f>
        <v>0</v>
      </c>
      <c r="I147" s="20">
        <f>ROUND(Otway!K136*0.064,0)</f>
        <v>0</v>
      </c>
      <c r="J147" s="20">
        <f>ROUND(Otway!L136*0.064,0)</f>
        <v>2</v>
      </c>
    </row>
    <row r="148" spans="1:20" x14ac:dyDescent="0.2">
      <c r="A148" s="15" t="s">
        <v>19</v>
      </c>
      <c r="B148" s="20">
        <f>ROUND(Otway!D137*0.064,0)</f>
        <v>1</v>
      </c>
      <c r="C148" s="20">
        <f>ROUND(Otway!E137*0.064,0)</f>
        <v>1</v>
      </c>
      <c r="D148" s="20">
        <f>ROUND(Otway!F137*0.064,0)</f>
        <v>1</v>
      </c>
      <c r="E148" s="20">
        <f>ROUND(Otway!G137*0.064,0)</f>
        <v>1</v>
      </c>
      <c r="F148" s="20">
        <f>ROUND(Otway!H137*0.064,0)</f>
        <v>1</v>
      </c>
      <c r="G148" s="20">
        <f>ROUND(Otway!I137*0.064,0)</f>
        <v>0</v>
      </c>
      <c r="H148" s="20">
        <f>ROUND(Otway!J137*0.064,0)</f>
        <v>0</v>
      </c>
      <c r="I148" s="20">
        <f>ROUND(Otway!K137*0.064,0)</f>
        <v>0</v>
      </c>
      <c r="J148" s="20">
        <f>ROUND(Otway!L137*0.064,0)</f>
        <v>6</v>
      </c>
      <c r="K148" s="20">
        <f>+B148</f>
        <v>1</v>
      </c>
      <c r="L148" s="20">
        <f t="shared" ref="L148" si="65">+C148</f>
        <v>1</v>
      </c>
      <c r="M148" s="20">
        <f t="shared" ref="M148" si="66">+D148</f>
        <v>1</v>
      </c>
      <c r="N148" s="20">
        <f t="shared" ref="N148" si="67">+E148</f>
        <v>1</v>
      </c>
      <c r="O148" s="20">
        <f t="shared" ref="O148" si="68">+F148</f>
        <v>1</v>
      </c>
      <c r="P148" s="20">
        <f t="shared" ref="P148" si="69">+G148</f>
        <v>0</v>
      </c>
      <c r="Q148" s="20">
        <f t="shared" ref="Q148" si="70">+H148</f>
        <v>0</v>
      </c>
      <c r="R148" s="20">
        <f t="shared" ref="R148" si="71">+I148</f>
        <v>0</v>
      </c>
      <c r="S148" s="20">
        <f>SUM(K148:R148)</f>
        <v>5</v>
      </c>
      <c r="T148" s="18">
        <f>($K$4*K148)+($L$4*L148)+($M$4*M148)+($N$4*N148)+($O$4*O148)+($P$4*P148)</f>
        <v>1850000</v>
      </c>
    </row>
    <row r="149" spans="1:20" x14ac:dyDescent="0.2">
      <c r="A149" s="15" t="s">
        <v>20</v>
      </c>
      <c r="B149" s="20">
        <f>ROUND(Otway!D138*0.064,0)</f>
        <v>1</v>
      </c>
      <c r="C149" s="20">
        <f>ROUND(Otway!E138*0.064,0)</f>
        <v>0</v>
      </c>
      <c r="D149" s="20">
        <f>ROUND(Otway!F138*0.064,0)</f>
        <v>0</v>
      </c>
      <c r="E149" s="20">
        <f>ROUND(Otway!G138*0.064,0)</f>
        <v>0</v>
      </c>
      <c r="F149" s="20">
        <f>ROUND(Otway!H138*0.064,0)</f>
        <v>0</v>
      </c>
      <c r="G149" s="20">
        <f>ROUND(Otway!I138*0.064,0)</f>
        <v>0</v>
      </c>
      <c r="H149" s="20">
        <f>ROUND(Otway!J138*0.064,0)</f>
        <v>0</v>
      </c>
      <c r="I149" s="20">
        <f>ROUND(Otway!K138*0.064,0)</f>
        <v>0</v>
      </c>
      <c r="J149" s="20">
        <f>ROUND(Otway!L138*0.064,0)</f>
        <v>2</v>
      </c>
    </row>
    <row r="150" spans="1:20" ht="25.5" x14ac:dyDescent="0.2">
      <c r="A150" s="15" t="s">
        <v>21</v>
      </c>
      <c r="B150" s="20">
        <f>ROUND(Otway!D139*0.064,0)</f>
        <v>0</v>
      </c>
      <c r="C150" s="20">
        <f>ROUND(Otway!E139*0.064,0)</f>
        <v>0</v>
      </c>
      <c r="D150" s="20">
        <f>ROUND(Otway!F139*0.064,0)</f>
        <v>0</v>
      </c>
      <c r="E150" s="20">
        <f>ROUND(Otway!G139*0.064,0)</f>
        <v>0</v>
      </c>
      <c r="F150" s="20">
        <f>ROUND(Otway!H139*0.064,0)</f>
        <v>0</v>
      </c>
      <c r="G150" s="20">
        <f>ROUND(Otway!I139*0.064,0)</f>
        <v>0</v>
      </c>
      <c r="H150" s="20">
        <f>ROUND(Otway!J139*0.064,0)</f>
        <v>0</v>
      </c>
      <c r="I150" s="20">
        <f>ROUND(Otway!K139*0.064,0)</f>
        <v>0</v>
      </c>
      <c r="J150" s="20">
        <f>ROUND(Otway!L139*0.064,0)</f>
        <v>0</v>
      </c>
    </row>
    <row r="151" spans="1:20" x14ac:dyDescent="0.2">
      <c r="A151" s="15" t="s">
        <v>22</v>
      </c>
      <c r="B151" s="20">
        <f>ROUND(Otway!D140*0.064,0)</f>
        <v>1</v>
      </c>
      <c r="C151" s="20">
        <f>ROUND(Otway!E140*0.064,0)</f>
        <v>0</v>
      </c>
      <c r="D151" s="20">
        <f>ROUND(Otway!F140*0.064,0)</f>
        <v>0</v>
      </c>
      <c r="E151" s="20">
        <f>ROUND(Otway!G140*0.064,0)</f>
        <v>0</v>
      </c>
      <c r="F151" s="20">
        <f>ROUND(Otway!H140*0.064,0)</f>
        <v>0</v>
      </c>
      <c r="G151" s="20">
        <f>ROUND(Otway!I140*0.064,0)</f>
        <v>0</v>
      </c>
      <c r="H151" s="20">
        <f>ROUND(Otway!J140*0.064,0)</f>
        <v>0</v>
      </c>
      <c r="I151" s="20">
        <f>ROUND(Otway!K140*0.064,0)</f>
        <v>0</v>
      </c>
      <c r="J151" s="20">
        <f>ROUND(Otway!L140*0.064,0)</f>
        <v>1</v>
      </c>
    </row>
    <row r="152" spans="1:20" x14ac:dyDescent="0.2">
      <c r="A152" s="15" t="s">
        <v>23</v>
      </c>
      <c r="B152" s="20">
        <f>ROUND(Otway!D141*0.064,0)</f>
        <v>0</v>
      </c>
      <c r="C152" s="20">
        <f>ROUND(Otway!E141*0.064,0)</f>
        <v>1</v>
      </c>
      <c r="D152" s="20">
        <f>ROUND(Otway!F141*0.064,0)</f>
        <v>1</v>
      </c>
      <c r="E152" s="20">
        <f>ROUND(Otway!G141*0.064,0)</f>
        <v>0</v>
      </c>
      <c r="F152" s="20">
        <f>ROUND(Otway!H141*0.064,0)</f>
        <v>0</v>
      </c>
      <c r="G152" s="20">
        <f>ROUND(Otway!I141*0.064,0)</f>
        <v>0</v>
      </c>
      <c r="H152" s="20">
        <f>ROUND(Otway!J141*0.064,0)</f>
        <v>0</v>
      </c>
      <c r="I152" s="20">
        <f>ROUND(Otway!K141*0.064,0)</f>
        <v>0</v>
      </c>
      <c r="J152" s="20">
        <f>ROUND(Otway!L141*0.064,0)</f>
        <v>2</v>
      </c>
    </row>
    <row r="153" spans="1:20" ht="25.5" x14ac:dyDescent="0.2">
      <c r="A153" s="15" t="s">
        <v>24</v>
      </c>
      <c r="B153" s="20">
        <f>ROUND(Otway!D142*0.064,0)</f>
        <v>1</v>
      </c>
      <c r="C153" s="20">
        <f>ROUND(Otway!E142*0.064,0)</f>
        <v>1</v>
      </c>
      <c r="D153" s="20">
        <f>ROUND(Otway!F142*0.064,0)</f>
        <v>0</v>
      </c>
      <c r="E153" s="20">
        <f>ROUND(Otway!G142*0.064,0)</f>
        <v>0</v>
      </c>
      <c r="F153" s="20">
        <f>ROUND(Otway!H142*0.064,0)</f>
        <v>0</v>
      </c>
      <c r="G153" s="20">
        <f>ROUND(Otway!I142*0.064,0)</f>
        <v>0</v>
      </c>
      <c r="H153" s="20">
        <f>ROUND(Otway!J142*0.064,0)</f>
        <v>0</v>
      </c>
      <c r="I153" s="20">
        <f>ROUND(Otway!K142*0.064,0)</f>
        <v>0</v>
      </c>
      <c r="J153" s="20">
        <f>ROUND(Otway!L142*0.064,0)</f>
        <v>2</v>
      </c>
    </row>
    <row r="154" spans="1:20" x14ac:dyDescent="0.2">
      <c r="A154" s="15" t="s">
        <v>25</v>
      </c>
      <c r="B154" s="20">
        <f>ROUND(Otway!D143*0.064,0)</f>
        <v>0</v>
      </c>
      <c r="C154" s="20">
        <f>ROUND(Otway!E143*0.064,0)</f>
        <v>0</v>
      </c>
      <c r="D154" s="20">
        <f>ROUND(Otway!F143*0.064,0)</f>
        <v>1</v>
      </c>
      <c r="E154" s="20">
        <f>ROUND(Otway!G143*0.064,0)</f>
        <v>0</v>
      </c>
      <c r="F154" s="20">
        <f>ROUND(Otway!H143*0.064,0)</f>
        <v>0</v>
      </c>
      <c r="G154" s="20">
        <f>ROUND(Otway!I143*0.064,0)</f>
        <v>0</v>
      </c>
      <c r="H154" s="20">
        <f>ROUND(Otway!J143*0.064,0)</f>
        <v>0</v>
      </c>
      <c r="I154" s="20">
        <f>ROUND(Otway!K143*0.064,0)</f>
        <v>0</v>
      </c>
      <c r="J154" s="20">
        <f>ROUND(Otway!L143*0.064,0)</f>
        <v>1</v>
      </c>
    </row>
    <row r="155" spans="1:20" x14ac:dyDescent="0.2">
      <c r="A155" s="15" t="s">
        <v>26</v>
      </c>
      <c r="B155" s="20">
        <f>ROUND(Otway!D144*0.064,0)</f>
        <v>0</v>
      </c>
      <c r="C155" s="20">
        <f>ROUND(Otway!E144*0.064,0)</f>
        <v>0</v>
      </c>
      <c r="D155" s="20">
        <f>ROUND(Otway!F144*0.064,0)</f>
        <v>0</v>
      </c>
      <c r="E155" s="20">
        <f>ROUND(Otway!G144*0.064,0)</f>
        <v>0</v>
      </c>
      <c r="F155" s="20">
        <f>ROUND(Otway!H144*0.064,0)</f>
        <v>0</v>
      </c>
      <c r="G155" s="20">
        <f>ROUND(Otway!I144*0.064,0)</f>
        <v>0</v>
      </c>
      <c r="H155" s="20">
        <f>ROUND(Otway!J144*0.064,0)</f>
        <v>0</v>
      </c>
      <c r="I155" s="20">
        <f>ROUND(Otway!K144*0.064,0)</f>
        <v>0</v>
      </c>
      <c r="J155" s="20">
        <f>ROUND(Otway!L144*0.064,0)</f>
        <v>0</v>
      </c>
    </row>
    <row r="156" spans="1:20" x14ac:dyDescent="0.2">
      <c r="A156" s="15" t="s">
        <v>27</v>
      </c>
      <c r="B156" s="20">
        <f>ROUND(Otway!D145*0.064,0)</f>
        <v>0</v>
      </c>
      <c r="C156" s="20">
        <f>ROUND(Otway!E145*0.064,0)</f>
        <v>0</v>
      </c>
      <c r="D156" s="20">
        <f>ROUND(Otway!F145*0.064,0)</f>
        <v>0</v>
      </c>
      <c r="E156" s="20">
        <f>ROUND(Otway!G145*0.064,0)</f>
        <v>0</v>
      </c>
      <c r="F156" s="20">
        <f>ROUND(Otway!H145*0.064,0)</f>
        <v>0</v>
      </c>
      <c r="G156" s="20">
        <f>ROUND(Otway!I145*0.064,0)</f>
        <v>0</v>
      </c>
      <c r="H156" s="20">
        <f>ROUND(Otway!J145*0.064,0)</f>
        <v>0</v>
      </c>
      <c r="I156" s="20">
        <f>ROUND(Otway!K145*0.064,0)</f>
        <v>0</v>
      </c>
      <c r="J156" s="20">
        <f>ROUND(Otway!L145*0.064,0)</f>
        <v>0</v>
      </c>
    </row>
    <row r="157" spans="1:20" x14ac:dyDescent="0.2">
      <c r="A157" s="15" t="s">
        <v>28</v>
      </c>
      <c r="B157" s="20">
        <f>ROUND(Otway!D146*0.064,0)</f>
        <v>0</v>
      </c>
      <c r="C157" s="20">
        <f>ROUND(Otway!E146*0.064,0)</f>
        <v>0</v>
      </c>
      <c r="D157" s="20">
        <f>ROUND(Otway!F146*0.064,0)</f>
        <v>0</v>
      </c>
      <c r="E157" s="20">
        <f>ROUND(Otway!G146*0.064,0)</f>
        <v>0</v>
      </c>
      <c r="F157" s="20">
        <f>ROUND(Otway!H146*0.064,0)</f>
        <v>0</v>
      </c>
      <c r="G157" s="20">
        <f>ROUND(Otway!I146*0.064,0)</f>
        <v>0</v>
      </c>
      <c r="H157" s="20">
        <f>ROUND(Otway!J146*0.064,0)</f>
        <v>0</v>
      </c>
      <c r="I157" s="20">
        <f>ROUND(Otway!K146*0.064,0)</f>
        <v>0</v>
      </c>
      <c r="J157" s="20">
        <f>ROUND(Otway!L146*0.064,0)</f>
        <v>1</v>
      </c>
    </row>
    <row r="158" spans="1:20" x14ac:dyDescent="0.2">
      <c r="A158" s="15" t="s">
        <v>29</v>
      </c>
      <c r="B158" s="20">
        <f>ROUND(Otway!D147*0.064,0)</f>
        <v>0</v>
      </c>
      <c r="C158" s="20">
        <f>ROUND(Otway!E147*0.064,0)</f>
        <v>0</v>
      </c>
      <c r="D158" s="20">
        <f>ROUND(Otway!F147*0.064,0)</f>
        <v>0</v>
      </c>
      <c r="E158" s="20">
        <f>ROUND(Otway!G147*0.064,0)</f>
        <v>0</v>
      </c>
      <c r="F158" s="20">
        <f>ROUND(Otway!H147*0.064,0)</f>
        <v>0</v>
      </c>
      <c r="G158" s="20">
        <f>ROUND(Otway!I147*0.064,0)</f>
        <v>0</v>
      </c>
      <c r="H158" s="20">
        <f>ROUND(Otway!J147*0.064,0)</f>
        <v>0</v>
      </c>
      <c r="I158" s="20">
        <f>ROUND(Otway!K147*0.064,0)</f>
        <v>0</v>
      </c>
      <c r="J158" s="20">
        <f>ROUND(Otway!L147*0.064,0)</f>
        <v>0</v>
      </c>
    </row>
    <row r="159" spans="1:20" x14ac:dyDescent="0.2">
      <c r="A159" s="15" t="s">
        <v>36</v>
      </c>
      <c r="B159" s="20">
        <f>ROUND(Otway!D148*0.064,0)</f>
        <v>0</v>
      </c>
      <c r="C159" s="20">
        <f>ROUND(Otway!E148*0.064,0)</f>
        <v>0</v>
      </c>
      <c r="D159" s="20">
        <f>ROUND(Otway!F148*0.064,0)</f>
        <v>0</v>
      </c>
      <c r="E159" s="20">
        <f>ROUND(Otway!G148*0.064,0)</f>
        <v>0</v>
      </c>
      <c r="F159" s="20">
        <f>ROUND(Otway!H148*0.064,0)</f>
        <v>0</v>
      </c>
      <c r="G159" s="20">
        <f>ROUND(Otway!I148*0.064,0)</f>
        <v>0</v>
      </c>
      <c r="H159" s="20">
        <f>ROUND(Otway!J148*0.064,0)</f>
        <v>0</v>
      </c>
      <c r="I159" s="20">
        <f>ROUND(Otway!K148*0.064,0)</f>
        <v>0</v>
      </c>
      <c r="J159" s="20">
        <f>ROUND(Otway!L148*0.064,0)</f>
        <v>1</v>
      </c>
      <c r="K159" s="20">
        <f>SUM(B141:B159)-K141-K148</f>
        <v>4</v>
      </c>
      <c r="L159" s="20">
        <f t="shared" ref="L159" si="72">SUM(C141:C159)-L141-L148</f>
        <v>3</v>
      </c>
      <c r="M159" s="20">
        <f t="shared" ref="M159" si="73">SUM(D141:D159)-M141-M148</f>
        <v>3</v>
      </c>
      <c r="N159" s="20">
        <f t="shared" ref="N159" si="74">SUM(E141:E159)-N141-N148</f>
        <v>1</v>
      </c>
      <c r="O159" s="20">
        <f t="shared" ref="O159" si="75">SUM(F141:F159)-O141-O148</f>
        <v>1</v>
      </c>
      <c r="P159" s="20">
        <f t="shared" ref="P159" si="76">SUM(G141:G159)-P141-P148</f>
        <v>0</v>
      </c>
      <c r="Q159" s="20">
        <f t="shared" ref="Q159" si="77">SUM(H141:H159)-Q141-Q148</f>
        <v>0</v>
      </c>
      <c r="R159" s="20">
        <f t="shared" ref="R159" si="78">SUM(I141:I159)-R141-R148</f>
        <v>0</v>
      </c>
      <c r="S159" s="20">
        <f>SUM(K159:R159)</f>
        <v>12</v>
      </c>
      <c r="T159" s="19">
        <f>($K$4*K159)+($L$4*L159)+($M$4*M159)+($N$4*N159)+($O$4*O159)+($P$4*P159)</f>
        <v>2375000</v>
      </c>
    </row>
    <row r="161" spans="1:20" x14ac:dyDescent="0.2">
      <c r="B161" s="41">
        <v>2013</v>
      </c>
      <c r="C161" s="42"/>
      <c r="D161" s="42"/>
      <c r="E161" s="42"/>
      <c r="F161" s="42"/>
      <c r="G161" s="42"/>
      <c r="H161" s="42"/>
      <c r="I161" s="42"/>
      <c r="J161" s="43"/>
    </row>
    <row r="162" spans="1:20" ht="38.25" x14ac:dyDescent="0.2">
      <c r="B162" s="11" t="s">
        <v>2</v>
      </c>
      <c r="C162" s="12" t="s">
        <v>3</v>
      </c>
      <c r="D162" s="12" t="s">
        <v>4</v>
      </c>
      <c r="E162" s="12" t="s">
        <v>5</v>
      </c>
      <c r="F162" s="12" t="s">
        <v>6</v>
      </c>
      <c r="G162" s="12" t="s">
        <v>7</v>
      </c>
      <c r="H162" s="13" t="s">
        <v>8</v>
      </c>
      <c r="I162" s="13" t="s">
        <v>9</v>
      </c>
      <c r="J162" s="16" t="s">
        <v>34</v>
      </c>
      <c r="K162" s="22">
        <v>25000</v>
      </c>
      <c r="L162" s="22">
        <v>75000</v>
      </c>
      <c r="M162" s="22">
        <v>150000</v>
      </c>
      <c r="N162" s="22">
        <v>350000</v>
      </c>
      <c r="O162" s="22">
        <v>1250000</v>
      </c>
      <c r="P162" s="22">
        <v>3500000</v>
      </c>
      <c r="T162" s="9" t="s">
        <v>35</v>
      </c>
    </row>
    <row r="163" spans="1:20" x14ac:dyDescent="0.2">
      <c r="A163" s="15" t="s">
        <v>11</v>
      </c>
      <c r="B163" s="20">
        <f>ROUND(Otway!D151*0.064,0)</f>
        <v>3</v>
      </c>
      <c r="C163" s="20">
        <f>ROUND(Otway!E151*0.064,0)</f>
        <v>1</v>
      </c>
      <c r="D163" s="20">
        <f>ROUND(Otway!F151*0.064,0)</f>
        <v>1</v>
      </c>
      <c r="E163" s="20">
        <f>ROUND(Otway!G151*0.064,0)</f>
        <v>1</v>
      </c>
      <c r="F163" s="20">
        <f>ROUND(Otway!H151*0.064,0)</f>
        <v>1</v>
      </c>
      <c r="G163" s="20">
        <f>ROUND(Otway!I151*0.064,0)</f>
        <v>0</v>
      </c>
      <c r="H163" s="20">
        <f>ROUND(Otway!J151*0.064,0)</f>
        <v>0</v>
      </c>
      <c r="I163" s="20">
        <f>ROUND(Otway!K151*0.064,0)</f>
        <v>0</v>
      </c>
      <c r="J163" s="20">
        <f>ROUND(Otway!L151*0.064,0)</f>
        <v>8</v>
      </c>
      <c r="K163" s="20">
        <f>+B163</f>
        <v>3</v>
      </c>
      <c r="L163" s="20">
        <f t="shared" ref="L163" si="79">+C163</f>
        <v>1</v>
      </c>
      <c r="M163" s="20">
        <f t="shared" ref="M163" si="80">+D163</f>
        <v>1</v>
      </c>
      <c r="N163" s="20">
        <f t="shared" ref="N163" si="81">+E163</f>
        <v>1</v>
      </c>
      <c r="O163" s="20">
        <f t="shared" ref="O163" si="82">+F163</f>
        <v>1</v>
      </c>
      <c r="P163" s="20">
        <f t="shared" ref="P163" si="83">+G163</f>
        <v>0</v>
      </c>
      <c r="Q163" s="20">
        <f t="shared" ref="Q163" si="84">+H163</f>
        <v>0</v>
      </c>
      <c r="R163" s="20">
        <f t="shared" ref="R163" si="85">+I163</f>
        <v>0</v>
      </c>
      <c r="S163" s="20">
        <f>SUM(K163:R163)</f>
        <v>7</v>
      </c>
      <c r="T163" s="18">
        <f>($K$4*K163)+($L$4*L163)+($M$4*M163)+($N$4*N163)+($O$4*O163)+($P$4*P163)</f>
        <v>1900000</v>
      </c>
    </row>
    <row r="164" spans="1:20" x14ac:dyDescent="0.2">
      <c r="A164" s="15" t="s">
        <v>13</v>
      </c>
      <c r="B164" s="20">
        <f>ROUND(Otway!D152*0.064,0)</f>
        <v>0</v>
      </c>
      <c r="C164" s="20">
        <f>ROUND(Otway!E152*0.064,0)</f>
        <v>0</v>
      </c>
      <c r="D164" s="20">
        <f>ROUND(Otway!F152*0.064,0)</f>
        <v>0</v>
      </c>
      <c r="E164" s="20">
        <f>ROUND(Otway!G152*0.064,0)</f>
        <v>0</v>
      </c>
      <c r="F164" s="20">
        <f>ROUND(Otway!H152*0.064,0)</f>
        <v>0</v>
      </c>
      <c r="G164" s="20">
        <f>ROUND(Otway!I152*0.064,0)</f>
        <v>0</v>
      </c>
      <c r="H164" s="20">
        <f>ROUND(Otway!J152*0.064,0)</f>
        <v>0</v>
      </c>
      <c r="I164" s="20">
        <f>ROUND(Otway!K152*0.064,0)</f>
        <v>0</v>
      </c>
      <c r="J164" s="20">
        <f>ROUND(Otway!L152*0.064,0)</f>
        <v>0</v>
      </c>
    </row>
    <row r="165" spans="1:20" x14ac:dyDescent="0.2">
      <c r="A165" s="15" t="s">
        <v>14</v>
      </c>
      <c r="B165" s="20">
        <f>ROUND(Otway!D153*0.064,0)</f>
        <v>0</v>
      </c>
      <c r="C165" s="20">
        <f>ROUND(Otway!E153*0.064,0)</f>
        <v>0</v>
      </c>
      <c r="D165" s="20">
        <f>ROUND(Otway!F153*0.064,0)</f>
        <v>0</v>
      </c>
      <c r="E165" s="20">
        <f>ROUND(Otway!G153*0.064,0)</f>
        <v>0</v>
      </c>
      <c r="F165" s="20">
        <f>ROUND(Otway!H153*0.064,0)</f>
        <v>0</v>
      </c>
      <c r="G165" s="20">
        <f>ROUND(Otway!I153*0.064,0)</f>
        <v>0</v>
      </c>
      <c r="H165" s="20">
        <f>ROUND(Otway!J153*0.064,0)</f>
        <v>0</v>
      </c>
      <c r="I165" s="20">
        <f>ROUND(Otway!K153*0.064,0)</f>
        <v>0</v>
      </c>
      <c r="J165" s="20">
        <f>ROUND(Otway!L153*0.064,0)</f>
        <v>0</v>
      </c>
    </row>
    <row r="166" spans="1:20" x14ac:dyDescent="0.2">
      <c r="A166" s="15" t="s">
        <v>15</v>
      </c>
      <c r="B166" s="20">
        <f>ROUND(Otway!D154*0.064,0)</f>
        <v>0</v>
      </c>
      <c r="C166" s="20">
        <f>ROUND(Otway!E154*0.064,0)</f>
        <v>0</v>
      </c>
      <c r="D166" s="20">
        <f>ROUND(Otway!F154*0.064,0)</f>
        <v>0</v>
      </c>
      <c r="E166" s="20">
        <f>ROUND(Otway!G154*0.064,0)</f>
        <v>0</v>
      </c>
      <c r="F166" s="20">
        <f>ROUND(Otway!H154*0.064,0)</f>
        <v>0</v>
      </c>
      <c r="G166" s="20">
        <f>ROUND(Otway!I154*0.064,0)</f>
        <v>0</v>
      </c>
      <c r="H166" s="20">
        <f>ROUND(Otway!J154*0.064,0)</f>
        <v>0</v>
      </c>
      <c r="I166" s="20">
        <f>ROUND(Otway!K154*0.064,0)</f>
        <v>0</v>
      </c>
      <c r="J166" s="20">
        <f>ROUND(Otway!L154*0.064,0)</f>
        <v>0</v>
      </c>
    </row>
    <row r="167" spans="1:20" x14ac:dyDescent="0.2">
      <c r="A167" s="15" t="s">
        <v>16</v>
      </c>
      <c r="B167" s="20">
        <f>ROUND(Otway!D155*0.064,0)</f>
        <v>1</v>
      </c>
      <c r="C167" s="20">
        <f>ROUND(Otway!E155*0.064,0)</f>
        <v>1</v>
      </c>
      <c r="D167" s="20">
        <f>ROUND(Otway!F155*0.064,0)</f>
        <v>1</v>
      </c>
      <c r="E167" s="20">
        <f>ROUND(Otway!G155*0.064,0)</f>
        <v>1</v>
      </c>
      <c r="F167" s="20">
        <f>ROUND(Otway!H155*0.064,0)</f>
        <v>1</v>
      </c>
      <c r="G167" s="20">
        <f>ROUND(Otway!I155*0.064,0)</f>
        <v>0</v>
      </c>
      <c r="H167" s="20">
        <f>ROUND(Otway!J155*0.064,0)</f>
        <v>0</v>
      </c>
      <c r="I167" s="20">
        <f>ROUND(Otway!K155*0.064,0)</f>
        <v>0</v>
      </c>
      <c r="J167" s="20">
        <f>ROUND(Otway!L155*0.064,0)</f>
        <v>5</v>
      </c>
    </row>
    <row r="168" spans="1:20" x14ac:dyDescent="0.2">
      <c r="A168" s="15" t="s">
        <v>17</v>
      </c>
      <c r="B168" s="20">
        <f>ROUND(Otway!D156*0.064,0)</f>
        <v>0</v>
      </c>
      <c r="C168" s="20">
        <f>ROUND(Otway!E156*0.064,0)</f>
        <v>0</v>
      </c>
      <c r="D168" s="20">
        <f>ROUND(Otway!F156*0.064,0)</f>
        <v>0</v>
      </c>
      <c r="E168" s="20">
        <f>ROUND(Otway!G156*0.064,0)</f>
        <v>0</v>
      </c>
      <c r="F168" s="20">
        <f>ROUND(Otway!H156*0.064,0)</f>
        <v>0</v>
      </c>
      <c r="G168" s="20">
        <f>ROUND(Otway!I156*0.064,0)</f>
        <v>0</v>
      </c>
      <c r="H168" s="20">
        <f>ROUND(Otway!J156*0.064,0)</f>
        <v>0</v>
      </c>
      <c r="I168" s="20">
        <f>ROUND(Otway!K156*0.064,0)</f>
        <v>0</v>
      </c>
      <c r="J168" s="20">
        <f>ROUND(Otway!L156*0.064,0)</f>
        <v>1</v>
      </c>
    </row>
    <row r="169" spans="1:20" x14ac:dyDescent="0.2">
      <c r="A169" s="15" t="s">
        <v>18</v>
      </c>
      <c r="B169" s="20">
        <f>ROUND(Otway!D157*0.064,0)</f>
        <v>0</v>
      </c>
      <c r="C169" s="20">
        <f>ROUND(Otway!E157*0.064,0)</f>
        <v>0</v>
      </c>
      <c r="D169" s="20">
        <f>ROUND(Otway!F157*0.064,0)</f>
        <v>0</v>
      </c>
      <c r="E169" s="20">
        <f>ROUND(Otway!G157*0.064,0)</f>
        <v>1</v>
      </c>
      <c r="F169" s="20">
        <f>ROUND(Otway!H157*0.064,0)</f>
        <v>0</v>
      </c>
      <c r="G169" s="20">
        <f>ROUND(Otway!I157*0.064,0)</f>
        <v>0</v>
      </c>
      <c r="H169" s="20">
        <f>ROUND(Otway!J157*0.064,0)</f>
        <v>0</v>
      </c>
      <c r="I169" s="20">
        <f>ROUND(Otway!K157*0.064,0)</f>
        <v>0</v>
      </c>
      <c r="J169" s="20">
        <f>ROUND(Otway!L157*0.064,0)</f>
        <v>1</v>
      </c>
    </row>
    <row r="170" spans="1:20" x14ac:dyDescent="0.2">
      <c r="A170" s="15" t="s">
        <v>19</v>
      </c>
      <c r="B170" s="20">
        <f>ROUND(Otway!D158*0.064,0)</f>
        <v>1</v>
      </c>
      <c r="C170" s="20">
        <f>ROUND(Otway!E158*0.064,0)</f>
        <v>0</v>
      </c>
      <c r="D170" s="20">
        <f>ROUND(Otway!F158*0.064,0)</f>
        <v>1</v>
      </c>
      <c r="E170" s="20">
        <f>ROUND(Otway!G158*0.064,0)</f>
        <v>1</v>
      </c>
      <c r="F170" s="20">
        <f>ROUND(Otway!H158*0.064,0)</f>
        <v>1</v>
      </c>
      <c r="G170" s="20">
        <f>ROUND(Otway!I158*0.064,0)</f>
        <v>0</v>
      </c>
      <c r="H170" s="20">
        <f>ROUND(Otway!J158*0.064,0)</f>
        <v>0</v>
      </c>
      <c r="I170" s="20">
        <f>ROUND(Otway!K158*0.064,0)</f>
        <v>0</v>
      </c>
      <c r="J170" s="20">
        <f>ROUND(Otway!L158*0.064,0)</f>
        <v>5</v>
      </c>
      <c r="K170" s="20">
        <f>+B170</f>
        <v>1</v>
      </c>
      <c r="L170" s="20">
        <f t="shared" ref="L170" si="86">+C170</f>
        <v>0</v>
      </c>
      <c r="M170" s="20">
        <f t="shared" ref="M170" si="87">+D170</f>
        <v>1</v>
      </c>
      <c r="N170" s="20">
        <f t="shared" ref="N170" si="88">+E170</f>
        <v>1</v>
      </c>
      <c r="O170" s="20">
        <f t="shared" ref="O170" si="89">+F170</f>
        <v>1</v>
      </c>
      <c r="P170" s="20">
        <f t="shared" ref="P170" si="90">+G170</f>
        <v>0</v>
      </c>
      <c r="Q170" s="20">
        <f t="shared" ref="Q170" si="91">+H170</f>
        <v>0</v>
      </c>
      <c r="R170" s="20">
        <f t="shared" ref="R170" si="92">+I170</f>
        <v>0</v>
      </c>
      <c r="S170" s="20">
        <f>SUM(K170:R170)</f>
        <v>4</v>
      </c>
      <c r="T170" s="18">
        <f>($K$4*K170)+($L$4*L170)+($M$4*M170)+($N$4*N170)+($O$4*O170)+($P$4*P170)</f>
        <v>1775000</v>
      </c>
    </row>
    <row r="171" spans="1:20" x14ac:dyDescent="0.2">
      <c r="A171" s="15" t="s">
        <v>20</v>
      </c>
      <c r="B171" s="20">
        <f>ROUND(Otway!D159*0.064,0)</f>
        <v>0</v>
      </c>
      <c r="C171" s="20">
        <f>ROUND(Otway!E159*0.064,0)</f>
        <v>0</v>
      </c>
      <c r="D171" s="20">
        <f>ROUND(Otway!F159*0.064,0)</f>
        <v>0</v>
      </c>
      <c r="E171" s="20">
        <f>ROUND(Otway!G159*0.064,0)</f>
        <v>0</v>
      </c>
      <c r="F171" s="20">
        <f>ROUND(Otway!H159*0.064,0)</f>
        <v>0</v>
      </c>
      <c r="G171" s="20">
        <f>ROUND(Otway!I159*0.064,0)</f>
        <v>0</v>
      </c>
      <c r="H171" s="20">
        <f>ROUND(Otway!J159*0.064,0)</f>
        <v>0</v>
      </c>
      <c r="I171" s="20">
        <f>ROUND(Otway!K159*0.064,0)</f>
        <v>0</v>
      </c>
      <c r="J171" s="20">
        <f>ROUND(Otway!L159*0.064,0)</f>
        <v>1</v>
      </c>
    </row>
    <row r="172" spans="1:20" ht="25.5" x14ac:dyDescent="0.2">
      <c r="A172" s="15" t="s">
        <v>21</v>
      </c>
      <c r="B172" s="20">
        <f>ROUND(Otway!D160*0.064,0)</f>
        <v>0</v>
      </c>
      <c r="C172" s="20">
        <f>ROUND(Otway!E160*0.064,0)</f>
        <v>0</v>
      </c>
      <c r="D172" s="20">
        <f>ROUND(Otway!F160*0.064,0)</f>
        <v>0</v>
      </c>
      <c r="E172" s="20">
        <f>ROUND(Otway!G160*0.064,0)</f>
        <v>0</v>
      </c>
      <c r="F172" s="20">
        <f>ROUND(Otway!H160*0.064,0)</f>
        <v>0</v>
      </c>
      <c r="G172" s="20">
        <f>ROUND(Otway!I160*0.064,0)</f>
        <v>0</v>
      </c>
      <c r="H172" s="20">
        <f>ROUND(Otway!J160*0.064,0)</f>
        <v>0</v>
      </c>
      <c r="I172" s="20">
        <f>ROUND(Otway!K160*0.064,0)</f>
        <v>0</v>
      </c>
      <c r="J172" s="20">
        <f>ROUND(Otway!L160*0.064,0)</f>
        <v>0</v>
      </c>
    </row>
    <row r="173" spans="1:20" x14ac:dyDescent="0.2">
      <c r="A173" s="15" t="s">
        <v>22</v>
      </c>
      <c r="B173" s="20">
        <f>ROUND(Otway!D161*0.064,0)</f>
        <v>1</v>
      </c>
      <c r="C173" s="20">
        <f>ROUND(Otway!E161*0.064,0)</f>
        <v>0</v>
      </c>
      <c r="D173" s="20">
        <f>ROUND(Otway!F161*0.064,0)</f>
        <v>0</v>
      </c>
      <c r="E173" s="20">
        <f>ROUND(Otway!G161*0.064,0)</f>
        <v>0</v>
      </c>
      <c r="F173" s="20">
        <f>ROUND(Otway!H161*0.064,0)</f>
        <v>0</v>
      </c>
      <c r="G173" s="20">
        <f>ROUND(Otway!I161*0.064,0)</f>
        <v>0</v>
      </c>
      <c r="H173" s="20">
        <f>ROUND(Otway!J161*0.064,0)</f>
        <v>0</v>
      </c>
      <c r="I173" s="20">
        <f>ROUND(Otway!K161*0.064,0)</f>
        <v>0</v>
      </c>
      <c r="J173" s="20">
        <f>ROUND(Otway!L161*0.064,0)</f>
        <v>1</v>
      </c>
    </row>
    <row r="174" spans="1:20" x14ac:dyDescent="0.2">
      <c r="A174" s="15" t="s">
        <v>23</v>
      </c>
      <c r="B174" s="20">
        <f>ROUND(Otway!D162*0.064,0)</f>
        <v>0</v>
      </c>
      <c r="C174" s="20">
        <f>ROUND(Otway!E162*0.064,0)</f>
        <v>1</v>
      </c>
      <c r="D174" s="20">
        <f>ROUND(Otway!F162*0.064,0)</f>
        <v>0</v>
      </c>
      <c r="E174" s="20">
        <f>ROUND(Otway!G162*0.064,0)</f>
        <v>0</v>
      </c>
      <c r="F174" s="20">
        <f>ROUND(Otway!H162*0.064,0)</f>
        <v>0</v>
      </c>
      <c r="G174" s="20">
        <f>ROUND(Otway!I162*0.064,0)</f>
        <v>0</v>
      </c>
      <c r="H174" s="20">
        <f>ROUND(Otway!J162*0.064,0)</f>
        <v>0</v>
      </c>
      <c r="I174" s="20">
        <f>ROUND(Otway!K162*0.064,0)</f>
        <v>0</v>
      </c>
      <c r="J174" s="20">
        <f>ROUND(Otway!L162*0.064,0)</f>
        <v>2</v>
      </c>
    </row>
    <row r="175" spans="1:20" ht="25.5" x14ac:dyDescent="0.2">
      <c r="A175" s="15" t="s">
        <v>24</v>
      </c>
      <c r="B175" s="20">
        <f>ROUND(Otway!D163*0.064,0)</f>
        <v>1</v>
      </c>
      <c r="C175" s="20">
        <f>ROUND(Otway!E163*0.064,0)</f>
        <v>0</v>
      </c>
      <c r="D175" s="20">
        <f>ROUND(Otway!F163*0.064,0)</f>
        <v>0</v>
      </c>
      <c r="E175" s="20">
        <f>ROUND(Otway!G163*0.064,0)</f>
        <v>0</v>
      </c>
      <c r="F175" s="20">
        <f>ROUND(Otway!H163*0.064,0)</f>
        <v>0</v>
      </c>
      <c r="G175" s="20">
        <f>ROUND(Otway!I163*0.064,0)</f>
        <v>0</v>
      </c>
      <c r="H175" s="20">
        <f>ROUND(Otway!J163*0.064,0)</f>
        <v>0</v>
      </c>
      <c r="I175" s="20">
        <f>ROUND(Otway!K163*0.064,0)</f>
        <v>0</v>
      </c>
      <c r="J175" s="20">
        <f>ROUND(Otway!L163*0.064,0)</f>
        <v>2</v>
      </c>
    </row>
    <row r="176" spans="1:20" x14ac:dyDescent="0.2">
      <c r="A176" s="15" t="s">
        <v>25</v>
      </c>
      <c r="B176" s="20">
        <f>ROUND(Otway!D164*0.064,0)</f>
        <v>0</v>
      </c>
      <c r="C176" s="20">
        <f>ROUND(Otway!E164*0.064,0)</f>
        <v>0</v>
      </c>
      <c r="D176" s="20">
        <f>ROUND(Otway!F164*0.064,0)</f>
        <v>0</v>
      </c>
      <c r="E176" s="20">
        <f>ROUND(Otway!G164*0.064,0)</f>
        <v>0</v>
      </c>
      <c r="F176" s="20">
        <f>ROUND(Otway!H164*0.064,0)</f>
        <v>0</v>
      </c>
      <c r="G176" s="20">
        <f>ROUND(Otway!I164*0.064,0)</f>
        <v>0</v>
      </c>
      <c r="H176" s="20">
        <f>ROUND(Otway!J164*0.064,0)</f>
        <v>0</v>
      </c>
      <c r="I176" s="20">
        <f>ROUND(Otway!K164*0.064,0)</f>
        <v>0</v>
      </c>
      <c r="J176" s="20">
        <f>ROUND(Otway!L164*0.064,0)</f>
        <v>1</v>
      </c>
    </row>
    <row r="177" spans="1:20" x14ac:dyDescent="0.2">
      <c r="A177" s="15" t="s">
        <v>26</v>
      </c>
      <c r="B177" s="20">
        <f>ROUND(Otway!D165*0.064,0)</f>
        <v>0</v>
      </c>
      <c r="C177" s="20">
        <f>ROUND(Otway!E165*0.064,0)</f>
        <v>0</v>
      </c>
      <c r="D177" s="20">
        <f>ROUND(Otway!F165*0.064,0)</f>
        <v>0</v>
      </c>
      <c r="E177" s="20">
        <f>ROUND(Otway!G165*0.064,0)</f>
        <v>0</v>
      </c>
      <c r="F177" s="20">
        <f>ROUND(Otway!H165*0.064,0)</f>
        <v>0</v>
      </c>
      <c r="G177" s="20">
        <f>ROUND(Otway!I165*0.064,0)</f>
        <v>0</v>
      </c>
      <c r="H177" s="20">
        <f>ROUND(Otway!J165*0.064,0)</f>
        <v>0</v>
      </c>
      <c r="I177" s="20">
        <f>ROUND(Otway!K165*0.064,0)</f>
        <v>0</v>
      </c>
      <c r="J177" s="20">
        <f>ROUND(Otway!L165*0.064,0)</f>
        <v>0</v>
      </c>
    </row>
    <row r="178" spans="1:20" x14ac:dyDescent="0.2">
      <c r="A178" s="15" t="s">
        <v>27</v>
      </c>
      <c r="B178" s="20">
        <f>ROUND(Otway!D166*0.064,0)</f>
        <v>0</v>
      </c>
      <c r="C178" s="20">
        <f>ROUND(Otway!E166*0.064,0)</f>
        <v>0</v>
      </c>
      <c r="D178" s="20">
        <f>ROUND(Otway!F166*0.064,0)</f>
        <v>0</v>
      </c>
      <c r="E178" s="20">
        <f>ROUND(Otway!G166*0.064,0)</f>
        <v>0</v>
      </c>
      <c r="F178" s="20">
        <f>ROUND(Otway!H166*0.064,0)</f>
        <v>0</v>
      </c>
      <c r="G178" s="20">
        <f>ROUND(Otway!I166*0.064,0)</f>
        <v>0</v>
      </c>
      <c r="H178" s="20">
        <f>ROUND(Otway!J166*0.064,0)</f>
        <v>0</v>
      </c>
      <c r="I178" s="20">
        <f>ROUND(Otway!K166*0.064,0)</f>
        <v>0</v>
      </c>
      <c r="J178" s="20">
        <f>ROUND(Otway!L166*0.064,0)</f>
        <v>0</v>
      </c>
    </row>
    <row r="179" spans="1:20" x14ac:dyDescent="0.2">
      <c r="A179" s="15" t="s">
        <v>28</v>
      </c>
      <c r="B179" s="20">
        <f>ROUND(Otway!D167*0.064,0)</f>
        <v>0</v>
      </c>
      <c r="C179" s="20">
        <f>ROUND(Otway!E167*0.064,0)</f>
        <v>0</v>
      </c>
      <c r="D179" s="20">
        <f>ROUND(Otway!F167*0.064,0)</f>
        <v>0</v>
      </c>
      <c r="E179" s="20">
        <f>ROUND(Otway!G167*0.064,0)</f>
        <v>0</v>
      </c>
      <c r="F179" s="20">
        <f>ROUND(Otway!H167*0.064,0)</f>
        <v>0</v>
      </c>
      <c r="G179" s="20">
        <f>ROUND(Otway!I167*0.064,0)</f>
        <v>0</v>
      </c>
      <c r="H179" s="20">
        <f>ROUND(Otway!J167*0.064,0)</f>
        <v>0</v>
      </c>
      <c r="I179" s="20">
        <f>ROUND(Otway!K167*0.064,0)</f>
        <v>0</v>
      </c>
      <c r="J179" s="20">
        <f>ROUND(Otway!L167*0.064,0)</f>
        <v>1</v>
      </c>
    </row>
    <row r="180" spans="1:20" x14ac:dyDescent="0.2">
      <c r="A180" s="15" t="s">
        <v>29</v>
      </c>
      <c r="B180" s="20">
        <f>ROUND(Otway!D168*0.064,0)</f>
        <v>0</v>
      </c>
      <c r="C180" s="20">
        <f>ROUND(Otway!E168*0.064,0)</f>
        <v>0</v>
      </c>
      <c r="D180" s="20">
        <f>ROUND(Otway!F168*0.064,0)</f>
        <v>0</v>
      </c>
      <c r="E180" s="20">
        <f>ROUND(Otway!G168*0.064,0)</f>
        <v>0</v>
      </c>
      <c r="F180" s="20">
        <f>ROUND(Otway!H168*0.064,0)</f>
        <v>0</v>
      </c>
      <c r="G180" s="20">
        <f>ROUND(Otway!I168*0.064,0)</f>
        <v>0</v>
      </c>
      <c r="H180" s="20">
        <f>ROUND(Otway!J168*0.064,0)</f>
        <v>0</v>
      </c>
      <c r="I180" s="20">
        <f>ROUND(Otway!K168*0.064,0)</f>
        <v>0</v>
      </c>
      <c r="J180" s="20">
        <f>ROUND(Otway!L168*0.064,0)</f>
        <v>0</v>
      </c>
    </row>
    <row r="181" spans="1:20" x14ac:dyDescent="0.2">
      <c r="A181" s="15" t="s">
        <v>36</v>
      </c>
      <c r="B181" s="20">
        <f>ROUND(Otway!D169*0.064,0)</f>
        <v>0</v>
      </c>
      <c r="C181" s="20">
        <f>ROUND(Otway!E169*0.064,0)</f>
        <v>0</v>
      </c>
      <c r="D181" s="20">
        <f>ROUND(Otway!F169*0.064,0)</f>
        <v>0</v>
      </c>
      <c r="E181" s="20">
        <f>ROUND(Otway!G169*0.064,0)</f>
        <v>0</v>
      </c>
      <c r="F181" s="20">
        <f>ROUND(Otway!H169*0.064,0)</f>
        <v>0</v>
      </c>
      <c r="G181" s="20">
        <f>ROUND(Otway!I169*0.064,0)</f>
        <v>0</v>
      </c>
      <c r="H181" s="20">
        <f>ROUND(Otway!J169*0.064,0)</f>
        <v>0</v>
      </c>
      <c r="I181" s="20">
        <f>ROUND(Otway!K169*0.064,0)</f>
        <v>0</v>
      </c>
      <c r="J181" s="20">
        <f>ROUND(Otway!L169*0.064,0)</f>
        <v>1</v>
      </c>
      <c r="K181" s="20">
        <f>SUM(B163:B181)-K163-K170</f>
        <v>3</v>
      </c>
      <c r="L181" s="20">
        <f t="shared" ref="L181" si="93">SUM(C163:C181)-L163-L170</f>
        <v>2</v>
      </c>
      <c r="M181" s="20">
        <f t="shared" ref="M181" si="94">SUM(D163:D181)-M163-M170</f>
        <v>1</v>
      </c>
      <c r="N181" s="20">
        <f t="shared" ref="N181" si="95">SUM(E163:E181)-N163-N170</f>
        <v>2</v>
      </c>
      <c r="O181" s="20">
        <f t="shared" ref="O181" si="96">SUM(F163:F181)-O163-O170</f>
        <v>1</v>
      </c>
      <c r="P181" s="20">
        <f t="shared" ref="P181" si="97">SUM(G163:G181)-P163-P170</f>
        <v>0</v>
      </c>
      <c r="Q181" s="20">
        <f t="shared" ref="Q181" si="98">SUM(H163:H181)-Q163-Q170</f>
        <v>0</v>
      </c>
      <c r="R181" s="20">
        <f t="shared" ref="R181" si="99">SUM(I163:I181)-R163-R170</f>
        <v>0</v>
      </c>
      <c r="S181" s="20">
        <f>SUM(K181:R181)</f>
        <v>9</v>
      </c>
      <c r="T181" s="19">
        <f>($K$4*K181)+($L$4*L181)+($M$4*M181)+($N$4*N181)+($O$4*O181)+($P$4*P181)</f>
        <v>2325000</v>
      </c>
    </row>
    <row r="183" spans="1:20" x14ac:dyDescent="0.2">
      <c r="B183" s="41">
        <v>2012</v>
      </c>
      <c r="C183" s="42"/>
      <c r="D183" s="42"/>
      <c r="E183" s="42"/>
      <c r="F183" s="42"/>
      <c r="G183" s="42"/>
      <c r="H183" s="42"/>
      <c r="I183" s="42"/>
      <c r="J183" s="43"/>
    </row>
    <row r="184" spans="1:20" ht="38.25" x14ac:dyDescent="0.2">
      <c r="B184" s="11" t="s">
        <v>2</v>
      </c>
      <c r="C184" s="12" t="s">
        <v>3</v>
      </c>
      <c r="D184" s="12" t="s">
        <v>4</v>
      </c>
      <c r="E184" s="12" t="s">
        <v>5</v>
      </c>
      <c r="F184" s="12" t="s">
        <v>6</v>
      </c>
      <c r="G184" s="12" t="s">
        <v>7</v>
      </c>
      <c r="H184" s="13" t="s">
        <v>8</v>
      </c>
      <c r="I184" s="13" t="s">
        <v>9</v>
      </c>
      <c r="J184" s="16" t="s">
        <v>34</v>
      </c>
      <c r="K184" s="22">
        <v>25000</v>
      </c>
      <c r="L184" s="22">
        <v>75000</v>
      </c>
      <c r="M184" s="22">
        <v>150000</v>
      </c>
      <c r="N184" s="22">
        <v>350000</v>
      </c>
      <c r="O184" s="22">
        <v>1250000</v>
      </c>
      <c r="P184" s="22">
        <v>3500000</v>
      </c>
      <c r="T184" s="9" t="s">
        <v>35</v>
      </c>
    </row>
    <row r="185" spans="1:20" x14ac:dyDescent="0.2">
      <c r="A185" s="15" t="s">
        <v>11</v>
      </c>
      <c r="B185" s="20">
        <f>ROUND(Otway!D172*0.064,0)</f>
        <v>3</v>
      </c>
      <c r="C185" s="20">
        <f>ROUND(Otway!E172*0.064,0)</f>
        <v>1</v>
      </c>
      <c r="D185" s="20">
        <f>ROUND(Otway!F172*0.064,0)</f>
        <v>1</v>
      </c>
      <c r="E185" s="20">
        <f>ROUND(Otway!G172*0.064,0)</f>
        <v>2</v>
      </c>
      <c r="F185" s="20">
        <f>ROUND(Otway!H172*0.064,0)</f>
        <v>1</v>
      </c>
      <c r="G185" s="20">
        <f>ROUND(Otway!I172*0.064,0)</f>
        <v>0</v>
      </c>
      <c r="H185" s="20">
        <f>ROUND(Otway!J172*0.064,0)</f>
        <v>0</v>
      </c>
      <c r="I185" s="20">
        <f>ROUND(Otway!K172*0.064,0)</f>
        <v>0</v>
      </c>
      <c r="J185" s="20">
        <f>ROUND(Otway!L172*0.064,0)</f>
        <v>8</v>
      </c>
      <c r="K185" s="20">
        <f>+B185</f>
        <v>3</v>
      </c>
      <c r="L185" s="20">
        <f t="shared" ref="L185" si="100">+C185</f>
        <v>1</v>
      </c>
      <c r="M185" s="20">
        <f t="shared" ref="M185" si="101">+D185</f>
        <v>1</v>
      </c>
      <c r="N185" s="20">
        <f t="shared" ref="N185" si="102">+E185</f>
        <v>2</v>
      </c>
      <c r="O185" s="20">
        <f t="shared" ref="O185" si="103">+F185</f>
        <v>1</v>
      </c>
      <c r="P185" s="20">
        <f t="shared" ref="P185" si="104">+G185</f>
        <v>0</v>
      </c>
      <c r="Q185" s="20">
        <f t="shared" ref="Q185" si="105">+H185</f>
        <v>0</v>
      </c>
      <c r="R185" s="20">
        <f t="shared" ref="R185" si="106">+I185</f>
        <v>0</v>
      </c>
      <c r="S185" s="20">
        <f>SUM(K185:R185)</f>
        <v>8</v>
      </c>
      <c r="T185" s="18">
        <f>($K$4*K185)+($L$4*L185)+($M$4*M185)+($N$4*N185)+($O$4*O185)+($P$4*P185)</f>
        <v>2250000</v>
      </c>
    </row>
    <row r="186" spans="1:20" x14ac:dyDescent="0.2">
      <c r="A186" s="15" t="s">
        <v>13</v>
      </c>
      <c r="B186" s="20">
        <f>ROUND(Otway!D173*0.064,0)</f>
        <v>0</v>
      </c>
      <c r="C186" s="20">
        <f>ROUND(Otway!E173*0.064,0)</f>
        <v>0</v>
      </c>
      <c r="D186" s="20">
        <f>ROUND(Otway!F173*0.064,0)</f>
        <v>0</v>
      </c>
      <c r="E186" s="20">
        <f>ROUND(Otway!G173*0.064,0)</f>
        <v>0</v>
      </c>
      <c r="F186" s="20">
        <f>ROUND(Otway!H173*0.064,0)</f>
        <v>0</v>
      </c>
      <c r="G186" s="20">
        <f>ROUND(Otway!I173*0.064,0)</f>
        <v>0</v>
      </c>
      <c r="H186" s="20">
        <f>ROUND(Otway!J173*0.064,0)</f>
        <v>0</v>
      </c>
      <c r="I186" s="20">
        <f>ROUND(Otway!K173*0.064,0)</f>
        <v>0</v>
      </c>
      <c r="J186" s="20">
        <f>ROUND(Otway!L173*0.064,0)</f>
        <v>0</v>
      </c>
    </row>
    <row r="187" spans="1:20" x14ac:dyDescent="0.2">
      <c r="A187" s="15" t="s">
        <v>14</v>
      </c>
      <c r="B187" s="20">
        <f>ROUND(Otway!D174*0.064,0)</f>
        <v>0</v>
      </c>
      <c r="C187" s="20">
        <f>ROUND(Otway!E174*0.064,0)</f>
        <v>0</v>
      </c>
      <c r="D187" s="20">
        <f>ROUND(Otway!F174*0.064,0)</f>
        <v>0</v>
      </c>
      <c r="E187" s="20">
        <f>ROUND(Otway!G174*0.064,0)</f>
        <v>0</v>
      </c>
      <c r="F187" s="20">
        <f>ROUND(Otway!H174*0.064,0)</f>
        <v>0</v>
      </c>
      <c r="G187" s="20">
        <f>ROUND(Otway!I174*0.064,0)</f>
        <v>0</v>
      </c>
      <c r="H187" s="20">
        <f>ROUND(Otway!J174*0.064,0)</f>
        <v>0</v>
      </c>
      <c r="I187" s="20">
        <f>ROUND(Otway!K174*0.064,0)</f>
        <v>0</v>
      </c>
      <c r="J187" s="20">
        <f>ROUND(Otway!L174*0.064,0)</f>
        <v>1</v>
      </c>
    </row>
    <row r="188" spans="1:20" x14ac:dyDescent="0.2">
      <c r="A188" s="15" t="s">
        <v>15</v>
      </c>
      <c r="B188" s="20">
        <f>ROUND(Otway!D175*0.064,0)</f>
        <v>0</v>
      </c>
      <c r="C188" s="20">
        <f>ROUND(Otway!E175*0.064,0)</f>
        <v>0</v>
      </c>
      <c r="D188" s="20">
        <f>ROUND(Otway!F175*0.064,0)</f>
        <v>0</v>
      </c>
      <c r="E188" s="20">
        <f>ROUND(Otway!G175*0.064,0)</f>
        <v>0</v>
      </c>
      <c r="F188" s="20">
        <f>ROUND(Otway!H175*0.064,0)</f>
        <v>0</v>
      </c>
      <c r="G188" s="20">
        <f>ROUND(Otway!I175*0.064,0)</f>
        <v>0</v>
      </c>
      <c r="H188" s="20">
        <f>ROUND(Otway!J175*0.064,0)</f>
        <v>0</v>
      </c>
      <c r="I188" s="20">
        <f>ROUND(Otway!K175*0.064,0)</f>
        <v>0</v>
      </c>
      <c r="J188" s="20">
        <f>ROUND(Otway!L175*0.064,0)</f>
        <v>0</v>
      </c>
    </row>
    <row r="189" spans="1:20" x14ac:dyDescent="0.2">
      <c r="A189" s="15" t="s">
        <v>16</v>
      </c>
      <c r="B189" s="20">
        <f>ROUND(Otway!D176*0.064,0)</f>
        <v>1</v>
      </c>
      <c r="C189" s="20">
        <f>ROUND(Otway!E176*0.064,0)</f>
        <v>1</v>
      </c>
      <c r="D189" s="20">
        <f>ROUND(Otway!F176*0.064,0)</f>
        <v>1</v>
      </c>
      <c r="E189" s="20">
        <f>ROUND(Otway!G176*0.064,0)</f>
        <v>1</v>
      </c>
      <c r="F189" s="20">
        <f>ROUND(Otway!H176*0.064,0)</f>
        <v>1</v>
      </c>
      <c r="G189" s="20">
        <f>ROUND(Otway!I176*0.064,0)</f>
        <v>0</v>
      </c>
      <c r="H189" s="20">
        <f>ROUND(Otway!J176*0.064,0)</f>
        <v>0</v>
      </c>
      <c r="I189" s="20">
        <f>ROUND(Otway!K176*0.064,0)</f>
        <v>0</v>
      </c>
      <c r="J189" s="20">
        <f>ROUND(Otway!L176*0.064,0)</f>
        <v>6</v>
      </c>
    </row>
    <row r="190" spans="1:20" x14ac:dyDescent="0.2">
      <c r="A190" s="15" t="s">
        <v>17</v>
      </c>
      <c r="B190" s="20">
        <f>ROUND(Otway!D177*0.064,0)</f>
        <v>0</v>
      </c>
      <c r="C190" s="20">
        <f>ROUND(Otway!E177*0.064,0)</f>
        <v>0</v>
      </c>
      <c r="D190" s="20">
        <f>ROUND(Otway!F177*0.064,0)</f>
        <v>0</v>
      </c>
      <c r="E190" s="20">
        <f>ROUND(Otway!G177*0.064,0)</f>
        <v>0</v>
      </c>
      <c r="F190" s="20">
        <f>ROUND(Otway!H177*0.064,0)</f>
        <v>0</v>
      </c>
      <c r="G190" s="20">
        <f>ROUND(Otway!I177*0.064,0)</f>
        <v>0</v>
      </c>
      <c r="H190" s="20">
        <f>ROUND(Otway!J177*0.064,0)</f>
        <v>0</v>
      </c>
      <c r="I190" s="20">
        <f>ROUND(Otway!K177*0.064,0)</f>
        <v>0</v>
      </c>
      <c r="J190" s="20">
        <f>ROUND(Otway!L177*0.064,0)</f>
        <v>1</v>
      </c>
    </row>
    <row r="191" spans="1:20" x14ac:dyDescent="0.2">
      <c r="A191" s="15" t="s">
        <v>18</v>
      </c>
      <c r="B191" s="20">
        <f>ROUND(Otway!D178*0.064,0)</f>
        <v>0</v>
      </c>
      <c r="C191" s="20">
        <f>ROUND(Otway!E178*0.064,0)</f>
        <v>0</v>
      </c>
      <c r="D191" s="20">
        <f>ROUND(Otway!F178*0.064,0)</f>
        <v>0</v>
      </c>
      <c r="E191" s="20">
        <f>ROUND(Otway!G178*0.064,0)</f>
        <v>1</v>
      </c>
      <c r="F191" s="20">
        <f>ROUND(Otway!H178*0.064,0)</f>
        <v>0</v>
      </c>
      <c r="G191" s="20">
        <f>ROUND(Otway!I178*0.064,0)</f>
        <v>0</v>
      </c>
      <c r="H191" s="20">
        <f>ROUND(Otway!J178*0.064,0)</f>
        <v>0</v>
      </c>
      <c r="I191" s="20">
        <f>ROUND(Otway!K178*0.064,0)</f>
        <v>0</v>
      </c>
      <c r="J191" s="20">
        <f>ROUND(Otway!L178*0.064,0)</f>
        <v>2</v>
      </c>
    </row>
    <row r="192" spans="1:20" x14ac:dyDescent="0.2">
      <c r="A192" s="15" t="s">
        <v>19</v>
      </c>
      <c r="B192" s="20">
        <f>ROUND(Otway!D179*0.064,0)</f>
        <v>1</v>
      </c>
      <c r="C192" s="20">
        <f>ROUND(Otway!E179*0.064,0)</f>
        <v>0</v>
      </c>
      <c r="D192" s="20">
        <f>ROUND(Otway!F179*0.064,0)</f>
        <v>1</v>
      </c>
      <c r="E192" s="20">
        <f>ROUND(Otway!G179*0.064,0)</f>
        <v>2</v>
      </c>
      <c r="F192" s="20">
        <f>ROUND(Otway!H179*0.064,0)</f>
        <v>1</v>
      </c>
      <c r="G192" s="20">
        <f>ROUND(Otway!I179*0.064,0)</f>
        <v>0</v>
      </c>
      <c r="H192" s="20">
        <f>ROUND(Otway!J179*0.064,0)</f>
        <v>0</v>
      </c>
      <c r="I192" s="20">
        <f>ROUND(Otway!K179*0.064,0)</f>
        <v>0</v>
      </c>
      <c r="J192" s="20">
        <f>ROUND(Otway!L179*0.064,0)</f>
        <v>5</v>
      </c>
      <c r="K192" s="20">
        <f>+B192</f>
        <v>1</v>
      </c>
      <c r="L192" s="20">
        <f t="shared" ref="L192" si="107">+C192</f>
        <v>0</v>
      </c>
      <c r="M192" s="20">
        <f t="shared" ref="M192" si="108">+D192</f>
        <v>1</v>
      </c>
      <c r="N192" s="20">
        <f t="shared" ref="N192" si="109">+E192</f>
        <v>2</v>
      </c>
      <c r="O192" s="20">
        <f t="shared" ref="O192" si="110">+F192</f>
        <v>1</v>
      </c>
      <c r="P192" s="20">
        <f t="shared" ref="P192" si="111">+G192</f>
        <v>0</v>
      </c>
      <c r="Q192" s="20">
        <f t="shared" ref="Q192" si="112">+H192</f>
        <v>0</v>
      </c>
      <c r="R192" s="20">
        <f t="shared" ref="R192" si="113">+I192</f>
        <v>0</v>
      </c>
      <c r="S192" s="20">
        <f>SUM(K192:R192)</f>
        <v>5</v>
      </c>
      <c r="T192" s="18">
        <f>($K$4*K192)+($L$4*L192)+($M$4*M192)+($N$4*N192)+($O$4*O192)+($P$4*P192)</f>
        <v>2125000</v>
      </c>
    </row>
    <row r="193" spans="1:20" x14ac:dyDescent="0.2">
      <c r="A193" s="15" t="s">
        <v>20</v>
      </c>
      <c r="B193" s="20">
        <f>ROUND(Otway!D180*0.064,0)</f>
        <v>1</v>
      </c>
      <c r="C193" s="20">
        <f>ROUND(Otway!E180*0.064,0)</f>
        <v>0</v>
      </c>
      <c r="D193" s="20">
        <f>ROUND(Otway!F180*0.064,0)</f>
        <v>0</v>
      </c>
      <c r="E193" s="20">
        <f>ROUND(Otway!G180*0.064,0)</f>
        <v>0</v>
      </c>
      <c r="F193" s="20">
        <f>ROUND(Otway!H180*0.064,0)</f>
        <v>0</v>
      </c>
      <c r="G193" s="20">
        <f>ROUND(Otway!I180*0.064,0)</f>
        <v>0</v>
      </c>
      <c r="H193" s="20">
        <f>ROUND(Otway!J180*0.064,0)</f>
        <v>0</v>
      </c>
      <c r="I193" s="20">
        <f>ROUND(Otway!K180*0.064,0)</f>
        <v>0</v>
      </c>
      <c r="J193" s="20">
        <f>ROUND(Otway!L180*0.064,0)</f>
        <v>1</v>
      </c>
    </row>
    <row r="194" spans="1:20" ht="25.5" x14ac:dyDescent="0.2">
      <c r="A194" s="15" t="s">
        <v>21</v>
      </c>
      <c r="B194" s="20">
        <f>ROUND(Otway!D181*0.064,0)</f>
        <v>0</v>
      </c>
      <c r="C194" s="20">
        <f>ROUND(Otway!E181*0.064,0)</f>
        <v>0</v>
      </c>
      <c r="D194" s="20">
        <f>ROUND(Otway!F181*0.064,0)</f>
        <v>0</v>
      </c>
      <c r="E194" s="20">
        <f>ROUND(Otway!G181*0.064,0)</f>
        <v>0</v>
      </c>
      <c r="F194" s="20">
        <f>ROUND(Otway!H181*0.064,0)</f>
        <v>0</v>
      </c>
      <c r="G194" s="20">
        <f>ROUND(Otway!I181*0.064,0)</f>
        <v>0</v>
      </c>
      <c r="H194" s="20">
        <f>ROUND(Otway!J181*0.064,0)</f>
        <v>0</v>
      </c>
      <c r="I194" s="20">
        <f>ROUND(Otway!K181*0.064,0)</f>
        <v>0</v>
      </c>
      <c r="J194" s="20">
        <f>ROUND(Otway!L181*0.064,0)</f>
        <v>1</v>
      </c>
    </row>
    <row r="195" spans="1:20" x14ac:dyDescent="0.2">
      <c r="A195" s="15" t="s">
        <v>22</v>
      </c>
      <c r="B195" s="20">
        <f>ROUND(Otway!D182*0.064,0)</f>
        <v>1</v>
      </c>
      <c r="C195" s="20">
        <f>ROUND(Otway!E182*0.064,0)</f>
        <v>0</v>
      </c>
      <c r="D195" s="20">
        <f>ROUND(Otway!F182*0.064,0)</f>
        <v>0</v>
      </c>
      <c r="E195" s="20">
        <f>ROUND(Otway!G182*0.064,0)</f>
        <v>0</v>
      </c>
      <c r="F195" s="20">
        <f>ROUND(Otway!H182*0.064,0)</f>
        <v>0</v>
      </c>
      <c r="G195" s="20">
        <f>ROUND(Otway!I182*0.064,0)</f>
        <v>0</v>
      </c>
      <c r="H195" s="20">
        <f>ROUND(Otway!J182*0.064,0)</f>
        <v>0</v>
      </c>
      <c r="I195" s="20">
        <f>ROUND(Otway!K182*0.064,0)</f>
        <v>0</v>
      </c>
      <c r="J195" s="20">
        <f>ROUND(Otway!L182*0.064,0)</f>
        <v>1</v>
      </c>
    </row>
    <row r="196" spans="1:20" x14ac:dyDescent="0.2">
      <c r="A196" s="15" t="s">
        <v>23</v>
      </c>
      <c r="B196" s="20">
        <f>ROUND(Otway!D183*0.064,0)</f>
        <v>1</v>
      </c>
      <c r="C196" s="20">
        <f>ROUND(Otway!E183*0.064,0)</f>
        <v>0</v>
      </c>
      <c r="D196" s="20">
        <f>ROUND(Otway!F183*0.064,0)</f>
        <v>1</v>
      </c>
      <c r="E196" s="20">
        <f>ROUND(Otway!G183*0.064,0)</f>
        <v>0</v>
      </c>
      <c r="F196" s="20">
        <f>ROUND(Otway!H183*0.064,0)</f>
        <v>0</v>
      </c>
      <c r="G196" s="20">
        <f>ROUND(Otway!I183*0.064,0)</f>
        <v>0</v>
      </c>
      <c r="H196" s="20">
        <f>ROUND(Otway!J183*0.064,0)</f>
        <v>0</v>
      </c>
      <c r="I196" s="20">
        <f>ROUND(Otway!K183*0.064,0)</f>
        <v>0</v>
      </c>
      <c r="J196" s="20">
        <f>ROUND(Otway!L183*0.064,0)</f>
        <v>2</v>
      </c>
    </row>
    <row r="197" spans="1:20" ht="25.5" x14ac:dyDescent="0.2">
      <c r="A197" s="15" t="s">
        <v>24</v>
      </c>
      <c r="B197" s="20">
        <f>ROUND(Otway!D184*0.064,0)</f>
        <v>0</v>
      </c>
      <c r="C197" s="20">
        <f>ROUND(Otway!E184*0.064,0)</f>
        <v>0</v>
      </c>
      <c r="D197" s="20">
        <f>ROUND(Otway!F184*0.064,0)</f>
        <v>0</v>
      </c>
      <c r="E197" s="20">
        <f>ROUND(Otway!G184*0.064,0)</f>
        <v>0</v>
      </c>
      <c r="F197" s="20">
        <f>ROUND(Otway!H184*0.064,0)</f>
        <v>0</v>
      </c>
      <c r="G197" s="20">
        <f>ROUND(Otway!I184*0.064,0)</f>
        <v>0</v>
      </c>
      <c r="H197" s="20">
        <f>ROUND(Otway!J184*0.064,0)</f>
        <v>0</v>
      </c>
      <c r="I197" s="20">
        <f>ROUND(Otway!K184*0.064,0)</f>
        <v>0</v>
      </c>
      <c r="J197" s="20">
        <f>ROUND(Otway!L184*0.064,0)</f>
        <v>1</v>
      </c>
    </row>
    <row r="198" spans="1:20" x14ac:dyDescent="0.2">
      <c r="A198" s="15" t="s">
        <v>25</v>
      </c>
      <c r="B198" s="20">
        <f>ROUND(Otway!D185*0.064,0)</f>
        <v>0</v>
      </c>
      <c r="C198" s="20">
        <f>ROUND(Otway!E185*0.064,0)</f>
        <v>1</v>
      </c>
      <c r="D198" s="20">
        <f>ROUND(Otway!F185*0.064,0)</f>
        <v>0</v>
      </c>
      <c r="E198" s="20">
        <f>ROUND(Otway!G185*0.064,0)</f>
        <v>0</v>
      </c>
      <c r="F198" s="20">
        <f>ROUND(Otway!H185*0.064,0)</f>
        <v>0</v>
      </c>
      <c r="G198" s="20">
        <f>ROUND(Otway!I185*0.064,0)</f>
        <v>0</v>
      </c>
      <c r="H198" s="20">
        <f>ROUND(Otway!J185*0.064,0)</f>
        <v>0</v>
      </c>
      <c r="I198" s="20">
        <f>ROUND(Otway!K185*0.064,0)</f>
        <v>0</v>
      </c>
      <c r="J198" s="20">
        <f>ROUND(Otway!L185*0.064,0)</f>
        <v>1</v>
      </c>
    </row>
    <row r="199" spans="1:20" x14ac:dyDescent="0.2">
      <c r="A199" s="15" t="s">
        <v>26</v>
      </c>
      <c r="B199" s="20">
        <f>ROUND(Otway!D186*0.064,0)</f>
        <v>0</v>
      </c>
      <c r="C199" s="20">
        <f>ROUND(Otway!E186*0.064,0)</f>
        <v>0</v>
      </c>
      <c r="D199" s="20">
        <f>ROUND(Otway!F186*0.064,0)</f>
        <v>0</v>
      </c>
      <c r="E199" s="20">
        <f>ROUND(Otway!G186*0.064,0)</f>
        <v>0</v>
      </c>
      <c r="F199" s="20">
        <f>ROUND(Otway!H186*0.064,0)</f>
        <v>0</v>
      </c>
      <c r="G199" s="20">
        <f>ROUND(Otway!I186*0.064,0)</f>
        <v>0</v>
      </c>
      <c r="H199" s="20">
        <f>ROUND(Otway!J186*0.064,0)</f>
        <v>0</v>
      </c>
      <c r="I199" s="20">
        <f>ROUND(Otway!K186*0.064,0)</f>
        <v>0</v>
      </c>
      <c r="J199" s="20">
        <f>ROUND(Otway!L186*0.064,0)</f>
        <v>0</v>
      </c>
    </row>
    <row r="200" spans="1:20" x14ac:dyDescent="0.2">
      <c r="A200" s="15" t="s">
        <v>27</v>
      </c>
      <c r="B200" s="20">
        <f>ROUND(Otway!D187*0.064,0)</f>
        <v>0</v>
      </c>
      <c r="C200" s="20">
        <f>ROUND(Otway!E187*0.064,0)</f>
        <v>0</v>
      </c>
      <c r="D200" s="20">
        <f>ROUND(Otway!F187*0.064,0)</f>
        <v>0</v>
      </c>
      <c r="E200" s="20">
        <f>ROUND(Otway!G187*0.064,0)</f>
        <v>0</v>
      </c>
      <c r="F200" s="20">
        <f>ROUND(Otway!H187*0.064,0)</f>
        <v>0</v>
      </c>
      <c r="G200" s="20">
        <f>ROUND(Otway!I187*0.064,0)</f>
        <v>0</v>
      </c>
      <c r="H200" s="20">
        <f>ROUND(Otway!J187*0.064,0)</f>
        <v>0</v>
      </c>
      <c r="I200" s="20">
        <f>ROUND(Otway!K187*0.064,0)</f>
        <v>0</v>
      </c>
      <c r="J200" s="20">
        <f>ROUND(Otway!L187*0.064,0)</f>
        <v>1</v>
      </c>
    </row>
    <row r="201" spans="1:20" x14ac:dyDescent="0.2">
      <c r="A201" s="15" t="s">
        <v>28</v>
      </c>
      <c r="B201" s="20">
        <f>ROUND(Otway!D188*0.064,0)</f>
        <v>0</v>
      </c>
      <c r="C201" s="20">
        <f>ROUND(Otway!E188*0.064,0)</f>
        <v>0</v>
      </c>
      <c r="D201" s="20">
        <f>ROUND(Otway!F188*0.064,0)</f>
        <v>1</v>
      </c>
      <c r="E201" s="20">
        <f>ROUND(Otway!G188*0.064,0)</f>
        <v>0</v>
      </c>
      <c r="F201" s="20">
        <f>ROUND(Otway!H188*0.064,0)</f>
        <v>0</v>
      </c>
      <c r="G201" s="20">
        <f>ROUND(Otway!I188*0.064,0)</f>
        <v>0</v>
      </c>
      <c r="H201" s="20">
        <f>ROUND(Otway!J188*0.064,0)</f>
        <v>0</v>
      </c>
      <c r="I201" s="20">
        <f>ROUND(Otway!K188*0.064,0)</f>
        <v>0</v>
      </c>
      <c r="J201" s="20">
        <f>ROUND(Otway!L188*0.064,0)</f>
        <v>1</v>
      </c>
    </row>
    <row r="202" spans="1:20" x14ac:dyDescent="0.2">
      <c r="A202" s="15" t="s">
        <v>29</v>
      </c>
      <c r="B202" s="20">
        <f>ROUND(Otway!D189*0.064,0)</f>
        <v>0</v>
      </c>
      <c r="C202" s="20">
        <f>ROUND(Otway!E189*0.064,0)</f>
        <v>0</v>
      </c>
      <c r="D202" s="20">
        <f>ROUND(Otway!F189*0.064,0)</f>
        <v>0</v>
      </c>
      <c r="E202" s="20">
        <f>ROUND(Otway!G189*0.064,0)</f>
        <v>0</v>
      </c>
      <c r="F202" s="20">
        <f>ROUND(Otway!H189*0.064,0)</f>
        <v>0</v>
      </c>
      <c r="G202" s="20">
        <f>ROUND(Otway!I189*0.064,0)</f>
        <v>0</v>
      </c>
      <c r="H202" s="20">
        <f>ROUND(Otway!J189*0.064,0)</f>
        <v>0</v>
      </c>
      <c r="I202" s="20">
        <f>ROUND(Otway!K189*0.064,0)</f>
        <v>0</v>
      </c>
      <c r="J202" s="20">
        <f>ROUND(Otway!L189*0.064,0)</f>
        <v>1</v>
      </c>
    </row>
    <row r="203" spans="1:20" x14ac:dyDescent="0.2">
      <c r="A203" s="15" t="s">
        <v>36</v>
      </c>
      <c r="B203" s="20">
        <f>ROUND(Otway!D190*0.064,0)</f>
        <v>0</v>
      </c>
      <c r="C203" s="20">
        <f>ROUND(Otway!E190*0.064,0)</f>
        <v>0</v>
      </c>
      <c r="D203" s="20">
        <f>ROUND(Otway!F190*0.064,0)</f>
        <v>0</v>
      </c>
      <c r="E203" s="20">
        <f>ROUND(Otway!G190*0.064,0)</f>
        <v>0</v>
      </c>
      <c r="F203" s="20">
        <f>ROUND(Otway!H190*0.064,0)</f>
        <v>0</v>
      </c>
      <c r="G203" s="20">
        <f>ROUND(Otway!I190*0.064,0)</f>
        <v>0</v>
      </c>
      <c r="H203" s="20">
        <f>ROUND(Otway!J190*0.064,0)</f>
        <v>0</v>
      </c>
      <c r="I203" s="20">
        <f>ROUND(Otway!K190*0.064,0)</f>
        <v>0</v>
      </c>
      <c r="J203" s="20">
        <f>ROUND(Otway!L190*0.064,0)</f>
        <v>0</v>
      </c>
      <c r="K203" s="20">
        <f>SUM(B185:B203)-K185-K192</f>
        <v>4</v>
      </c>
      <c r="L203" s="20">
        <f t="shared" ref="L203" si="114">SUM(C185:C203)-L185-L192</f>
        <v>2</v>
      </c>
      <c r="M203" s="20">
        <f t="shared" ref="M203" si="115">SUM(D185:D203)-M185-M192</f>
        <v>3</v>
      </c>
      <c r="N203" s="20">
        <f t="shared" ref="N203" si="116">SUM(E185:E203)-N185-N192</f>
        <v>2</v>
      </c>
      <c r="O203" s="20">
        <f t="shared" ref="O203" si="117">SUM(F185:F203)-O185-O192</f>
        <v>1</v>
      </c>
      <c r="P203" s="20">
        <f t="shared" ref="P203" si="118">SUM(G185:G203)-P185-P192</f>
        <v>0</v>
      </c>
      <c r="Q203" s="20">
        <f t="shared" ref="Q203" si="119">SUM(H185:H203)-Q185-Q192</f>
        <v>0</v>
      </c>
      <c r="R203" s="20">
        <f t="shared" ref="R203" si="120">SUM(I185:I203)-R185-R192</f>
        <v>0</v>
      </c>
      <c r="S203" s="20">
        <f>SUM(K203:R203)</f>
        <v>12</v>
      </c>
      <c r="T203" s="19">
        <f>($K$4*K203)+($L$4*L203)+($M$4*M203)+($N$4*N203)+($O$4*O203)+($P$4*P203)</f>
        <v>2650000</v>
      </c>
    </row>
    <row r="205" spans="1:20" x14ac:dyDescent="0.2">
      <c r="B205" s="41">
        <v>2011</v>
      </c>
      <c r="C205" s="42"/>
      <c r="D205" s="42"/>
      <c r="E205" s="42"/>
      <c r="F205" s="42"/>
      <c r="G205" s="42"/>
      <c r="H205" s="42"/>
      <c r="I205" s="42"/>
      <c r="J205" s="43"/>
    </row>
    <row r="206" spans="1:20" ht="38.25" x14ac:dyDescent="0.2">
      <c r="B206" s="11" t="s">
        <v>2</v>
      </c>
      <c r="C206" s="12" t="s">
        <v>3</v>
      </c>
      <c r="D206" s="12" t="s">
        <v>4</v>
      </c>
      <c r="E206" s="12" t="s">
        <v>5</v>
      </c>
      <c r="F206" s="12" t="s">
        <v>6</v>
      </c>
      <c r="G206" s="12" t="s">
        <v>7</v>
      </c>
      <c r="H206" s="13" t="s">
        <v>8</v>
      </c>
      <c r="I206" s="13" t="s">
        <v>9</v>
      </c>
      <c r="J206" s="16" t="s">
        <v>34</v>
      </c>
      <c r="K206" s="22">
        <v>25000</v>
      </c>
      <c r="L206" s="22">
        <v>75000</v>
      </c>
      <c r="M206" s="22">
        <v>150000</v>
      </c>
      <c r="N206" s="22">
        <v>350000</v>
      </c>
      <c r="O206" s="22">
        <v>1250000</v>
      </c>
      <c r="P206" s="22">
        <v>3500000</v>
      </c>
      <c r="T206" s="9" t="s">
        <v>35</v>
      </c>
    </row>
    <row r="207" spans="1:20" x14ac:dyDescent="0.2">
      <c r="A207" s="15" t="s">
        <v>11</v>
      </c>
      <c r="B207" s="20">
        <f>ROUND(Otway!D192*0.064,0)</f>
        <v>3</v>
      </c>
      <c r="C207" s="20">
        <f>ROUND(Otway!E192*0.064,0)</f>
        <v>1</v>
      </c>
      <c r="D207" s="20">
        <f>ROUND(Otway!F192*0.064,0)</f>
        <v>1</v>
      </c>
      <c r="E207" s="20">
        <f>ROUND(Otway!G192*0.064,0)</f>
        <v>2</v>
      </c>
      <c r="F207" s="20">
        <f>ROUND(Otway!H192*0.064,0)</f>
        <v>1</v>
      </c>
      <c r="G207" s="20">
        <f>ROUND(Otway!I192*0.064,0)</f>
        <v>0</v>
      </c>
      <c r="H207" s="20">
        <f>ROUND(Otway!J192*0.064,0)</f>
        <v>0</v>
      </c>
      <c r="I207" s="20">
        <f>ROUND(Otway!K192*0.064,0)</f>
        <v>0</v>
      </c>
      <c r="J207" s="20">
        <f>ROUND(Otway!L192*0.064,0)</f>
        <v>8</v>
      </c>
      <c r="K207" s="20">
        <f>+B207</f>
        <v>3</v>
      </c>
      <c r="L207" s="20">
        <f t="shared" ref="L207" si="121">+C207</f>
        <v>1</v>
      </c>
      <c r="M207" s="20">
        <f t="shared" ref="M207" si="122">+D207</f>
        <v>1</v>
      </c>
      <c r="N207" s="20">
        <f t="shared" ref="N207" si="123">+E207</f>
        <v>2</v>
      </c>
      <c r="O207" s="20">
        <f t="shared" ref="O207" si="124">+F207</f>
        <v>1</v>
      </c>
      <c r="P207" s="20">
        <f t="shared" ref="P207" si="125">+G207</f>
        <v>0</v>
      </c>
      <c r="Q207" s="20">
        <f t="shared" ref="Q207" si="126">+H207</f>
        <v>0</v>
      </c>
      <c r="R207" s="20">
        <f t="shared" ref="R207" si="127">+I207</f>
        <v>0</v>
      </c>
      <c r="S207" s="20">
        <f>SUM(K207:R207)</f>
        <v>8</v>
      </c>
      <c r="T207" s="18">
        <f>($K$4*K207)+($L$4*L207)+($M$4*M207)+($N$4*N207)+($O$4*O207)+($P$4*P207)</f>
        <v>2250000</v>
      </c>
    </row>
    <row r="208" spans="1:20" x14ac:dyDescent="0.2">
      <c r="A208" s="15" t="s">
        <v>13</v>
      </c>
      <c r="B208" s="20">
        <f>ROUND(Otway!D193*0.064,0)</f>
        <v>0</v>
      </c>
      <c r="C208" s="20">
        <f>ROUND(Otway!E193*0.064,0)</f>
        <v>0</v>
      </c>
      <c r="D208" s="20">
        <f>ROUND(Otway!F193*0.064,0)</f>
        <v>0</v>
      </c>
      <c r="E208" s="20">
        <f>ROUND(Otway!G193*0.064,0)</f>
        <v>0</v>
      </c>
      <c r="F208" s="20">
        <f>ROUND(Otway!H193*0.064,0)</f>
        <v>0</v>
      </c>
      <c r="G208" s="20">
        <f>ROUND(Otway!I193*0.064,0)</f>
        <v>0</v>
      </c>
      <c r="H208" s="20">
        <f>ROUND(Otway!J193*0.064,0)</f>
        <v>0</v>
      </c>
      <c r="I208" s="20">
        <f>ROUND(Otway!K193*0.064,0)</f>
        <v>0</v>
      </c>
      <c r="J208" s="20">
        <f>ROUND(Otway!L193*0.064,0)</f>
        <v>0</v>
      </c>
    </row>
    <row r="209" spans="1:20" x14ac:dyDescent="0.2">
      <c r="A209" s="15" t="s">
        <v>14</v>
      </c>
      <c r="B209" s="20">
        <f>ROUND(Otway!D194*0.064,0)</f>
        <v>0</v>
      </c>
      <c r="C209" s="20">
        <f>ROUND(Otway!E194*0.064,0)</f>
        <v>0</v>
      </c>
      <c r="D209" s="20">
        <f>ROUND(Otway!F194*0.064,0)</f>
        <v>0</v>
      </c>
      <c r="E209" s="20">
        <f>ROUND(Otway!G194*0.064,0)</f>
        <v>0</v>
      </c>
      <c r="F209" s="20">
        <f>ROUND(Otway!H194*0.064,0)</f>
        <v>0</v>
      </c>
      <c r="G209" s="20">
        <f>ROUND(Otway!I194*0.064,0)</f>
        <v>0</v>
      </c>
      <c r="H209" s="20">
        <f>ROUND(Otway!J194*0.064,0)</f>
        <v>0</v>
      </c>
      <c r="I209" s="20">
        <f>ROUND(Otway!K194*0.064,0)</f>
        <v>0</v>
      </c>
      <c r="J209" s="20">
        <f>ROUND(Otway!L194*0.064,0)</f>
        <v>1</v>
      </c>
    </row>
    <row r="210" spans="1:20" x14ac:dyDescent="0.2">
      <c r="A210" s="15" t="s">
        <v>15</v>
      </c>
      <c r="B210" s="20">
        <f>ROUND(Otway!D195*0.064,0)</f>
        <v>0</v>
      </c>
      <c r="C210" s="20">
        <f>ROUND(Otway!E195*0.064,0)</f>
        <v>0</v>
      </c>
      <c r="D210" s="20">
        <f>ROUND(Otway!F195*0.064,0)</f>
        <v>0</v>
      </c>
      <c r="E210" s="20">
        <f>ROUND(Otway!G195*0.064,0)</f>
        <v>0</v>
      </c>
      <c r="F210" s="20">
        <f>ROUND(Otway!H195*0.064,0)</f>
        <v>0</v>
      </c>
      <c r="G210" s="20">
        <f>ROUND(Otway!I195*0.064,0)</f>
        <v>0</v>
      </c>
      <c r="H210" s="20">
        <f>ROUND(Otway!J195*0.064,0)</f>
        <v>0</v>
      </c>
      <c r="I210" s="20">
        <f>ROUND(Otway!K195*0.064,0)</f>
        <v>0</v>
      </c>
      <c r="J210" s="20">
        <f>ROUND(Otway!L195*0.064,0)</f>
        <v>0</v>
      </c>
    </row>
    <row r="211" spans="1:20" x14ac:dyDescent="0.2">
      <c r="A211" s="15" t="s">
        <v>16</v>
      </c>
      <c r="B211" s="20">
        <f>ROUND(Otway!D196*0.064,0)</f>
        <v>1</v>
      </c>
      <c r="C211" s="20">
        <f>ROUND(Otway!E196*0.064,0)</f>
        <v>1</v>
      </c>
      <c r="D211" s="20">
        <f>ROUND(Otway!F196*0.064,0)</f>
        <v>1</v>
      </c>
      <c r="E211" s="20">
        <f>ROUND(Otway!G196*0.064,0)</f>
        <v>1</v>
      </c>
      <c r="F211" s="20">
        <f>ROUND(Otway!H196*0.064,0)</f>
        <v>1</v>
      </c>
      <c r="G211" s="20">
        <f>ROUND(Otway!I196*0.064,0)</f>
        <v>0</v>
      </c>
      <c r="H211" s="20">
        <f>ROUND(Otway!J196*0.064,0)</f>
        <v>0</v>
      </c>
      <c r="I211" s="20">
        <f>ROUND(Otway!K196*0.064,0)</f>
        <v>0</v>
      </c>
      <c r="J211" s="20">
        <f>ROUND(Otway!L196*0.064,0)</f>
        <v>6</v>
      </c>
    </row>
    <row r="212" spans="1:20" x14ac:dyDescent="0.2">
      <c r="A212" s="15" t="s">
        <v>17</v>
      </c>
      <c r="B212" s="20">
        <f>ROUND(Otway!D197*0.064,0)</f>
        <v>0</v>
      </c>
      <c r="C212" s="20">
        <f>ROUND(Otway!E197*0.064,0)</f>
        <v>0</v>
      </c>
      <c r="D212" s="20">
        <f>ROUND(Otway!F197*0.064,0)</f>
        <v>0</v>
      </c>
      <c r="E212" s="20">
        <f>ROUND(Otway!G197*0.064,0)</f>
        <v>0</v>
      </c>
      <c r="F212" s="20">
        <f>ROUND(Otway!H197*0.064,0)</f>
        <v>0</v>
      </c>
      <c r="G212" s="20">
        <f>ROUND(Otway!I197*0.064,0)</f>
        <v>0</v>
      </c>
      <c r="H212" s="20">
        <f>ROUND(Otway!J197*0.064,0)</f>
        <v>0</v>
      </c>
      <c r="I212" s="20">
        <f>ROUND(Otway!K197*0.064,0)</f>
        <v>0</v>
      </c>
      <c r="J212" s="20">
        <f>ROUND(Otway!L197*0.064,0)</f>
        <v>1</v>
      </c>
    </row>
    <row r="213" spans="1:20" x14ac:dyDescent="0.2">
      <c r="A213" s="15" t="s">
        <v>18</v>
      </c>
      <c r="B213" s="20">
        <f>ROUND(Otway!D198*0.064,0)</f>
        <v>0</v>
      </c>
      <c r="C213" s="20">
        <f>ROUND(Otway!E198*0.064,0)</f>
        <v>0</v>
      </c>
      <c r="D213" s="20">
        <f>ROUND(Otway!F198*0.064,0)</f>
        <v>0</v>
      </c>
      <c r="E213" s="20">
        <f>ROUND(Otway!G198*0.064,0)</f>
        <v>1</v>
      </c>
      <c r="F213" s="20">
        <f>ROUND(Otway!H198*0.064,0)</f>
        <v>0</v>
      </c>
      <c r="G213" s="20">
        <f>ROUND(Otway!I198*0.064,0)</f>
        <v>0</v>
      </c>
      <c r="H213" s="20">
        <f>ROUND(Otway!J198*0.064,0)</f>
        <v>0</v>
      </c>
      <c r="I213" s="20">
        <f>ROUND(Otway!K198*0.064,0)</f>
        <v>0</v>
      </c>
      <c r="J213" s="20">
        <f>ROUND(Otway!L198*0.064,0)</f>
        <v>2</v>
      </c>
    </row>
    <row r="214" spans="1:20" x14ac:dyDescent="0.2">
      <c r="A214" s="15" t="s">
        <v>19</v>
      </c>
      <c r="B214" s="20">
        <f>ROUND(Otway!D199*0.064,0)</f>
        <v>1</v>
      </c>
      <c r="C214" s="20">
        <f>ROUND(Otway!E199*0.064,0)</f>
        <v>1</v>
      </c>
      <c r="D214" s="20">
        <f>ROUND(Otway!F199*0.064,0)</f>
        <v>2</v>
      </c>
      <c r="E214" s="20">
        <f>ROUND(Otway!G199*0.064,0)</f>
        <v>1</v>
      </c>
      <c r="F214" s="20">
        <f>ROUND(Otway!H199*0.064,0)</f>
        <v>1</v>
      </c>
      <c r="G214" s="20">
        <f>ROUND(Otway!I199*0.064,0)</f>
        <v>0</v>
      </c>
      <c r="H214" s="20">
        <f>ROUND(Otway!J199*0.064,0)</f>
        <v>0</v>
      </c>
      <c r="I214" s="20">
        <f>ROUND(Otway!K199*0.064,0)</f>
        <v>0</v>
      </c>
      <c r="J214" s="20">
        <f>ROUND(Otway!L199*0.064,0)</f>
        <v>5</v>
      </c>
      <c r="K214" s="20">
        <f>+B214</f>
        <v>1</v>
      </c>
      <c r="L214" s="20">
        <f t="shared" ref="L214" si="128">+C214</f>
        <v>1</v>
      </c>
      <c r="M214" s="20">
        <f t="shared" ref="M214" si="129">+D214</f>
        <v>2</v>
      </c>
      <c r="N214" s="20">
        <f t="shared" ref="N214" si="130">+E214</f>
        <v>1</v>
      </c>
      <c r="O214" s="20">
        <f t="shared" ref="O214" si="131">+F214</f>
        <v>1</v>
      </c>
      <c r="P214" s="20">
        <f t="shared" ref="P214" si="132">+G214</f>
        <v>0</v>
      </c>
      <c r="Q214" s="20">
        <f t="shared" ref="Q214" si="133">+H214</f>
        <v>0</v>
      </c>
      <c r="R214" s="20">
        <f t="shared" ref="R214" si="134">+I214</f>
        <v>0</v>
      </c>
      <c r="S214" s="20">
        <f>SUM(K214:R214)</f>
        <v>6</v>
      </c>
      <c r="T214" s="18">
        <f>($K$4*K214)+($L$4*L214)+($M$4*M214)+($N$4*N214)+($O$4*O214)+($P$4*P214)</f>
        <v>2000000</v>
      </c>
    </row>
    <row r="215" spans="1:20" x14ac:dyDescent="0.2">
      <c r="A215" s="15" t="s">
        <v>20</v>
      </c>
      <c r="B215" s="20">
        <f>ROUND(Otway!D200*0.064,0)</f>
        <v>1</v>
      </c>
      <c r="C215" s="20">
        <f>ROUND(Otway!E200*0.064,0)</f>
        <v>0</v>
      </c>
      <c r="D215" s="20">
        <f>ROUND(Otway!F200*0.064,0)</f>
        <v>0</v>
      </c>
      <c r="E215" s="20">
        <f>ROUND(Otway!G200*0.064,0)</f>
        <v>0</v>
      </c>
      <c r="F215" s="20">
        <f>ROUND(Otway!H200*0.064,0)</f>
        <v>0</v>
      </c>
      <c r="G215" s="20">
        <f>ROUND(Otway!I200*0.064,0)</f>
        <v>0</v>
      </c>
      <c r="H215" s="20">
        <f>ROUND(Otway!J200*0.064,0)</f>
        <v>0</v>
      </c>
      <c r="I215" s="20">
        <f>ROUND(Otway!K200*0.064,0)</f>
        <v>0</v>
      </c>
      <c r="J215" s="20">
        <f>ROUND(Otway!L200*0.064,0)</f>
        <v>1</v>
      </c>
    </row>
    <row r="216" spans="1:20" ht="25.5" x14ac:dyDescent="0.2">
      <c r="A216" s="15" t="s">
        <v>21</v>
      </c>
      <c r="B216" s="20">
        <f>ROUND(Otway!D201*0.064,0)</f>
        <v>0</v>
      </c>
      <c r="C216" s="20">
        <f>ROUND(Otway!E201*0.064,0)</f>
        <v>0</v>
      </c>
      <c r="D216" s="20">
        <f>ROUND(Otway!F201*0.064,0)</f>
        <v>0</v>
      </c>
      <c r="E216" s="20">
        <f>ROUND(Otway!G201*0.064,0)</f>
        <v>0</v>
      </c>
      <c r="F216" s="20">
        <f>ROUND(Otway!H201*0.064,0)</f>
        <v>0</v>
      </c>
      <c r="G216" s="20">
        <f>ROUND(Otway!I201*0.064,0)</f>
        <v>0</v>
      </c>
      <c r="H216" s="20">
        <f>ROUND(Otway!J201*0.064,0)</f>
        <v>0</v>
      </c>
      <c r="I216" s="20">
        <f>ROUND(Otway!K201*0.064,0)</f>
        <v>0</v>
      </c>
      <c r="J216" s="20">
        <f>ROUND(Otway!L201*0.064,0)</f>
        <v>0</v>
      </c>
    </row>
    <row r="217" spans="1:20" x14ac:dyDescent="0.2">
      <c r="A217" s="15" t="s">
        <v>22</v>
      </c>
      <c r="B217" s="20">
        <f>ROUND(Otway!D202*0.064,0)</f>
        <v>0</v>
      </c>
      <c r="C217" s="20">
        <f>ROUND(Otway!E202*0.064,0)</f>
        <v>0</v>
      </c>
      <c r="D217" s="20">
        <f>ROUND(Otway!F202*0.064,0)</f>
        <v>0</v>
      </c>
      <c r="E217" s="20">
        <f>ROUND(Otway!G202*0.064,0)</f>
        <v>0</v>
      </c>
      <c r="F217" s="20">
        <f>ROUND(Otway!H202*0.064,0)</f>
        <v>0</v>
      </c>
      <c r="G217" s="20">
        <f>ROUND(Otway!I202*0.064,0)</f>
        <v>0</v>
      </c>
      <c r="H217" s="20">
        <f>ROUND(Otway!J202*0.064,0)</f>
        <v>0</v>
      </c>
      <c r="I217" s="20">
        <f>ROUND(Otway!K202*0.064,0)</f>
        <v>0</v>
      </c>
      <c r="J217" s="20">
        <f>ROUND(Otway!L202*0.064,0)</f>
        <v>1</v>
      </c>
    </row>
    <row r="218" spans="1:20" x14ac:dyDescent="0.2">
      <c r="A218" s="15" t="s">
        <v>23</v>
      </c>
      <c r="B218" s="20">
        <f>ROUND(Otway!D203*0.064,0)</f>
        <v>1</v>
      </c>
      <c r="C218" s="20">
        <f>ROUND(Otway!E203*0.064,0)</f>
        <v>1</v>
      </c>
      <c r="D218" s="20">
        <f>ROUND(Otway!F203*0.064,0)</f>
        <v>1</v>
      </c>
      <c r="E218" s="20">
        <f>ROUND(Otway!G203*0.064,0)</f>
        <v>1</v>
      </c>
      <c r="F218" s="20">
        <f>ROUND(Otway!H203*0.064,0)</f>
        <v>0</v>
      </c>
      <c r="G218" s="20">
        <f>ROUND(Otway!I203*0.064,0)</f>
        <v>0</v>
      </c>
      <c r="H218" s="20">
        <f>ROUND(Otway!J203*0.064,0)</f>
        <v>0</v>
      </c>
      <c r="I218" s="20">
        <f>ROUND(Otway!K203*0.064,0)</f>
        <v>0</v>
      </c>
      <c r="J218" s="20">
        <f>ROUND(Otway!L203*0.064,0)</f>
        <v>2</v>
      </c>
    </row>
    <row r="219" spans="1:20" ht="25.5" x14ac:dyDescent="0.2">
      <c r="A219" s="15" t="s">
        <v>24</v>
      </c>
      <c r="B219" s="20">
        <f>ROUND(Otway!D204*0.064,0)</f>
        <v>1</v>
      </c>
      <c r="C219" s="20">
        <f>ROUND(Otway!E204*0.064,0)</f>
        <v>0</v>
      </c>
      <c r="D219" s="20">
        <f>ROUND(Otway!F204*0.064,0)</f>
        <v>0</v>
      </c>
      <c r="E219" s="20">
        <f>ROUND(Otway!G204*0.064,0)</f>
        <v>0</v>
      </c>
      <c r="F219" s="20">
        <f>ROUND(Otway!H204*0.064,0)</f>
        <v>0</v>
      </c>
      <c r="G219" s="20">
        <f>ROUND(Otway!I204*0.064,0)</f>
        <v>0</v>
      </c>
      <c r="H219" s="20">
        <f>ROUND(Otway!J204*0.064,0)</f>
        <v>0</v>
      </c>
      <c r="I219" s="20">
        <f>ROUND(Otway!K204*0.064,0)</f>
        <v>0</v>
      </c>
      <c r="J219" s="20">
        <f>ROUND(Otway!L204*0.064,0)</f>
        <v>1</v>
      </c>
    </row>
    <row r="220" spans="1:20" x14ac:dyDescent="0.2">
      <c r="A220" s="15" t="s">
        <v>25</v>
      </c>
      <c r="B220" s="20">
        <f>ROUND(Otway!D205*0.064,0)</f>
        <v>0</v>
      </c>
      <c r="C220" s="20">
        <f>ROUND(Otway!E205*0.064,0)</f>
        <v>0</v>
      </c>
      <c r="D220" s="20">
        <f>ROUND(Otway!F205*0.064,0)</f>
        <v>0</v>
      </c>
      <c r="E220" s="20">
        <f>ROUND(Otway!G205*0.064,0)</f>
        <v>0</v>
      </c>
      <c r="F220" s="20">
        <f>ROUND(Otway!H205*0.064,0)</f>
        <v>0</v>
      </c>
      <c r="G220" s="20">
        <f>ROUND(Otway!I205*0.064,0)</f>
        <v>0</v>
      </c>
      <c r="H220" s="20">
        <f>ROUND(Otway!J205*0.064,0)</f>
        <v>0</v>
      </c>
      <c r="I220" s="20">
        <f>ROUND(Otway!K205*0.064,0)</f>
        <v>0</v>
      </c>
      <c r="J220" s="20">
        <f>ROUND(Otway!L205*0.064,0)</f>
        <v>0</v>
      </c>
    </row>
    <row r="221" spans="1:20" x14ac:dyDescent="0.2">
      <c r="A221" s="15" t="s">
        <v>26</v>
      </c>
      <c r="B221" s="20">
        <f>ROUND(Otway!D206*0.064,0)</f>
        <v>0</v>
      </c>
      <c r="C221" s="20">
        <f>ROUND(Otway!E206*0.064,0)</f>
        <v>0</v>
      </c>
      <c r="D221" s="20">
        <f>ROUND(Otway!F206*0.064,0)</f>
        <v>0</v>
      </c>
      <c r="E221" s="20">
        <f>ROUND(Otway!G206*0.064,0)</f>
        <v>0</v>
      </c>
      <c r="F221" s="20">
        <f>ROUND(Otway!H206*0.064,0)</f>
        <v>0</v>
      </c>
      <c r="G221" s="20">
        <f>ROUND(Otway!I206*0.064,0)</f>
        <v>0</v>
      </c>
      <c r="H221" s="20">
        <f>ROUND(Otway!J206*0.064,0)</f>
        <v>0</v>
      </c>
      <c r="I221" s="20">
        <f>ROUND(Otway!K206*0.064,0)</f>
        <v>0</v>
      </c>
      <c r="J221" s="20">
        <f>ROUND(Otway!L206*0.064,0)</f>
        <v>0</v>
      </c>
    </row>
    <row r="222" spans="1:20" x14ac:dyDescent="0.2">
      <c r="A222" s="15" t="s">
        <v>27</v>
      </c>
      <c r="B222" s="20">
        <f>ROUND(Otway!D207*0.064,0)</f>
        <v>0</v>
      </c>
      <c r="C222" s="20">
        <f>ROUND(Otway!E207*0.064,0)</f>
        <v>0</v>
      </c>
      <c r="D222" s="20">
        <f>ROUND(Otway!F207*0.064,0)</f>
        <v>0</v>
      </c>
      <c r="E222" s="20">
        <f>ROUND(Otway!G207*0.064,0)</f>
        <v>0</v>
      </c>
      <c r="F222" s="20">
        <f>ROUND(Otway!H207*0.064,0)</f>
        <v>0</v>
      </c>
      <c r="G222" s="20">
        <f>ROUND(Otway!I207*0.064,0)</f>
        <v>0</v>
      </c>
      <c r="H222" s="20">
        <f>ROUND(Otway!J207*0.064,0)</f>
        <v>0</v>
      </c>
      <c r="I222" s="20">
        <f>ROUND(Otway!K207*0.064,0)</f>
        <v>0</v>
      </c>
      <c r="J222" s="20">
        <f>ROUND(Otway!L207*0.064,0)</f>
        <v>1</v>
      </c>
    </row>
    <row r="223" spans="1:20" x14ac:dyDescent="0.2">
      <c r="A223" s="15" t="s">
        <v>28</v>
      </c>
      <c r="B223" s="20">
        <f>ROUND(Otway!D208*0.064,0)</f>
        <v>0</v>
      </c>
      <c r="C223" s="20">
        <f>ROUND(Otway!E208*0.064,0)</f>
        <v>0</v>
      </c>
      <c r="D223" s="20">
        <f>ROUND(Otway!F208*0.064,0)</f>
        <v>0</v>
      </c>
      <c r="E223" s="20">
        <f>ROUND(Otway!G208*0.064,0)</f>
        <v>0</v>
      </c>
      <c r="F223" s="20">
        <f>ROUND(Otway!H208*0.064,0)</f>
        <v>0</v>
      </c>
      <c r="G223" s="20">
        <f>ROUND(Otway!I208*0.064,0)</f>
        <v>0</v>
      </c>
      <c r="H223" s="20">
        <f>ROUND(Otway!J208*0.064,0)</f>
        <v>0</v>
      </c>
      <c r="I223" s="20">
        <f>ROUND(Otway!K208*0.064,0)</f>
        <v>0</v>
      </c>
      <c r="J223" s="20">
        <f>ROUND(Otway!L208*0.064,0)</f>
        <v>1</v>
      </c>
    </row>
    <row r="224" spans="1:20" x14ac:dyDescent="0.2">
      <c r="A224" s="15" t="s">
        <v>29</v>
      </c>
      <c r="B224" s="20">
        <f>ROUND(Otway!D209*0.064,0)</f>
        <v>0</v>
      </c>
      <c r="C224" s="20">
        <f>ROUND(Otway!E209*0.064,0)</f>
        <v>0</v>
      </c>
      <c r="D224" s="20">
        <f>ROUND(Otway!F209*0.064,0)</f>
        <v>0</v>
      </c>
      <c r="E224" s="20">
        <f>ROUND(Otway!G209*0.064,0)</f>
        <v>0</v>
      </c>
      <c r="F224" s="20">
        <f>ROUND(Otway!H209*0.064,0)</f>
        <v>0</v>
      </c>
      <c r="G224" s="20">
        <f>ROUND(Otway!I209*0.064,0)</f>
        <v>0</v>
      </c>
      <c r="H224" s="20">
        <f>ROUND(Otway!J209*0.064,0)</f>
        <v>0</v>
      </c>
      <c r="I224" s="20">
        <f>ROUND(Otway!K209*0.064,0)</f>
        <v>0</v>
      </c>
      <c r="J224" s="20">
        <f>ROUND(Otway!L209*0.064,0)</f>
        <v>1</v>
      </c>
    </row>
    <row r="225" spans="1:20" x14ac:dyDescent="0.2">
      <c r="A225" s="15" t="s">
        <v>36</v>
      </c>
      <c r="B225" s="20">
        <f>ROUND(Otway!D210*0.064,0)</f>
        <v>0</v>
      </c>
      <c r="C225" s="20">
        <f>ROUND(Otway!E210*0.064,0)</f>
        <v>0</v>
      </c>
      <c r="D225" s="20">
        <f>ROUND(Otway!F210*0.064,0)</f>
        <v>0</v>
      </c>
      <c r="E225" s="20">
        <f>ROUND(Otway!G210*0.064,0)</f>
        <v>0</v>
      </c>
      <c r="F225" s="20">
        <f>ROUND(Otway!H210*0.064,0)</f>
        <v>0</v>
      </c>
      <c r="G225" s="20">
        <f>ROUND(Otway!I210*0.064,0)</f>
        <v>0</v>
      </c>
      <c r="H225" s="20">
        <f>ROUND(Otway!J210*0.064,0)</f>
        <v>0</v>
      </c>
      <c r="I225" s="20">
        <f>ROUND(Otway!K210*0.064,0)</f>
        <v>0</v>
      </c>
      <c r="J225" s="20">
        <f>ROUND(Otway!L210*0.064,0)</f>
        <v>0</v>
      </c>
      <c r="K225" s="20">
        <f>SUM(B207:B225)-K207-K214</f>
        <v>4</v>
      </c>
      <c r="L225" s="20">
        <f t="shared" ref="L225" si="135">SUM(C207:C225)-L207-L214</f>
        <v>2</v>
      </c>
      <c r="M225" s="20">
        <f t="shared" ref="M225" si="136">SUM(D207:D225)-M207-M214</f>
        <v>2</v>
      </c>
      <c r="N225" s="20">
        <f t="shared" ref="N225" si="137">SUM(E207:E225)-N207-N214</f>
        <v>3</v>
      </c>
      <c r="O225" s="20">
        <f t="shared" ref="O225" si="138">SUM(F207:F225)-O207-O214</f>
        <v>1</v>
      </c>
      <c r="P225" s="20">
        <f t="shared" ref="P225" si="139">SUM(G207:G225)-P207-P214</f>
        <v>0</v>
      </c>
      <c r="Q225" s="20">
        <f t="shared" ref="Q225" si="140">SUM(H207:H225)-Q207-Q214</f>
        <v>0</v>
      </c>
      <c r="R225" s="20">
        <f t="shared" ref="R225" si="141">SUM(I207:I225)-R207-R214</f>
        <v>0</v>
      </c>
      <c r="S225" s="20">
        <f>SUM(K225:R225)</f>
        <v>12</v>
      </c>
      <c r="T225" s="19">
        <f>($K$4*K225)+($L$4*L225)+($M$4*M225)+($N$4*N225)+($O$4*O225)+($P$4*P225)</f>
        <v>2850000</v>
      </c>
    </row>
    <row r="227" spans="1:20" x14ac:dyDescent="0.2">
      <c r="B227" s="41">
        <v>2010</v>
      </c>
      <c r="C227" s="42"/>
      <c r="D227" s="42"/>
      <c r="E227" s="42"/>
      <c r="F227" s="42"/>
      <c r="G227" s="42"/>
      <c r="H227" s="42"/>
      <c r="I227" s="42"/>
      <c r="J227" s="43"/>
    </row>
    <row r="228" spans="1:20" ht="38.25" x14ac:dyDescent="0.2">
      <c r="B228" s="11" t="s">
        <v>2</v>
      </c>
      <c r="C228" s="12" t="s">
        <v>3</v>
      </c>
      <c r="D228" s="12" t="s">
        <v>4</v>
      </c>
      <c r="E228" s="12" t="s">
        <v>5</v>
      </c>
      <c r="F228" s="12" t="s">
        <v>6</v>
      </c>
      <c r="G228" s="12" t="s">
        <v>7</v>
      </c>
      <c r="H228" s="13" t="s">
        <v>8</v>
      </c>
      <c r="I228" s="13" t="s">
        <v>9</v>
      </c>
      <c r="J228" s="16" t="s">
        <v>34</v>
      </c>
      <c r="K228" s="22">
        <v>25000</v>
      </c>
      <c r="L228" s="22">
        <v>75000</v>
      </c>
      <c r="M228" s="22">
        <v>150000</v>
      </c>
      <c r="N228" s="22">
        <v>350000</v>
      </c>
      <c r="O228" s="22">
        <v>1250000</v>
      </c>
      <c r="P228" s="22">
        <v>3500000</v>
      </c>
      <c r="T228" s="9" t="s">
        <v>35</v>
      </c>
    </row>
    <row r="229" spans="1:20" x14ac:dyDescent="0.2">
      <c r="A229" s="15" t="s">
        <v>11</v>
      </c>
      <c r="B229" s="20">
        <f>ROUND(Otway!D212*0.064,0)</f>
        <v>3</v>
      </c>
      <c r="C229" s="20">
        <f>ROUND(Otway!E212*0.064,0)</f>
        <v>2</v>
      </c>
      <c r="D229" s="20">
        <f>ROUND(Otway!F212*0.064,0)</f>
        <v>1</v>
      </c>
      <c r="E229" s="20">
        <f>ROUND(Otway!G212*0.064,0)</f>
        <v>2</v>
      </c>
      <c r="F229" s="20">
        <f>ROUND(Otway!H212*0.064,0)</f>
        <v>1</v>
      </c>
      <c r="G229" s="20">
        <f>ROUND(Otway!I212*0.064,0)</f>
        <v>0</v>
      </c>
      <c r="H229" s="20">
        <f>ROUND(Otway!J212*0.064,0)</f>
        <v>0</v>
      </c>
      <c r="I229" s="20">
        <f>ROUND(Otway!K212*0.064,0)</f>
        <v>0</v>
      </c>
      <c r="J229" s="20">
        <f>ROUND(Otway!L212*0.064,0)</f>
        <v>9</v>
      </c>
      <c r="K229" s="20">
        <f>+B229</f>
        <v>3</v>
      </c>
      <c r="L229" s="20">
        <f t="shared" ref="L229" si="142">+C229</f>
        <v>2</v>
      </c>
      <c r="M229" s="20">
        <f t="shared" ref="M229" si="143">+D229</f>
        <v>1</v>
      </c>
      <c r="N229" s="20">
        <f t="shared" ref="N229" si="144">+E229</f>
        <v>2</v>
      </c>
      <c r="O229" s="20">
        <f t="shared" ref="O229" si="145">+F229</f>
        <v>1</v>
      </c>
      <c r="P229" s="20">
        <f t="shared" ref="P229" si="146">+G229</f>
        <v>0</v>
      </c>
      <c r="Q229" s="20">
        <f t="shared" ref="Q229" si="147">+H229</f>
        <v>0</v>
      </c>
      <c r="R229" s="20">
        <f t="shared" ref="R229" si="148">+I229</f>
        <v>0</v>
      </c>
      <c r="S229" s="20">
        <f>SUM(K229:R229)</f>
        <v>9</v>
      </c>
      <c r="T229" s="18">
        <f>($K$4*K229)+($L$4*L229)+($M$4*M229)+($N$4*N229)+($O$4*O229)+($P$4*P229)</f>
        <v>2325000</v>
      </c>
    </row>
    <row r="230" spans="1:20" x14ac:dyDescent="0.2">
      <c r="A230" s="15" t="s">
        <v>13</v>
      </c>
      <c r="B230" s="20">
        <f>ROUND(Otway!D213*0.064,0)</f>
        <v>0</v>
      </c>
      <c r="C230" s="20">
        <f>ROUND(Otway!E213*0.064,0)</f>
        <v>0</v>
      </c>
      <c r="D230" s="20">
        <f>ROUND(Otway!F213*0.064,0)</f>
        <v>0</v>
      </c>
      <c r="E230" s="20">
        <f>ROUND(Otway!G213*0.064,0)</f>
        <v>0</v>
      </c>
      <c r="F230" s="20">
        <f>ROUND(Otway!H213*0.064,0)</f>
        <v>0</v>
      </c>
      <c r="G230" s="20">
        <f>ROUND(Otway!I213*0.064,0)</f>
        <v>0</v>
      </c>
      <c r="H230" s="20">
        <f>ROUND(Otway!J213*0.064,0)</f>
        <v>0</v>
      </c>
      <c r="I230" s="20">
        <f>ROUND(Otway!K213*0.064,0)</f>
        <v>0</v>
      </c>
      <c r="J230" s="20">
        <f>ROUND(Otway!L213*0.064,0)</f>
        <v>0</v>
      </c>
    </row>
    <row r="231" spans="1:20" x14ac:dyDescent="0.2">
      <c r="A231" s="15" t="s">
        <v>14</v>
      </c>
      <c r="B231" s="20">
        <f>ROUND(Otway!D214*0.064,0)</f>
        <v>0</v>
      </c>
      <c r="C231" s="20">
        <f>ROUND(Otway!E214*0.064,0)</f>
        <v>0</v>
      </c>
      <c r="D231" s="20">
        <f>ROUND(Otway!F214*0.064,0)</f>
        <v>0</v>
      </c>
      <c r="E231" s="20">
        <f>ROUND(Otway!G214*0.064,0)</f>
        <v>0</v>
      </c>
      <c r="F231" s="20">
        <f>ROUND(Otway!H214*0.064,0)</f>
        <v>0</v>
      </c>
      <c r="G231" s="20">
        <f>ROUND(Otway!I214*0.064,0)</f>
        <v>0</v>
      </c>
      <c r="H231" s="20">
        <f>ROUND(Otway!J214*0.064,0)</f>
        <v>0</v>
      </c>
      <c r="I231" s="20">
        <f>ROUND(Otway!K214*0.064,0)</f>
        <v>0</v>
      </c>
      <c r="J231" s="20">
        <f>ROUND(Otway!L214*0.064,0)</f>
        <v>1</v>
      </c>
    </row>
    <row r="232" spans="1:20" x14ac:dyDescent="0.2">
      <c r="A232" s="15" t="s">
        <v>15</v>
      </c>
      <c r="B232" s="20">
        <f>ROUND(Otway!D215*0.064,0)</f>
        <v>1</v>
      </c>
      <c r="C232" s="20">
        <f>ROUND(Otway!E215*0.064,0)</f>
        <v>1</v>
      </c>
      <c r="D232" s="20">
        <f>ROUND(Otway!F215*0.064,0)</f>
        <v>2</v>
      </c>
      <c r="E232" s="20">
        <f>ROUND(Otway!G215*0.064,0)</f>
        <v>1</v>
      </c>
      <c r="F232" s="20">
        <f>ROUND(Otway!H215*0.064,0)</f>
        <v>1</v>
      </c>
      <c r="G232" s="20">
        <f>ROUND(Otway!I215*0.064,0)</f>
        <v>1</v>
      </c>
      <c r="H232" s="20">
        <f>ROUND(Otway!J215*0.064,0)</f>
        <v>0</v>
      </c>
      <c r="I232" s="20">
        <f>ROUND(Otway!K215*0.064,0)</f>
        <v>0</v>
      </c>
      <c r="J232" s="20">
        <f>ROUND(Otway!L215*0.064,0)</f>
        <v>7</v>
      </c>
    </row>
    <row r="233" spans="1:20" x14ac:dyDescent="0.2">
      <c r="A233" s="15" t="s">
        <v>16</v>
      </c>
      <c r="B233" s="20">
        <f>ROUND(Otway!D216*0.064,0)</f>
        <v>0</v>
      </c>
      <c r="C233" s="20">
        <f>ROUND(Otway!E216*0.064,0)</f>
        <v>0</v>
      </c>
      <c r="D233" s="20">
        <f>ROUND(Otway!F216*0.064,0)</f>
        <v>0</v>
      </c>
      <c r="E233" s="20">
        <f>ROUND(Otway!G216*0.064,0)</f>
        <v>0</v>
      </c>
      <c r="F233" s="20">
        <f>ROUND(Otway!H216*0.064,0)</f>
        <v>0</v>
      </c>
      <c r="G233" s="20">
        <f>ROUND(Otway!I216*0.064,0)</f>
        <v>0</v>
      </c>
      <c r="H233" s="20">
        <f>ROUND(Otway!J216*0.064,0)</f>
        <v>0</v>
      </c>
      <c r="I233" s="20">
        <f>ROUND(Otway!K216*0.064,0)</f>
        <v>0</v>
      </c>
      <c r="J233" s="20">
        <f>ROUND(Otway!L216*0.064,0)</f>
        <v>1</v>
      </c>
    </row>
    <row r="234" spans="1:20" x14ac:dyDescent="0.2">
      <c r="A234" s="15" t="s">
        <v>17</v>
      </c>
      <c r="B234" s="20">
        <f>ROUND(Otway!D217*0.064,0)</f>
        <v>0</v>
      </c>
      <c r="C234" s="20">
        <f>ROUND(Otway!E217*0.064,0)</f>
        <v>0</v>
      </c>
      <c r="D234" s="20">
        <f>ROUND(Otway!F217*0.064,0)</f>
        <v>0</v>
      </c>
      <c r="E234" s="20">
        <f>ROUND(Otway!G217*0.064,0)</f>
        <v>1</v>
      </c>
      <c r="F234" s="20">
        <f>ROUND(Otway!H217*0.064,0)</f>
        <v>0</v>
      </c>
      <c r="G234" s="20">
        <f>ROUND(Otway!I217*0.064,0)</f>
        <v>0</v>
      </c>
      <c r="H234" s="20">
        <f>ROUND(Otway!J217*0.064,0)</f>
        <v>0</v>
      </c>
      <c r="I234" s="20">
        <f>ROUND(Otway!K217*0.064,0)</f>
        <v>0</v>
      </c>
      <c r="J234" s="20">
        <f>ROUND(Otway!L217*0.064,0)</f>
        <v>2</v>
      </c>
    </row>
    <row r="235" spans="1:20" x14ac:dyDescent="0.2">
      <c r="A235" s="15" t="s">
        <v>18</v>
      </c>
      <c r="B235" s="20">
        <f>ROUND(Otway!D218*0.064,0)</f>
        <v>1</v>
      </c>
      <c r="C235" s="20">
        <f>ROUND(Otway!E218*0.064,0)</f>
        <v>1</v>
      </c>
      <c r="D235" s="20">
        <f>ROUND(Otway!F218*0.064,0)</f>
        <v>1</v>
      </c>
      <c r="E235" s="20">
        <f>ROUND(Otway!G218*0.064,0)</f>
        <v>2</v>
      </c>
      <c r="F235" s="20">
        <f>ROUND(Otway!H218*0.064,0)</f>
        <v>1</v>
      </c>
      <c r="G235" s="20">
        <f>ROUND(Otway!I218*0.064,0)</f>
        <v>0</v>
      </c>
      <c r="H235" s="20">
        <f>ROUND(Otway!J218*0.064,0)</f>
        <v>0</v>
      </c>
      <c r="I235" s="20">
        <f>ROUND(Otway!K218*0.064,0)</f>
        <v>0</v>
      </c>
      <c r="J235" s="20">
        <f>ROUND(Otway!L218*0.064,0)</f>
        <v>5</v>
      </c>
    </row>
    <row r="236" spans="1:20" x14ac:dyDescent="0.2">
      <c r="A236" s="15" t="s">
        <v>19</v>
      </c>
      <c r="B236" s="20">
        <f>ROUND(Otway!D219*0.064,0)</f>
        <v>1</v>
      </c>
      <c r="C236" s="20">
        <f>ROUND(Otway!E219*0.064,0)</f>
        <v>0</v>
      </c>
      <c r="D236" s="20">
        <f>ROUND(Otway!F219*0.064,0)</f>
        <v>0</v>
      </c>
      <c r="E236" s="20">
        <f>ROUND(Otway!G219*0.064,0)</f>
        <v>0</v>
      </c>
      <c r="F236" s="20">
        <f>ROUND(Otway!H219*0.064,0)</f>
        <v>0</v>
      </c>
      <c r="G236" s="20">
        <f>ROUND(Otway!I219*0.064,0)</f>
        <v>0</v>
      </c>
      <c r="H236" s="20">
        <f>ROUND(Otway!J219*0.064,0)</f>
        <v>0</v>
      </c>
      <c r="I236" s="20">
        <f>ROUND(Otway!K219*0.064,0)</f>
        <v>0</v>
      </c>
      <c r="J236" s="20">
        <f>ROUND(Otway!L219*0.064,0)</f>
        <v>1</v>
      </c>
      <c r="K236" s="20">
        <f>+B236</f>
        <v>1</v>
      </c>
      <c r="L236" s="20">
        <f t="shared" ref="L236" si="149">+C236</f>
        <v>0</v>
      </c>
      <c r="M236" s="20">
        <f t="shared" ref="M236" si="150">+D236</f>
        <v>0</v>
      </c>
      <c r="N236" s="20">
        <f t="shared" ref="N236" si="151">+E236</f>
        <v>0</v>
      </c>
      <c r="O236" s="20">
        <f t="shared" ref="O236" si="152">+F236</f>
        <v>0</v>
      </c>
      <c r="P236" s="20">
        <f t="shared" ref="P236" si="153">+G236</f>
        <v>0</v>
      </c>
      <c r="Q236" s="20">
        <f t="shared" ref="Q236" si="154">+H236</f>
        <v>0</v>
      </c>
      <c r="R236" s="20">
        <f t="shared" ref="R236" si="155">+I236</f>
        <v>0</v>
      </c>
      <c r="S236" s="20">
        <f>SUM(K236:R236)</f>
        <v>1</v>
      </c>
      <c r="T236" s="18">
        <f>($K$4*K236)+($L$4*L236)+($M$4*M236)+($N$4*N236)+($O$4*O236)+($P$4*P236)</f>
        <v>25000</v>
      </c>
    </row>
    <row r="237" spans="1:20" x14ac:dyDescent="0.2">
      <c r="A237" s="15" t="s">
        <v>20</v>
      </c>
      <c r="B237" s="20">
        <f>ROUND(Otway!D220*0.064,0)</f>
        <v>0</v>
      </c>
      <c r="C237" s="20">
        <f>ROUND(Otway!E220*0.064,0)</f>
        <v>0</v>
      </c>
      <c r="D237" s="20">
        <f>ROUND(Otway!F220*0.064,0)</f>
        <v>0</v>
      </c>
      <c r="E237" s="20">
        <f>ROUND(Otway!G220*0.064,0)</f>
        <v>0</v>
      </c>
      <c r="F237" s="20">
        <f>ROUND(Otway!H220*0.064,0)</f>
        <v>0</v>
      </c>
      <c r="G237" s="20">
        <f>ROUND(Otway!I220*0.064,0)</f>
        <v>0</v>
      </c>
      <c r="H237" s="20">
        <f>ROUND(Otway!J220*0.064,0)</f>
        <v>0</v>
      </c>
      <c r="I237" s="20">
        <f>ROUND(Otway!K220*0.064,0)</f>
        <v>0</v>
      </c>
      <c r="J237" s="20">
        <f>ROUND(Otway!L220*0.064,0)</f>
        <v>0</v>
      </c>
    </row>
    <row r="238" spans="1:20" ht="25.5" x14ac:dyDescent="0.2">
      <c r="A238" s="15" t="s">
        <v>21</v>
      </c>
      <c r="B238" s="20">
        <f>ROUND(Otway!D221*0.064,0)</f>
        <v>1</v>
      </c>
      <c r="C238" s="20">
        <f>ROUND(Otway!E221*0.064,0)</f>
        <v>0</v>
      </c>
      <c r="D238" s="20">
        <f>ROUND(Otway!F221*0.064,0)</f>
        <v>0</v>
      </c>
      <c r="E238" s="20">
        <f>ROUND(Otway!G221*0.064,0)</f>
        <v>0</v>
      </c>
      <c r="F238" s="20">
        <f>ROUND(Otway!H221*0.064,0)</f>
        <v>0</v>
      </c>
      <c r="G238" s="20">
        <f>ROUND(Otway!I221*0.064,0)</f>
        <v>0</v>
      </c>
      <c r="H238" s="20">
        <f>ROUND(Otway!J221*0.064,0)</f>
        <v>0</v>
      </c>
      <c r="I238" s="20">
        <f>ROUND(Otway!K221*0.064,0)</f>
        <v>0</v>
      </c>
      <c r="J238" s="20">
        <f>ROUND(Otway!L221*0.064,0)</f>
        <v>2</v>
      </c>
    </row>
    <row r="239" spans="1:20" x14ac:dyDescent="0.2">
      <c r="A239" s="15" t="s">
        <v>22</v>
      </c>
      <c r="B239" s="20">
        <f>ROUND(Otway!D222*0.064,0)</f>
        <v>1</v>
      </c>
      <c r="C239" s="20">
        <f>ROUND(Otway!E222*0.064,0)</f>
        <v>0</v>
      </c>
      <c r="D239" s="20">
        <f>ROUND(Otway!F222*0.064,0)</f>
        <v>1</v>
      </c>
      <c r="E239" s="20">
        <f>ROUND(Otway!G222*0.064,0)</f>
        <v>0</v>
      </c>
      <c r="F239" s="20">
        <f>ROUND(Otway!H222*0.064,0)</f>
        <v>0</v>
      </c>
      <c r="G239" s="20">
        <f>ROUND(Otway!I222*0.064,0)</f>
        <v>0</v>
      </c>
      <c r="H239" s="20">
        <f>ROUND(Otway!J222*0.064,0)</f>
        <v>0</v>
      </c>
      <c r="I239" s="20">
        <f>ROUND(Otway!K222*0.064,0)</f>
        <v>0</v>
      </c>
      <c r="J239" s="20">
        <f>ROUND(Otway!L222*0.064,0)</f>
        <v>2</v>
      </c>
    </row>
    <row r="240" spans="1:20" x14ac:dyDescent="0.2">
      <c r="A240" s="15" t="s">
        <v>23</v>
      </c>
      <c r="B240" s="20">
        <f>ROUND(Otway!D223*0.064,0)</f>
        <v>0</v>
      </c>
      <c r="C240" s="20">
        <f>ROUND(Otway!E223*0.064,0)</f>
        <v>0</v>
      </c>
      <c r="D240" s="20">
        <f>ROUND(Otway!F223*0.064,0)</f>
        <v>0</v>
      </c>
      <c r="E240" s="20">
        <f>ROUND(Otway!G223*0.064,0)</f>
        <v>0</v>
      </c>
      <c r="F240" s="20">
        <f>ROUND(Otway!H223*0.064,0)</f>
        <v>0</v>
      </c>
      <c r="G240" s="20">
        <f>ROUND(Otway!I223*0.064,0)</f>
        <v>0</v>
      </c>
      <c r="H240" s="20">
        <f>ROUND(Otway!J223*0.064,0)</f>
        <v>0</v>
      </c>
      <c r="I240" s="20">
        <f>ROUND(Otway!K223*0.064,0)</f>
        <v>0</v>
      </c>
      <c r="J240" s="20">
        <f>ROUND(Otway!L223*0.064,0)</f>
        <v>1</v>
      </c>
    </row>
    <row r="241" spans="1:21" ht="25.5" x14ac:dyDescent="0.2">
      <c r="A241" s="15" t="s">
        <v>24</v>
      </c>
      <c r="B241" s="20">
        <f>ROUND(Otway!D224*0.064,0)</f>
        <v>0</v>
      </c>
      <c r="C241" s="20">
        <f>ROUND(Otway!E224*0.064,0)</f>
        <v>0</v>
      </c>
      <c r="D241" s="20">
        <f>ROUND(Otway!F224*0.064,0)</f>
        <v>0</v>
      </c>
      <c r="E241" s="20">
        <f>ROUND(Otway!G224*0.064,0)</f>
        <v>0</v>
      </c>
      <c r="F241" s="20">
        <f>ROUND(Otway!H224*0.064,0)</f>
        <v>0</v>
      </c>
      <c r="G241" s="20">
        <f>ROUND(Otway!I224*0.064,0)</f>
        <v>0</v>
      </c>
      <c r="H241" s="20">
        <f>ROUND(Otway!J224*0.064,0)</f>
        <v>0</v>
      </c>
      <c r="I241" s="20">
        <f>ROUND(Otway!K224*0.064,0)</f>
        <v>0</v>
      </c>
      <c r="J241" s="20">
        <f>ROUND(Otway!L224*0.064,0)</f>
        <v>1</v>
      </c>
    </row>
    <row r="242" spans="1:21" x14ac:dyDescent="0.2">
      <c r="A242" s="15" t="s">
        <v>25</v>
      </c>
      <c r="B242" s="20">
        <f>ROUND(Otway!D225*0.064,0)</f>
        <v>0</v>
      </c>
      <c r="C242" s="20">
        <f>ROUND(Otway!E225*0.064,0)</f>
        <v>0</v>
      </c>
      <c r="D242" s="20">
        <f>ROUND(Otway!F225*0.064,0)</f>
        <v>0</v>
      </c>
      <c r="E242" s="20">
        <f>ROUND(Otway!G225*0.064,0)</f>
        <v>0</v>
      </c>
      <c r="F242" s="20">
        <f>ROUND(Otway!H225*0.064,0)</f>
        <v>0</v>
      </c>
      <c r="G242" s="20">
        <f>ROUND(Otway!I225*0.064,0)</f>
        <v>0</v>
      </c>
      <c r="H242" s="20">
        <f>ROUND(Otway!J225*0.064,0)</f>
        <v>0</v>
      </c>
      <c r="I242" s="20">
        <f>ROUND(Otway!K225*0.064,0)</f>
        <v>0</v>
      </c>
      <c r="J242" s="20">
        <f>ROUND(Otway!L225*0.064,0)</f>
        <v>0</v>
      </c>
    </row>
    <row r="243" spans="1:21" x14ac:dyDescent="0.2">
      <c r="A243" s="15" t="s">
        <v>26</v>
      </c>
      <c r="B243" s="20">
        <f>ROUND(Otway!D226*0.064,0)</f>
        <v>0</v>
      </c>
      <c r="C243" s="20">
        <f>ROUND(Otway!E226*0.064,0)</f>
        <v>0</v>
      </c>
      <c r="D243" s="20">
        <f>ROUND(Otway!F226*0.064,0)</f>
        <v>0</v>
      </c>
      <c r="E243" s="20">
        <f>ROUND(Otway!G226*0.064,0)</f>
        <v>0</v>
      </c>
      <c r="F243" s="20">
        <f>ROUND(Otway!H226*0.064,0)</f>
        <v>0</v>
      </c>
      <c r="G243" s="20">
        <f>ROUND(Otway!I226*0.064,0)</f>
        <v>0</v>
      </c>
      <c r="H243" s="20">
        <f>ROUND(Otway!J226*0.064,0)</f>
        <v>0</v>
      </c>
      <c r="I243" s="20">
        <f>ROUND(Otway!K226*0.064,0)</f>
        <v>0</v>
      </c>
      <c r="J243" s="20">
        <f>ROUND(Otway!L226*0.064,0)</f>
        <v>1</v>
      </c>
    </row>
    <row r="244" spans="1:21" x14ac:dyDescent="0.2">
      <c r="A244" s="15" t="s">
        <v>27</v>
      </c>
      <c r="B244" s="20">
        <f>ROUND(Otway!D227*0.064,0)</f>
        <v>0</v>
      </c>
      <c r="C244" s="20">
        <f>ROUND(Otway!E227*0.064,0)</f>
        <v>0</v>
      </c>
      <c r="D244" s="20">
        <f>ROUND(Otway!F227*0.064,0)</f>
        <v>0</v>
      </c>
      <c r="E244" s="20">
        <f>ROUND(Otway!G227*0.064,0)</f>
        <v>0</v>
      </c>
      <c r="F244" s="20">
        <f>ROUND(Otway!H227*0.064,0)</f>
        <v>0</v>
      </c>
      <c r="G244" s="20">
        <f>ROUND(Otway!I227*0.064,0)</f>
        <v>0</v>
      </c>
      <c r="H244" s="20">
        <f>ROUND(Otway!J227*0.064,0)</f>
        <v>0</v>
      </c>
      <c r="I244" s="20">
        <f>ROUND(Otway!K227*0.064,0)</f>
        <v>0</v>
      </c>
      <c r="J244" s="20">
        <f>ROUND(Otway!L227*0.064,0)</f>
        <v>1</v>
      </c>
    </row>
    <row r="245" spans="1:21" x14ac:dyDescent="0.2">
      <c r="A245" s="15" t="s">
        <v>28</v>
      </c>
      <c r="B245" s="20">
        <f>ROUND(Otway!D228*0.064,0)</f>
        <v>0</v>
      </c>
      <c r="C245" s="20">
        <f>ROUND(Otway!E228*0.064,0)</f>
        <v>0</v>
      </c>
      <c r="D245" s="20">
        <f>ROUND(Otway!F228*0.064,0)</f>
        <v>0</v>
      </c>
      <c r="E245" s="20">
        <f>ROUND(Otway!G228*0.064,0)</f>
        <v>0</v>
      </c>
      <c r="F245" s="20">
        <f>ROUND(Otway!H228*0.064,0)</f>
        <v>0</v>
      </c>
      <c r="G245" s="20">
        <f>ROUND(Otway!I228*0.064,0)</f>
        <v>0</v>
      </c>
      <c r="H245" s="20">
        <f>ROUND(Otway!J228*0.064,0)</f>
        <v>0</v>
      </c>
      <c r="I245" s="20">
        <f>ROUND(Otway!K228*0.064,0)</f>
        <v>0</v>
      </c>
      <c r="J245" s="20">
        <f>ROUND(Otway!L228*0.064,0)</f>
        <v>1</v>
      </c>
    </row>
    <row r="246" spans="1:21" x14ac:dyDescent="0.2">
      <c r="A246" s="15" t="s">
        <v>29</v>
      </c>
      <c r="B246" s="20">
        <f>ROUND(Otway!D229*0.064,0)</f>
        <v>0</v>
      </c>
      <c r="C246" s="20">
        <f>ROUND(Otway!E229*0.064,0)</f>
        <v>0</v>
      </c>
      <c r="D246" s="20">
        <f>ROUND(Otway!F229*0.064,0)</f>
        <v>0</v>
      </c>
      <c r="E246" s="20">
        <f>ROUND(Otway!G229*0.064,0)</f>
        <v>0</v>
      </c>
      <c r="F246" s="20">
        <f>ROUND(Otway!H229*0.064,0)</f>
        <v>0</v>
      </c>
      <c r="G246" s="20">
        <f>ROUND(Otway!I229*0.064,0)</f>
        <v>0</v>
      </c>
      <c r="H246" s="20">
        <f>ROUND(Otway!J229*0.064,0)</f>
        <v>0</v>
      </c>
      <c r="I246" s="20">
        <f>ROUND(Otway!K229*0.064,0)</f>
        <v>0</v>
      </c>
      <c r="J246" s="20">
        <f>ROUND(Otway!L229*0.064,0)</f>
        <v>0</v>
      </c>
    </row>
    <row r="247" spans="1:21" x14ac:dyDescent="0.2">
      <c r="A247" s="15" t="s">
        <v>36</v>
      </c>
      <c r="B247" s="20">
        <f>ROUND(Otway!D230*0.064,0)</f>
        <v>0</v>
      </c>
      <c r="C247" s="20">
        <f>ROUND(Otway!E230*0.064,0)</f>
        <v>0</v>
      </c>
      <c r="D247" s="20">
        <f>ROUND(Otway!F230*0.064,0)</f>
        <v>0</v>
      </c>
      <c r="E247" s="20">
        <f>ROUND(Otway!G230*0.064,0)</f>
        <v>0</v>
      </c>
      <c r="F247" s="20">
        <f>ROUND(Otway!H230*0.064,0)</f>
        <v>0</v>
      </c>
      <c r="G247" s="20">
        <f>ROUND(Otway!I230*0.064,0)</f>
        <v>0</v>
      </c>
      <c r="H247" s="20">
        <f>ROUND(Otway!J230*0.064,0)</f>
        <v>0</v>
      </c>
      <c r="I247" s="20">
        <f>ROUND(Otway!K230*0.064,0)</f>
        <v>0</v>
      </c>
      <c r="J247" s="20">
        <f>ROUND(Otway!L230*0.064,0)</f>
        <v>0</v>
      </c>
      <c r="K247" s="20">
        <f>SUM(B229:B247)-K229-K236</f>
        <v>4</v>
      </c>
      <c r="L247" s="20">
        <f t="shared" ref="L247" si="156">SUM(C229:C247)-L229-L236</f>
        <v>2</v>
      </c>
      <c r="M247" s="20">
        <f t="shared" ref="M247" si="157">SUM(D229:D247)-M229-M236</f>
        <v>4</v>
      </c>
      <c r="N247" s="20">
        <f t="shared" ref="N247" si="158">SUM(E229:E247)-N229-N236</f>
        <v>4</v>
      </c>
      <c r="O247" s="20">
        <f t="shared" ref="O247" si="159">SUM(F229:F247)-O229-O236</f>
        <v>2</v>
      </c>
      <c r="P247" s="20">
        <f t="shared" ref="P247" si="160">SUM(G229:G247)-P229-P236</f>
        <v>1</v>
      </c>
      <c r="Q247" s="20">
        <f t="shared" ref="Q247" si="161">SUM(H229:H247)-Q229-Q236</f>
        <v>0</v>
      </c>
      <c r="R247" s="20">
        <f t="shared" ref="R247" si="162">SUM(I229:I247)-R229-R236</f>
        <v>0</v>
      </c>
      <c r="S247" s="20">
        <f>SUM(K247:R247)</f>
        <v>17</v>
      </c>
      <c r="T247" s="19">
        <f>($K$4*K247)+($L$4*L247)+($M$4*M247)+($N$4*N247)+($O$4*O247)+($P$4*P247)</f>
        <v>8250000</v>
      </c>
    </row>
    <row r="249" spans="1:21" x14ac:dyDescent="0.2">
      <c r="B249" s="41">
        <v>2009</v>
      </c>
      <c r="C249" s="42"/>
      <c r="D249" s="42"/>
      <c r="E249" s="42"/>
      <c r="F249" s="42"/>
      <c r="G249" s="42"/>
      <c r="H249" s="42"/>
      <c r="I249" s="42"/>
      <c r="J249" s="43"/>
    </row>
    <row r="250" spans="1:21" ht="38.25" x14ac:dyDescent="0.2">
      <c r="B250" s="11" t="s">
        <v>2</v>
      </c>
      <c r="C250" s="12" t="s">
        <v>3</v>
      </c>
      <c r="D250" s="12" t="s">
        <v>4</v>
      </c>
      <c r="E250" s="12" t="s">
        <v>5</v>
      </c>
      <c r="F250" s="12" t="s">
        <v>6</v>
      </c>
      <c r="G250" s="12" t="s">
        <v>7</v>
      </c>
      <c r="H250" s="13" t="s">
        <v>8</v>
      </c>
      <c r="I250" s="13" t="s">
        <v>9</v>
      </c>
      <c r="J250" s="16" t="s">
        <v>34</v>
      </c>
      <c r="K250" s="22">
        <v>25000</v>
      </c>
      <c r="L250" s="22">
        <v>75000</v>
      </c>
      <c r="M250" s="22">
        <v>150000</v>
      </c>
      <c r="N250" s="22">
        <v>350000</v>
      </c>
      <c r="O250" s="22">
        <v>1250000</v>
      </c>
      <c r="P250" s="22">
        <v>3500000</v>
      </c>
      <c r="T250" s="9" t="s">
        <v>35</v>
      </c>
    </row>
    <row r="251" spans="1:21" x14ac:dyDescent="0.2">
      <c r="A251" s="15" t="s">
        <v>11</v>
      </c>
      <c r="B251" s="20">
        <f>ROUND(Otway!D231*0.064,0)</f>
        <v>3</v>
      </c>
      <c r="C251" s="20">
        <f>ROUND(Otway!E231*0.064,0)</f>
        <v>1</v>
      </c>
      <c r="D251" s="20">
        <f>ROUND(Otway!F231*0.064,0)</f>
        <v>1</v>
      </c>
      <c r="E251" s="20">
        <f>ROUND(Otway!G231*0.064,0)</f>
        <v>2</v>
      </c>
      <c r="F251" s="20">
        <f>ROUND(Otway!H231*0.064,0)</f>
        <v>1</v>
      </c>
      <c r="G251" s="20">
        <f>ROUND(Otway!I231*0.064,0)</f>
        <v>0</v>
      </c>
      <c r="H251" s="20">
        <f>ROUND(Otway!J231*0.064,0)</f>
        <v>0</v>
      </c>
      <c r="I251" s="20">
        <f>ROUND(Otway!K231*0.064,0)</f>
        <v>0</v>
      </c>
      <c r="J251" s="20">
        <f>ROUND(Otway!L231*0.064,0)</f>
        <v>9</v>
      </c>
      <c r="K251" s="20">
        <f>+B251</f>
        <v>3</v>
      </c>
      <c r="L251" s="20">
        <f t="shared" ref="L251" si="163">+C251</f>
        <v>1</v>
      </c>
      <c r="M251" s="20">
        <f t="shared" ref="M251" si="164">+D251</f>
        <v>1</v>
      </c>
      <c r="N251" s="20">
        <f t="shared" ref="N251" si="165">+E251</f>
        <v>2</v>
      </c>
      <c r="O251" s="20">
        <f t="shared" ref="O251" si="166">+F251</f>
        <v>1</v>
      </c>
      <c r="P251" s="20">
        <f t="shared" ref="P251" si="167">+G251</f>
        <v>0</v>
      </c>
      <c r="Q251" s="20">
        <f t="shared" ref="Q251" si="168">+H251</f>
        <v>0</v>
      </c>
      <c r="R251" s="20">
        <f t="shared" ref="R251" si="169">+I251</f>
        <v>0</v>
      </c>
      <c r="S251" s="20">
        <f>SUM(K251:R251)</f>
        <v>8</v>
      </c>
      <c r="T251" s="18">
        <f>($K$4*K251)+($L$4*L251)+($M$4*M251)+($N$4*N251)+($O$4*O251)+($P$4*P251)</f>
        <v>2250000</v>
      </c>
      <c r="U251" s="33"/>
    </row>
    <row r="252" spans="1:21" x14ac:dyDescent="0.2">
      <c r="A252" s="15" t="s">
        <v>13</v>
      </c>
      <c r="B252" s="20">
        <f>ROUND(Otway!D232*0.064,0)</f>
        <v>0</v>
      </c>
      <c r="C252" s="20">
        <f>ROUND(Otway!E232*0.064,0)</f>
        <v>0</v>
      </c>
      <c r="D252" s="20">
        <f>ROUND(Otway!F232*0.064,0)</f>
        <v>0</v>
      </c>
      <c r="E252" s="20">
        <f>ROUND(Otway!G232*0.064,0)</f>
        <v>0</v>
      </c>
      <c r="F252" s="20">
        <f>ROUND(Otway!H232*0.064,0)</f>
        <v>0</v>
      </c>
      <c r="G252" s="20">
        <f>ROUND(Otway!I232*0.064,0)</f>
        <v>0</v>
      </c>
      <c r="H252" s="20">
        <f>ROUND(Otway!J232*0.064,0)</f>
        <v>0</v>
      </c>
      <c r="I252" s="20">
        <f>ROUND(Otway!K232*0.064,0)</f>
        <v>0</v>
      </c>
      <c r="J252" s="20">
        <f>ROUND(Otway!L232*0.064,0)</f>
        <v>0</v>
      </c>
      <c r="U252" s="33"/>
    </row>
    <row r="253" spans="1:21" x14ac:dyDescent="0.2">
      <c r="A253" s="15" t="s">
        <v>14</v>
      </c>
      <c r="B253" s="20">
        <f>ROUND(Otway!D233*0.064,0)</f>
        <v>0</v>
      </c>
      <c r="C253" s="20">
        <f>ROUND(Otway!E233*0.064,0)</f>
        <v>0</v>
      </c>
      <c r="D253" s="20">
        <f>ROUND(Otway!F233*0.064,0)</f>
        <v>0</v>
      </c>
      <c r="E253" s="20">
        <f>ROUND(Otway!G233*0.064,0)</f>
        <v>0</v>
      </c>
      <c r="F253" s="20">
        <f>ROUND(Otway!H233*0.064,0)</f>
        <v>0</v>
      </c>
      <c r="G253" s="20">
        <f>ROUND(Otway!I233*0.064,0)</f>
        <v>0</v>
      </c>
      <c r="H253" s="20">
        <f>ROUND(Otway!J233*0.064,0)</f>
        <v>0</v>
      </c>
      <c r="I253" s="20">
        <f>ROUND(Otway!K233*0.064,0)</f>
        <v>0</v>
      </c>
      <c r="J253" s="20">
        <f>ROUND(Otway!L233*0.064,0)</f>
        <v>1</v>
      </c>
      <c r="U253" s="33"/>
    </row>
    <row r="254" spans="1:21" x14ac:dyDescent="0.2">
      <c r="A254" s="15" t="s">
        <v>16</v>
      </c>
      <c r="B254" s="20">
        <f>ROUND(Otway!D234*0.064,0)</f>
        <v>1</v>
      </c>
      <c r="C254" s="20">
        <f>ROUND(Otway!E234*0.064,0)</f>
        <v>2</v>
      </c>
      <c r="D254" s="20">
        <f>ROUND(Otway!F234*0.064,0)</f>
        <v>1</v>
      </c>
      <c r="E254" s="20">
        <f>ROUND(Otway!G234*0.064,0)</f>
        <v>1</v>
      </c>
      <c r="F254" s="20">
        <f>ROUND(Otway!H234*0.064,0)</f>
        <v>1</v>
      </c>
      <c r="G254" s="20">
        <f>ROUND(Otway!I234*0.064,0)</f>
        <v>0</v>
      </c>
      <c r="H254" s="20">
        <f>ROUND(Otway!J234*0.064,0)</f>
        <v>0</v>
      </c>
      <c r="I254" s="20">
        <f>ROUND(Otway!K234*0.064,0)</f>
        <v>0</v>
      </c>
      <c r="J254" s="20">
        <f>ROUND(Otway!L234*0.064,0)</f>
        <v>6</v>
      </c>
      <c r="U254" s="33"/>
    </row>
    <row r="255" spans="1:21" x14ac:dyDescent="0.2">
      <c r="A255" s="15" t="s">
        <v>17</v>
      </c>
      <c r="B255" s="20">
        <f>ROUND(Otway!D235*0.064,0)</f>
        <v>1</v>
      </c>
      <c r="C255" s="20">
        <f>ROUND(Otway!E235*0.064,0)</f>
        <v>0</v>
      </c>
      <c r="D255" s="20">
        <f>ROUND(Otway!F235*0.064,0)</f>
        <v>0</v>
      </c>
      <c r="E255" s="20">
        <f>ROUND(Otway!G235*0.064,0)</f>
        <v>0</v>
      </c>
      <c r="F255" s="20">
        <f>ROUND(Otway!H235*0.064,0)</f>
        <v>0</v>
      </c>
      <c r="G255" s="20">
        <f>ROUND(Otway!I235*0.064,0)</f>
        <v>0</v>
      </c>
      <c r="H255" s="20">
        <f>ROUND(Otway!J235*0.064,0)</f>
        <v>0</v>
      </c>
      <c r="I255" s="20">
        <f>ROUND(Otway!K235*0.064,0)</f>
        <v>0</v>
      </c>
      <c r="J255" s="20">
        <f>ROUND(Otway!L235*0.064,0)</f>
        <v>1</v>
      </c>
      <c r="U255" s="33"/>
    </row>
    <row r="256" spans="1:21" x14ac:dyDescent="0.2">
      <c r="A256" s="15" t="s">
        <v>18</v>
      </c>
      <c r="B256" s="20">
        <f>ROUND(Otway!D236*0.064,0)</f>
        <v>0</v>
      </c>
      <c r="C256" s="20">
        <f>ROUND(Otway!E236*0.064,0)</f>
        <v>0</v>
      </c>
      <c r="D256" s="20">
        <f>ROUND(Otway!F236*0.064,0)</f>
        <v>0</v>
      </c>
      <c r="E256" s="20">
        <f>ROUND(Otway!G236*0.064,0)</f>
        <v>0</v>
      </c>
      <c r="F256" s="20">
        <f>ROUND(Otway!H236*0.064,0)</f>
        <v>0</v>
      </c>
      <c r="G256" s="20">
        <f>ROUND(Otway!I236*0.064,0)</f>
        <v>0</v>
      </c>
      <c r="H256" s="20">
        <f>ROUND(Otway!J236*0.064,0)</f>
        <v>0</v>
      </c>
      <c r="I256" s="20">
        <f>ROUND(Otway!K236*0.064,0)</f>
        <v>0</v>
      </c>
      <c r="J256" s="20">
        <f>ROUND(Otway!L236*0.064,0)</f>
        <v>2</v>
      </c>
      <c r="U256" s="33"/>
    </row>
    <row r="257" spans="1:26" x14ac:dyDescent="0.2">
      <c r="A257" s="15" t="s">
        <v>19</v>
      </c>
      <c r="B257" s="20">
        <f>ROUND(Otway!D237*0.064,0)</f>
        <v>1</v>
      </c>
      <c r="C257" s="20">
        <f>ROUND(Otway!E237*0.064,0)</f>
        <v>1</v>
      </c>
      <c r="D257" s="20">
        <f>ROUND(Otway!F237*0.064,0)</f>
        <v>1</v>
      </c>
      <c r="E257" s="20">
        <f>ROUND(Otway!G237*0.064,0)</f>
        <v>2</v>
      </c>
      <c r="F257" s="20">
        <f>ROUND(Otway!H237*0.064,0)</f>
        <v>1</v>
      </c>
      <c r="G257" s="20">
        <f>ROUND(Otway!I237*0.064,0)</f>
        <v>0</v>
      </c>
      <c r="H257" s="20">
        <f>ROUND(Otway!J237*0.064,0)</f>
        <v>0</v>
      </c>
      <c r="I257" s="20">
        <f>ROUND(Otway!K237*0.064,0)</f>
        <v>0</v>
      </c>
      <c r="J257" s="20">
        <f>ROUND(Otway!L237*0.064,0)</f>
        <v>6</v>
      </c>
      <c r="U257" s="33"/>
    </row>
    <row r="258" spans="1:26" x14ac:dyDescent="0.2">
      <c r="A258" s="15" t="s">
        <v>20</v>
      </c>
      <c r="B258" s="20">
        <f>ROUND(Otway!D238*0.064,0)</f>
        <v>1</v>
      </c>
      <c r="C258" s="20">
        <f>ROUND(Otway!E238*0.064,0)</f>
        <v>0</v>
      </c>
      <c r="D258" s="20">
        <f>ROUND(Otway!F238*0.064,0)</f>
        <v>0</v>
      </c>
      <c r="E258" s="20">
        <f>ROUND(Otway!G238*0.064,0)</f>
        <v>0</v>
      </c>
      <c r="F258" s="20">
        <f>ROUND(Otway!H238*0.064,0)</f>
        <v>0</v>
      </c>
      <c r="G258" s="20">
        <f>ROUND(Otway!I238*0.064,0)</f>
        <v>0</v>
      </c>
      <c r="H258" s="20">
        <f>ROUND(Otway!J238*0.064,0)</f>
        <v>0</v>
      </c>
      <c r="I258" s="20">
        <f>ROUND(Otway!K238*0.064,0)</f>
        <v>0</v>
      </c>
      <c r="J258" s="20">
        <f>ROUND(Otway!L238*0.064,0)</f>
        <v>1</v>
      </c>
      <c r="K258" s="20">
        <f>+B258</f>
        <v>1</v>
      </c>
      <c r="L258" s="20">
        <f t="shared" ref="L258" si="170">+C258</f>
        <v>0</v>
      </c>
      <c r="M258" s="20">
        <f t="shared" ref="M258" si="171">+D258</f>
        <v>0</v>
      </c>
      <c r="N258" s="20">
        <f t="shared" ref="N258" si="172">+E258</f>
        <v>0</v>
      </c>
      <c r="O258" s="20">
        <f t="shared" ref="O258" si="173">+F258</f>
        <v>0</v>
      </c>
      <c r="P258" s="20">
        <f t="shared" ref="P258" si="174">+G258</f>
        <v>0</v>
      </c>
      <c r="Q258" s="20">
        <f t="shared" ref="Q258" si="175">+H258</f>
        <v>0</v>
      </c>
      <c r="R258" s="20">
        <f t="shared" ref="R258" si="176">+I258</f>
        <v>0</v>
      </c>
      <c r="S258" s="20">
        <f>SUM(K258:R258)</f>
        <v>1</v>
      </c>
      <c r="T258" s="18">
        <f>($K$4*K258)+($L$4*L258)+($M$4*M258)+($N$4*N258)+($O$4*O258)+($P$4*P258)</f>
        <v>25000</v>
      </c>
      <c r="U258" s="33"/>
    </row>
    <row r="259" spans="1:26" ht="25.5" x14ac:dyDescent="0.2">
      <c r="A259" s="15" t="s">
        <v>21</v>
      </c>
      <c r="B259" s="20">
        <f>ROUND(Otway!D239*0.064,0)</f>
        <v>0</v>
      </c>
      <c r="C259" s="20">
        <f>ROUND(Otway!E239*0.064,0)</f>
        <v>0</v>
      </c>
      <c r="D259" s="20">
        <f>ROUND(Otway!F239*0.064,0)</f>
        <v>0</v>
      </c>
      <c r="E259" s="20">
        <f>ROUND(Otway!G239*0.064,0)</f>
        <v>0</v>
      </c>
      <c r="F259" s="20">
        <f>ROUND(Otway!H239*0.064,0)</f>
        <v>0</v>
      </c>
      <c r="G259" s="20">
        <f>ROUND(Otway!I239*0.064,0)</f>
        <v>0</v>
      </c>
      <c r="H259" s="20">
        <f>ROUND(Otway!J239*0.064,0)</f>
        <v>0</v>
      </c>
      <c r="I259" s="20">
        <f>ROUND(Otway!K239*0.064,0)</f>
        <v>0</v>
      </c>
      <c r="J259" s="20">
        <f>ROUND(Otway!L239*0.064,0)</f>
        <v>0</v>
      </c>
      <c r="U259" s="33"/>
    </row>
    <row r="260" spans="1:26" x14ac:dyDescent="0.2">
      <c r="A260" s="15" t="s">
        <v>22</v>
      </c>
      <c r="B260" s="20">
        <f>ROUND(Otway!D240*0.064,0)</f>
        <v>0</v>
      </c>
      <c r="C260" s="20">
        <f>ROUND(Otway!E240*0.064,0)</f>
        <v>0</v>
      </c>
      <c r="D260" s="20">
        <f>ROUND(Otway!F240*0.064,0)</f>
        <v>0</v>
      </c>
      <c r="E260" s="20">
        <f>ROUND(Otway!G240*0.064,0)</f>
        <v>0</v>
      </c>
      <c r="F260" s="20">
        <f>ROUND(Otway!H240*0.064,0)</f>
        <v>0</v>
      </c>
      <c r="G260" s="20">
        <f>ROUND(Otway!I240*0.064,0)</f>
        <v>0</v>
      </c>
      <c r="H260" s="20">
        <f>ROUND(Otway!J240*0.064,0)</f>
        <v>0</v>
      </c>
      <c r="I260" s="20">
        <f>ROUND(Otway!K240*0.064,0)</f>
        <v>0</v>
      </c>
      <c r="J260" s="20">
        <f>ROUND(Otway!L240*0.064,0)</f>
        <v>1</v>
      </c>
      <c r="U260" s="33"/>
    </row>
    <row r="261" spans="1:26" x14ac:dyDescent="0.2">
      <c r="A261" s="15" t="s">
        <v>23</v>
      </c>
      <c r="B261" s="20">
        <f>ROUND(Otway!D241*0.064,0)</f>
        <v>1</v>
      </c>
      <c r="C261" s="20">
        <f>ROUND(Otway!E241*0.064,0)</f>
        <v>0</v>
      </c>
      <c r="D261" s="20">
        <f>ROUND(Otway!F241*0.064,0)</f>
        <v>0</v>
      </c>
      <c r="E261" s="20">
        <f>ROUND(Otway!G241*0.064,0)</f>
        <v>0</v>
      </c>
      <c r="F261" s="20">
        <f>ROUND(Otway!H241*0.064,0)</f>
        <v>0</v>
      </c>
      <c r="G261" s="20">
        <f>ROUND(Otway!I241*0.064,0)</f>
        <v>0</v>
      </c>
      <c r="H261" s="20">
        <f>ROUND(Otway!J241*0.064,0)</f>
        <v>0</v>
      </c>
      <c r="I261" s="20">
        <f>ROUND(Otway!K241*0.064,0)</f>
        <v>0</v>
      </c>
      <c r="J261" s="20">
        <f>ROUND(Otway!L241*0.064,0)</f>
        <v>2</v>
      </c>
      <c r="U261" s="33"/>
    </row>
    <row r="262" spans="1:26" ht="25.5" x14ac:dyDescent="0.2">
      <c r="A262" s="15" t="s">
        <v>24</v>
      </c>
      <c r="B262" s="20">
        <f>ROUND(Otway!D242*0.064,0)</f>
        <v>1</v>
      </c>
      <c r="C262" s="20">
        <f>ROUND(Otway!E242*0.064,0)</f>
        <v>0</v>
      </c>
      <c r="D262" s="20">
        <f>ROUND(Otway!F242*0.064,0)</f>
        <v>0</v>
      </c>
      <c r="E262" s="20">
        <f>ROUND(Otway!G242*0.064,0)</f>
        <v>0</v>
      </c>
      <c r="F262" s="20">
        <f>ROUND(Otway!H242*0.064,0)</f>
        <v>0</v>
      </c>
      <c r="G262" s="20">
        <f>ROUND(Otway!I242*0.064,0)</f>
        <v>0</v>
      </c>
      <c r="H262" s="20">
        <f>ROUND(Otway!J242*0.064,0)</f>
        <v>0</v>
      </c>
      <c r="I262" s="20">
        <f>ROUND(Otway!K242*0.064,0)</f>
        <v>0</v>
      </c>
      <c r="J262" s="20">
        <f>ROUND(Otway!L242*0.064,0)</f>
        <v>1</v>
      </c>
      <c r="U262" s="33"/>
    </row>
    <row r="263" spans="1:26" x14ac:dyDescent="0.2">
      <c r="A263" s="15" t="s">
        <v>25</v>
      </c>
      <c r="B263" s="20">
        <f>ROUND(Otway!D243*0.064,0)</f>
        <v>0</v>
      </c>
      <c r="C263" s="20">
        <f>ROUND(Otway!E243*0.064,0)</f>
        <v>0</v>
      </c>
      <c r="D263" s="20">
        <f>ROUND(Otway!F243*0.064,0)</f>
        <v>0</v>
      </c>
      <c r="E263" s="20">
        <f>ROUND(Otway!G243*0.064,0)</f>
        <v>0</v>
      </c>
      <c r="F263" s="20">
        <f>ROUND(Otway!H243*0.064,0)</f>
        <v>0</v>
      </c>
      <c r="G263" s="20">
        <f>ROUND(Otway!I243*0.064,0)</f>
        <v>0</v>
      </c>
      <c r="H263" s="20">
        <f>ROUND(Otway!J243*0.064,0)</f>
        <v>0</v>
      </c>
      <c r="I263" s="20">
        <f>ROUND(Otway!K243*0.064,0)</f>
        <v>0</v>
      </c>
      <c r="J263" s="20">
        <f>ROUND(Otway!L243*0.064,0)</f>
        <v>1</v>
      </c>
      <c r="U263" s="33"/>
    </row>
    <row r="264" spans="1:26" x14ac:dyDescent="0.2">
      <c r="A264" s="15" t="s">
        <v>26</v>
      </c>
      <c r="B264" s="20">
        <f>ROUND(Otway!D244*0.064,0)</f>
        <v>0</v>
      </c>
      <c r="C264" s="20">
        <f>ROUND(Otway!E244*0.064,0)</f>
        <v>0</v>
      </c>
      <c r="D264" s="20">
        <f>ROUND(Otway!F244*0.064,0)</f>
        <v>0</v>
      </c>
      <c r="E264" s="20">
        <f>ROUND(Otway!G244*0.064,0)</f>
        <v>0</v>
      </c>
      <c r="F264" s="20">
        <f>ROUND(Otway!H244*0.064,0)</f>
        <v>0</v>
      </c>
      <c r="G264" s="20">
        <f>ROUND(Otway!I244*0.064,0)</f>
        <v>0</v>
      </c>
      <c r="H264" s="20">
        <f>ROUND(Otway!J244*0.064,0)</f>
        <v>0</v>
      </c>
      <c r="I264" s="20">
        <f>ROUND(Otway!K244*0.064,0)</f>
        <v>0</v>
      </c>
      <c r="J264" s="20">
        <f>ROUND(Otway!L244*0.064,0)</f>
        <v>1</v>
      </c>
      <c r="U264" s="33"/>
    </row>
    <row r="265" spans="1:26" x14ac:dyDescent="0.2">
      <c r="A265" s="15" t="s">
        <v>27</v>
      </c>
      <c r="B265" s="20">
        <f>ROUND(Otway!D245*0.064,0)</f>
        <v>0</v>
      </c>
      <c r="C265" s="20">
        <f>ROUND(Otway!E245*0.064,0)</f>
        <v>0</v>
      </c>
      <c r="D265" s="20">
        <f>ROUND(Otway!F245*0.064,0)</f>
        <v>0</v>
      </c>
      <c r="E265" s="20">
        <f>ROUND(Otway!G245*0.064,0)</f>
        <v>0</v>
      </c>
      <c r="F265" s="20">
        <f>ROUND(Otway!H245*0.064,0)</f>
        <v>0</v>
      </c>
      <c r="G265" s="20">
        <f>ROUND(Otway!I245*0.064,0)</f>
        <v>0</v>
      </c>
      <c r="H265" s="20">
        <f>ROUND(Otway!J245*0.064,0)</f>
        <v>0</v>
      </c>
      <c r="I265" s="20">
        <f>ROUND(Otway!K245*0.064,0)</f>
        <v>0</v>
      </c>
      <c r="J265" s="20">
        <f>ROUND(Otway!L245*0.064,0)</f>
        <v>1</v>
      </c>
      <c r="U265" s="33"/>
    </row>
    <row r="266" spans="1:26" x14ac:dyDescent="0.2">
      <c r="A266" s="15" t="s">
        <v>28</v>
      </c>
      <c r="B266" s="20">
        <f>ROUND(Otway!D246*0.064,0)</f>
        <v>0</v>
      </c>
      <c r="C266" s="20">
        <f>ROUND(Otway!E246*0.064,0)</f>
        <v>0</v>
      </c>
      <c r="D266" s="20">
        <f>ROUND(Otway!F246*0.064,0)</f>
        <v>0</v>
      </c>
      <c r="E266" s="20">
        <f>ROUND(Otway!G246*0.064,0)</f>
        <v>0</v>
      </c>
      <c r="F266" s="20">
        <f>ROUND(Otway!H246*0.064,0)</f>
        <v>0</v>
      </c>
      <c r="G266" s="20">
        <f>ROUND(Otway!I246*0.064,0)</f>
        <v>0</v>
      </c>
      <c r="H266" s="20">
        <f>ROUND(Otway!J246*0.064,0)</f>
        <v>0</v>
      </c>
      <c r="I266" s="20">
        <f>ROUND(Otway!K246*0.064,0)</f>
        <v>0</v>
      </c>
      <c r="J266" s="20">
        <f>ROUND(Otway!L246*0.064,0)</f>
        <v>1</v>
      </c>
      <c r="U266" s="33"/>
    </row>
    <row r="267" spans="1:26" x14ac:dyDescent="0.2">
      <c r="A267" s="15" t="s">
        <v>29</v>
      </c>
      <c r="B267" s="20">
        <f>ROUND(Otway!D247*0.064,0)</f>
        <v>0</v>
      </c>
      <c r="C267" s="20">
        <f>ROUND(Otway!E247*0.064,0)</f>
        <v>0</v>
      </c>
      <c r="D267" s="20">
        <f>ROUND(Otway!F247*0.064,0)</f>
        <v>0</v>
      </c>
      <c r="E267" s="20">
        <f>ROUND(Otway!G247*0.064,0)</f>
        <v>0</v>
      </c>
      <c r="F267" s="20">
        <f>ROUND(Otway!H247*0.064,0)</f>
        <v>0</v>
      </c>
      <c r="G267" s="20">
        <f>ROUND(Otway!I247*0.064,0)</f>
        <v>0</v>
      </c>
      <c r="H267" s="20">
        <f>ROUND(Otway!J247*0.064,0)</f>
        <v>0</v>
      </c>
      <c r="I267" s="20">
        <f>ROUND(Otway!K247*0.064,0)</f>
        <v>0</v>
      </c>
      <c r="J267" s="20">
        <f>ROUND(Otway!L247*0.064,0)</f>
        <v>1</v>
      </c>
      <c r="U267" s="33"/>
    </row>
    <row r="268" spans="1:26" x14ac:dyDescent="0.2">
      <c r="A268" s="15" t="s">
        <v>36</v>
      </c>
      <c r="B268" s="20">
        <f>ROUND(Otway!D248*0.064,0)</f>
        <v>0</v>
      </c>
      <c r="C268" s="20">
        <f>ROUND(Otway!E248*0.064,0)</f>
        <v>0</v>
      </c>
      <c r="D268" s="20">
        <f>ROUND(Otway!F248*0.064,0)</f>
        <v>0</v>
      </c>
      <c r="E268" s="20">
        <f>ROUND(Otway!G248*0.064,0)</f>
        <v>0</v>
      </c>
      <c r="F268" s="20">
        <f>ROUND(Otway!H248*0.064,0)</f>
        <v>0</v>
      </c>
      <c r="G268" s="20">
        <f>ROUND(Otway!I248*0.064,0)</f>
        <v>0</v>
      </c>
      <c r="H268" s="20">
        <f>ROUND(Otway!J248*0.064,0)</f>
        <v>0</v>
      </c>
      <c r="I268" s="20">
        <f>ROUND(Otway!K248*0.064,0)</f>
        <v>0</v>
      </c>
      <c r="J268" s="20">
        <f>ROUND(Otway!L248*0.064,0)</f>
        <v>0</v>
      </c>
      <c r="K268" s="20">
        <f>SUM(B251:B268)-K251-K258</f>
        <v>5</v>
      </c>
      <c r="L268" s="20">
        <f>SUM(C251:C268)-L251-L258</f>
        <v>3</v>
      </c>
      <c r="M268" s="20">
        <f>SUM(D251:D268)-M251-M258</f>
        <v>2</v>
      </c>
      <c r="N268" s="20">
        <f>SUM(E251:E268)-N251-N258</f>
        <v>3</v>
      </c>
      <c r="O268" s="20">
        <f>SUM(F251:F268)-O251-O258</f>
        <v>2</v>
      </c>
      <c r="P268" s="20">
        <f t="shared" ref="P268:S268" si="177">SUM(G251:G268)-P251-P258</f>
        <v>0</v>
      </c>
      <c r="Q268" s="20">
        <f t="shared" si="177"/>
        <v>0</v>
      </c>
      <c r="R268" s="20">
        <f t="shared" si="177"/>
        <v>0</v>
      </c>
      <c r="S268" s="20">
        <f t="shared" si="177"/>
        <v>26</v>
      </c>
      <c r="T268" s="19">
        <f>($K$4*K268)+($L$4*L268)+($M$4*M268)+($N$4*N268)+($O$4*O268)+($P$4*P268)</f>
        <v>4200000</v>
      </c>
      <c r="U268" s="33"/>
    </row>
    <row r="269" spans="1:26" x14ac:dyDescent="0.2">
      <c r="B269" s="20"/>
      <c r="C269" s="20"/>
      <c r="D269" s="20"/>
      <c r="E269" s="20"/>
      <c r="F269" s="20"/>
      <c r="G269" s="20"/>
      <c r="H269" s="20"/>
      <c r="I269" s="20"/>
      <c r="J269" s="20"/>
    </row>
    <row r="270" spans="1:26" x14ac:dyDescent="0.2">
      <c r="B270" s="41">
        <v>2007</v>
      </c>
      <c r="C270" s="42"/>
      <c r="D270" s="42"/>
      <c r="E270" s="42"/>
      <c r="F270" s="42"/>
      <c r="G270" s="42"/>
      <c r="H270" s="42"/>
      <c r="I270" s="42"/>
      <c r="J270" s="43"/>
    </row>
    <row r="271" spans="1:26" ht="38.25" x14ac:dyDescent="0.2">
      <c r="B271" s="14" t="s">
        <v>69</v>
      </c>
      <c r="C271" s="14" t="s">
        <v>70</v>
      </c>
      <c r="D271" s="14" t="s">
        <v>71</v>
      </c>
      <c r="E271" s="14" t="s">
        <v>72</v>
      </c>
      <c r="F271" s="14" t="s">
        <v>73</v>
      </c>
      <c r="G271" s="14" t="s">
        <v>74</v>
      </c>
      <c r="H271" s="14" t="s">
        <v>75</v>
      </c>
      <c r="I271" s="14" t="s">
        <v>76</v>
      </c>
      <c r="J271" s="14" t="s">
        <v>77</v>
      </c>
      <c r="K271" s="14" t="s">
        <v>78</v>
      </c>
      <c r="L271" s="14" t="s">
        <v>79</v>
      </c>
      <c r="M271" s="16" t="s">
        <v>34</v>
      </c>
      <c r="N271" s="22">
        <f>25000/2</f>
        <v>12500</v>
      </c>
      <c r="O271" s="22">
        <f>((50000-25000)/2)+25000</f>
        <v>37500</v>
      </c>
      <c r="P271" s="22">
        <f>+((75000-50000)/2)+50000</f>
        <v>62500</v>
      </c>
      <c r="Q271" s="22">
        <v>87500</v>
      </c>
      <c r="R271" s="22">
        <f>MEDIAN(100000, 150000)</f>
        <v>125000</v>
      </c>
      <c r="S271" s="22">
        <f>MEDIAN(200000, 150000)</f>
        <v>175000</v>
      </c>
      <c r="T271" s="22">
        <f>MEDIAN(200000, 500000)</f>
        <v>350000</v>
      </c>
      <c r="U271" s="22">
        <f>MEDIAN(1000000, 500000)</f>
        <v>750000</v>
      </c>
      <c r="V271" s="22">
        <f>MEDIAN(1000000, 2000000)</f>
        <v>1500000</v>
      </c>
      <c r="W271" s="22">
        <f>MEDIAN(5000000, 2000000)</f>
        <v>3500000</v>
      </c>
      <c r="X271" s="22">
        <f>MEDIAN(5000000, 10000000)</f>
        <v>7500000</v>
      </c>
      <c r="Y271" s="22"/>
      <c r="Z271" s="9" t="s">
        <v>35</v>
      </c>
    </row>
    <row r="272" spans="1:26" x14ac:dyDescent="0.2">
      <c r="A272" s="39" t="s">
        <v>96</v>
      </c>
      <c r="B272" s="20">
        <f>ROUND(Otway!D251*0.064,0)</f>
        <v>1</v>
      </c>
      <c r="C272" s="20">
        <f>ROUND(Otway!E251*0.064,0)</f>
        <v>2</v>
      </c>
      <c r="D272" s="20">
        <f>ROUND(Otway!F251*0.064,0)</f>
        <v>1</v>
      </c>
      <c r="E272" s="20">
        <f>ROUND(Otway!G251*0.064,0)</f>
        <v>0</v>
      </c>
      <c r="F272" s="20">
        <f>ROUND(Otway!H251*0.064,0)</f>
        <v>2</v>
      </c>
      <c r="G272" s="20">
        <f>ROUND(Otway!I251*0.064,0)</f>
        <v>1</v>
      </c>
      <c r="H272" s="20">
        <f>ROUND(Otway!J251*0.064,0)</f>
        <v>2</v>
      </c>
      <c r="I272" s="20">
        <f>ROUND(Otway!K251*0.064,0)</f>
        <v>1</v>
      </c>
      <c r="J272" s="20">
        <f>ROUND(Otway!L251*0.064,0)</f>
        <v>0</v>
      </c>
      <c r="K272" s="20">
        <f>ROUND(Otway!M251*0.064,0)</f>
        <v>0</v>
      </c>
      <c r="L272" s="20">
        <f>ROUND(Otway!N251*0.064,0)</f>
        <v>0</v>
      </c>
      <c r="M272" s="20">
        <f>ROUND(Otway!O251*0.064,0)</f>
        <v>11</v>
      </c>
      <c r="N272" s="20">
        <f>+B272</f>
        <v>1</v>
      </c>
      <c r="O272" s="20">
        <f t="shared" ref="O272:X272" si="178">+C272</f>
        <v>2</v>
      </c>
      <c r="P272" s="20">
        <f t="shared" si="178"/>
        <v>1</v>
      </c>
      <c r="Q272" s="20">
        <f t="shared" si="178"/>
        <v>0</v>
      </c>
      <c r="R272" s="20">
        <f t="shared" si="178"/>
        <v>2</v>
      </c>
      <c r="S272" s="20">
        <f t="shared" si="178"/>
        <v>1</v>
      </c>
      <c r="T272" s="20">
        <f t="shared" si="178"/>
        <v>2</v>
      </c>
      <c r="U272" s="20">
        <f t="shared" si="178"/>
        <v>1</v>
      </c>
      <c r="V272" s="20">
        <f t="shared" si="178"/>
        <v>0</v>
      </c>
      <c r="W272" s="20">
        <f t="shared" si="178"/>
        <v>0</v>
      </c>
      <c r="X272" s="20">
        <f t="shared" si="178"/>
        <v>0</v>
      </c>
      <c r="Y272" s="20">
        <f>SUM(N272:X272)</f>
        <v>10</v>
      </c>
      <c r="Z272" s="18">
        <f>(N272*$N$271)+(O272*$O$271)+(P272*$P$271)+(Q272*$Q$271)+(R272*$R$271)+(S272*$S$271)+($T$271*T272)+($U$271*U272)+($V$271*V272)+($W$271*W272)+($X$271*X272)</f>
        <v>2025000</v>
      </c>
    </row>
    <row r="273" spans="1:26" x14ac:dyDescent="0.2">
      <c r="A273" s="39" t="s">
        <v>97</v>
      </c>
      <c r="B273" s="20">
        <f>ROUND(Otway!D252*0.064,0)</f>
        <v>0</v>
      </c>
      <c r="C273" s="20">
        <f>ROUND(Otway!E252*0.064,0)</f>
        <v>0</v>
      </c>
      <c r="D273" s="20">
        <f>ROUND(Otway!F252*0.064,0)</f>
        <v>0</v>
      </c>
      <c r="E273" s="20">
        <f>ROUND(Otway!G252*0.064,0)</f>
        <v>0</v>
      </c>
      <c r="F273" s="20">
        <f>ROUND(Otway!H252*0.064,0)</f>
        <v>0</v>
      </c>
      <c r="G273" s="20">
        <f>ROUND(Otway!I252*0.064,0)</f>
        <v>0</v>
      </c>
      <c r="H273" s="20">
        <f>ROUND(Otway!J252*0.064,0)</f>
        <v>0</v>
      </c>
      <c r="I273" s="20">
        <f>ROUND(Otway!K252*0.064,0)</f>
        <v>0</v>
      </c>
      <c r="J273" s="20">
        <f>ROUND(Otway!L252*0.064,0)</f>
        <v>0</v>
      </c>
      <c r="K273" s="20">
        <f>ROUND(Otway!M252*0.064,0)</f>
        <v>0</v>
      </c>
      <c r="L273" s="20">
        <f>ROUND(Otway!N252*0.064,0)</f>
        <v>0</v>
      </c>
      <c r="M273" s="20">
        <f>ROUND(Otway!O252*0.064,0)</f>
        <v>1</v>
      </c>
    </row>
    <row r="274" spans="1:26" x14ac:dyDescent="0.2">
      <c r="A274" s="39" t="s">
        <v>98</v>
      </c>
      <c r="B274" s="20">
        <f>ROUND(Otway!D253*0.064,0)</f>
        <v>0</v>
      </c>
      <c r="C274" s="20">
        <f>ROUND(Otway!E253*0.064,0)</f>
        <v>0</v>
      </c>
      <c r="D274" s="20">
        <f>ROUND(Otway!F253*0.064,0)</f>
        <v>0</v>
      </c>
      <c r="E274" s="20">
        <f>ROUND(Otway!G253*0.064,0)</f>
        <v>0</v>
      </c>
      <c r="F274" s="20">
        <f>ROUND(Otway!H253*0.064,0)</f>
        <v>0</v>
      </c>
      <c r="G274" s="20">
        <f>ROUND(Otway!I253*0.064,0)</f>
        <v>0</v>
      </c>
      <c r="H274" s="20">
        <f>ROUND(Otway!J253*0.064,0)</f>
        <v>0</v>
      </c>
      <c r="I274" s="20">
        <f>ROUND(Otway!K253*0.064,0)</f>
        <v>0</v>
      </c>
      <c r="J274" s="20">
        <f>ROUND(Otway!L253*0.064,0)</f>
        <v>0</v>
      </c>
      <c r="K274" s="20">
        <f>ROUND(Otway!M253*0.064,0)</f>
        <v>0</v>
      </c>
      <c r="L274" s="20">
        <f>ROUND(Otway!N253*0.064,0)</f>
        <v>0</v>
      </c>
      <c r="M274" s="20">
        <f>ROUND(Otway!O253*0.064,0)</f>
        <v>0</v>
      </c>
    </row>
    <row r="275" spans="1:26" x14ac:dyDescent="0.2">
      <c r="A275" s="39" t="s">
        <v>99</v>
      </c>
      <c r="B275" s="20">
        <f>ROUND(Otway!D254*0.064,0)</f>
        <v>2</v>
      </c>
      <c r="C275" s="20">
        <f>ROUND(Otway!E254*0.064,0)</f>
        <v>1</v>
      </c>
      <c r="D275" s="20">
        <f>ROUND(Otway!F254*0.064,0)</f>
        <v>1</v>
      </c>
      <c r="E275" s="20">
        <f>ROUND(Otway!G254*0.064,0)</f>
        <v>1</v>
      </c>
      <c r="F275" s="20">
        <f>ROUND(Otway!H254*0.064,0)</f>
        <v>0</v>
      </c>
      <c r="G275" s="20">
        <f>ROUND(Otway!I254*0.064,0)</f>
        <v>0</v>
      </c>
      <c r="H275" s="20">
        <f>ROUND(Otway!J254*0.064,0)</f>
        <v>1</v>
      </c>
      <c r="I275" s="20">
        <f>ROUND(Otway!K254*0.064,0)</f>
        <v>0</v>
      </c>
      <c r="J275" s="20">
        <f>ROUND(Otway!L254*0.064,0)</f>
        <v>0</v>
      </c>
      <c r="K275" s="20">
        <f>ROUND(Otway!M254*0.064,0)</f>
        <v>0</v>
      </c>
      <c r="L275" s="20">
        <f>ROUND(Otway!N254*0.064,0)</f>
        <v>0</v>
      </c>
      <c r="M275" s="20">
        <f>ROUND(Otway!O254*0.064,0)</f>
        <v>6</v>
      </c>
    </row>
    <row r="276" spans="1:26" x14ac:dyDescent="0.2">
      <c r="A276" s="39" t="s">
        <v>100</v>
      </c>
      <c r="B276" s="20">
        <f>ROUND(Otway!D255*0.064,0)</f>
        <v>0</v>
      </c>
      <c r="C276" s="20">
        <f>ROUND(Otway!E255*0.064,0)</f>
        <v>0</v>
      </c>
      <c r="D276" s="20">
        <f>ROUND(Otway!F255*0.064,0)</f>
        <v>0</v>
      </c>
      <c r="E276" s="20">
        <f>ROUND(Otway!G255*0.064,0)</f>
        <v>0</v>
      </c>
      <c r="F276" s="20">
        <f>ROUND(Otway!H255*0.064,0)</f>
        <v>0</v>
      </c>
      <c r="G276" s="20">
        <f>ROUND(Otway!I255*0.064,0)</f>
        <v>0</v>
      </c>
      <c r="H276" s="20">
        <f>ROUND(Otway!J255*0.064,0)</f>
        <v>0</v>
      </c>
      <c r="I276" s="20">
        <f>ROUND(Otway!K255*0.064,0)</f>
        <v>0</v>
      </c>
      <c r="J276" s="20">
        <f>ROUND(Otway!L255*0.064,0)</f>
        <v>0</v>
      </c>
      <c r="K276" s="20">
        <f>ROUND(Otway!M255*0.064,0)</f>
        <v>0</v>
      </c>
      <c r="L276" s="20">
        <f>ROUND(Otway!N255*0.064,0)</f>
        <v>0</v>
      </c>
      <c r="M276" s="20">
        <f>ROUND(Otway!O255*0.064,0)</f>
        <v>0</v>
      </c>
    </row>
    <row r="277" spans="1:26" x14ac:dyDescent="0.2">
      <c r="A277" s="39" t="s">
        <v>101</v>
      </c>
      <c r="B277" s="20">
        <f>ROUND(Otway!D256*0.064,0)</f>
        <v>1</v>
      </c>
      <c r="C277" s="20">
        <f>ROUND(Otway!E256*0.064,0)</f>
        <v>0</v>
      </c>
      <c r="D277" s="20">
        <f>ROUND(Otway!F256*0.064,0)</f>
        <v>0</v>
      </c>
      <c r="E277" s="20">
        <f>ROUND(Otway!G256*0.064,0)</f>
        <v>0</v>
      </c>
      <c r="F277" s="20">
        <f>ROUND(Otway!H256*0.064,0)</f>
        <v>0</v>
      </c>
      <c r="G277" s="20">
        <f>ROUND(Otway!I256*0.064,0)</f>
        <v>1</v>
      </c>
      <c r="H277" s="20">
        <f>ROUND(Otway!J256*0.064,0)</f>
        <v>0</v>
      </c>
      <c r="I277" s="20">
        <f>ROUND(Otway!K256*0.064,0)</f>
        <v>0</v>
      </c>
      <c r="J277" s="20">
        <f>ROUND(Otway!L256*0.064,0)</f>
        <v>0</v>
      </c>
      <c r="K277" s="20">
        <f>ROUND(Otway!M256*0.064,0)</f>
        <v>0</v>
      </c>
      <c r="L277" s="20">
        <f>ROUND(Otway!N256*0.064,0)</f>
        <v>0</v>
      </c>
      <c r="M277" s="20">
        <f>ROUND(Otway!O256*0.064,0)</f>
        <v>3</v>
      </c>
    </row>
    <row r="278" spans="1:26" x14ac:dyDescent="0.2">
      <c r="A278" s="39" t="s">
        <v>102</v>
      </c>
      <c r="B278" s="20">
        <f>ROUND(Otway!D257*0.064,0)</f>
        <v>0</v>
      </c>
      <c r="C278" s="20">
        <f>ROUND(Otway!E257*0.064,0)</f>
        <v>0</v>
      </c>
      <c r="D278" s="20">
        <f>ROUND(Otway!F257*0.064,0)</f>
        <v>0</v>
      </c>
      <c r="E278" s="20">
        <f>ROUND(Otway!G257*0.064,0)</f>
        <v>0</v>
      </c>
      <c r="F278" s="20">
        <f>ROUND(Otway!H257*0.064,0)</f>
        <v>1</v>
      </c>
      <c r="G278" s="20">
        <f>ROUND(Otway!I257*0.064,0)</f>
        <v>1</v>
      </c>
      <c r="H278" s="20">
        <f>ROUND(Otway!J257*0.064,0)</f>
        <v>1</v>
      </c>
      <c r="I278" s="20">
        <f>ROUND(Otway!K257*0.064,0)</f>
        <v>0</v>
      </c>
      <c r="J278" s="20">
        <f>ROUND(Otway!L257*0.064,0)</f>
        <v>1</v>
      </c>
      <c r="K278" s="20">
        <f>ROUND(Otway!M257*0.064,0)</f>
        <v>0</v>
      </c>
      <c r="L278" s="20">
        <f>ROUND(Otway!N257*0.064,0)</f>
        <v>0</v>
      </c>
      <c r="M278" s="20">
        <f>ROUND(Otway!O257*0.064,0)</f>
        <v>4</v>
      </c>
      <c r="N278" s="20">
        <f>+B278</f>
        <v>0</v>
      </c>
      <c r="O278" s="20">
        <f t="shared" ref="O278:X278" si="179">+C278</f>
        <v>0</v>
      </c>
      <c r="P278" s="20">
        <f t="shared" si="179"/>
        <v>0</v>
      </c>
      <c r="Q278" s="20">
        <f t="shared" si="179"/>
        <v>0</v>
      </c>
      <c r="R278" s="20">
        <f t="shared" si="179"/>
        <v>1</v>
      </c>
      <c r="S278" s="20">
        <f t="shared" si="179"/>
        <v>1</v>
      </c>
      <c r="T278" s="20">
        <f t="shared" si="179"/>
        <v>1</v>
      </c>
      <c r="U278" s="20">
        <f t="shared" si="179"/>
        <v>0</v>
      </c>
      <c r="V278" s="20">
        <f t="shared" si="179"/>
        <v>1</v>
      </c>
      <c r="W278" s="20">
        <f t="shared" si="179"/>
        <v>0</v>
      </c>
      <c r="X278" s="20">
        <f t="shared" si="179"/>
        <v>0</v>
      </c>
      <c r="Y278" s="20">
        <f>SUM(N278:X278)</f>
        <v>4</v>
      </c>
      <c r="Z278" s="18">
        <f>(N278*$N$271)+(O278*$O$271)+(P278*$P$271)+(Q278*$Q$271)+(R278*$R$271)+(S278*$S$271)+($T$271*T278)+($U$271*U278)+($V$271*V278)+($W$271*W278)+($X$271*X278)</f>
        <v>2150000</v>
      </c>
    </row>
    <row r="279" spans="1:26" x14ac:dyDescent="0.2">
      <c r="A279" s="39" t="s">
        <v>103</v>
      </c>
      <c r="B279" s="20">
        <f>ROUND(Otway!D258*0.064,0)</f>
        <v>0</v>
      </c>
      <c r="C279" s="20">
        <f>ROUND(Otway!E258*0.064,0)</f>
        <v>0</v>
      </c>
      <c r="D279" s="20">
        <f>ROUND(Otway!F258*0.064,0)</f>
        <v>0</v>
      </c>
      <c r="E279" s="20">
        <f>ROUND(Otway!G258*0.064,0)</f>
        <v>0</v>
      </c>
      <c r="F279" s="20">
        <f>ROUND(Otway!H258*0.064,0)</f>
        <v>0</v>
      </c>
      <c r="G279" s="20">
        <f>ROUND(Otway!I258*0.064,0)</f>
        <v>0</v>
      </c>
      <c r="H279" s="20">
        <f>ROUND(Otway!J258*0.064,0)</f>
        <v>1</v>
      </c>
      <c r="I279" s="20">
        <f>ROUND(Otway!K258*0.064,0)</f>
        <v>0</v>
      </c>
      <c r="J279" s="20">
        <f>ROUND(Otway!L258*0.064,0)</f>
        <v>0</v>
      </c>
      <c r="K279" s="20">
        <f>ROUND(Otway!M258*0.064,0)</f>
        <v>0</v>
      </c>
      <c r="L279" s="20">
        <f>ROUND(Otway!N258*0.064,0)</f>
        <v>0</v>
      </c>
      <c r="M279" s="20">
        <f>ROUND(Otway!O258*0.064,0)</f>
        <v>1</v>
      </c>
    </row>
    <row r="280" spans="1:26" x14ac:dyDescent="0.2">
      <c r="A280" s="39" t="s">
        <v>104</v>
      </c>
      <c r="B280" s="20">
        <f>ROUND(Otway!D259*0.064,0)</f>
        <v>0</v>
      </c>
      <c r="C280" s="20">
        <f>ROUND(Otway!E259*0.064,0)</f>
        <v>0</v>
      </c>
      <c r="D280" s="20">
        <f>ROUND(Otway!F259*0.064,0)</f>
        <v>0</v>
      </c>
      <c r="E280" s="20">
        <f>ROUND(Otway!G259*0.064,0)</f>
        <v>0</v>
      </c>
      <c r="F280" s="20">
        <f>ROUND(Otway!H259*0.064,0)</f>
        <v>0</v>
      </c>
      <c r="G280" s="20">
        <f>ROUND(Otway!I259*0.064,0)</f>
        <v>0</v>
      </c>
      <c r="H280" s="20">
        <f>ROUND(Otway!J259*0.064,0)</f>
        <v>0</v>
      </c>
      <c r="I280" s="20">
        <f>ROUND(Otway!K259*0.064,0)</f>
        <v>0</v>
      </c>
      <c r="J280" s="20">
        <f>ROUND(Otway!L259*0.064,0)</f>
        <v>0</v>
      </c>
      <c r="K280" s="20">
        <f>ROUND(Otway!M259*0.064,0)</f>
        <v>0</v>
      </c>
      <c r="L280" s="20">
        <f>ROUND(Otway!N259*0.064,0)</f>
        <v>0</v>
      </c>
      <c r="M280" s="20">
        <f>ROUND(Otway!O259*0.064,0)</f>
        <v>0</v>
      </c>
    </row>
    <row r="281" spans="1:26" x14ac:dyDescent="0.2">
      <c r="A281" s="39" t="s">
        <v>105</v>
      </c>
      <c r="B281" s="20">
        <f>ROUND(Otway!D260*0.064,0)</f>
        <v>1</v>
      </c>
      <c r="C281" s="20">
        <f>ROUND(Otway!E260*0.064,0)</f>
        <v>0</v>
      </c>
      <c r="D281" s="20">
        <f>ROUND(Otway!F260*0.064,0)</f>
        <v>0</v>
      </c>
      <c r="E281" s="20">
        <f>ROUND(Otway!G260*0.064,0)</f>
        <v>0</v>
      </c>
      <c r="F281" s="20">
        <f>ROUND(Otway!H260*0.064,0)</f>
        <v>0</v>
      </c>
      <c r="G281" s="20">
        <f>ROUND(Otway!I260*0.064,0)</f>
        <v>0</v>
      </c>
      <c r="H281" s="20">
        <f>ROUND(Otway!J260*0.064,0)</f>
        <v>0</v>
      </c>
      <c r="I281" s="20">
        <f>ROUND(Otway!K260*0.064,0)</f>
        <v>0</v>
      </c>
      <c r="J281" s="20">
        <f>ROUND(Otway!L260*0.064,0)</f>
        <v>0</v>
      </c>
      <c r="K281" s="20">
        <f>ROUND(Otway!M260*0.064,0)</f>
        <v>0</v>
      </c>
      <c r="L281" s="20">
        <f>ROUND(Otway!N260*0.064,0)</f>
        <v>0</v>
      </c>
      <c r="M281" s="20">
        <f>ROUND(Otway!O260*0.064,0)</f>
        <v>1</v>
      </c>
    </row>
    <row r="282" spans="1:26" x14ac:dyDescent="0.2">
      <c r="A282" s="39" t="s">
        <v>106</v>
      </c>
      <c r="B282" s="20">
        <f>ROUND(Otway!D261*0.064,0)</f>
        <v>0</v>
      </c>
      <c r="C282" s="20">
        <f>ROUND(Otway!E261*0.064,0)</f>
        <v>0</v>
      </c>
      <c r="D282" s="20">
        <f>ROUND(Otway!F261*0.064,0)</f>
        <v>0</v>
      </c>
      <c r="E282" s="20">
        <f>ROUND(Otway!G261*0.064,0)</f>
        <v>0</v>
      </c>
      <c r="F282" s="20">
        <f>ROUND(Otway!H261*0.064,0)</f>
        <v>0</v>
      </c>
      <c r="G282" s="20">
        <f>ROUND(Otway!I261*0.064,0)</f>
        <v>0</v>
      </c>
      <c r="H282" s="20">
        <f>ROUND(Otway!J261*0.064,0)</f>
        <v>0</v>
      </c>
      <c r="I282" s="20">
        <f>ROUND(Otway!K261*0.064,0)</f>
        <v>0</v>
      </c>
      <c r="J282" s="20">
        <f>ROUND(Otway!L261*0.064,0)</f>
        <v>0</v>
      </c>
      <c r="K282" s="20">
        <f>ROUND(Otway!M261*0.064,0)</f>
        <v>0</v>
      </c>
      <c r="L282" s="20">
        <f>ROUND(Otway!N261*0.064,0)</f>
        <v>0</v>
      </c>
      <c r="M282" s="20">
        <f>ROUND(Otway!O261*0.064,0)</f>
        <v>2</v>
      </c>
    </row>
    <row r="283" spans="1:26" x14ac:dyDescent="0.2">
      <c r="A283" s="39" t="s">
        <v>107</v>
      </c>
      <c r="B283" s="20">
        <f>ROUND(Otway!D262*0.064,0)</f>
        <v>0</v>
      </c>
      <c r="C283" s="20">
        <f>ROUND(Otway!E262*0.064,0)</f>
        <v>0</v>
      </c>
      <c r="D283" s="20">
        <f>ROUND(Otway!F262*0.064,0)</f>
        <v>0</v>
      </c>
      <c r="E283" s="20">
        <f>ROUND(Otway!G262*0.064,0)</f>
        <v>0</v>
      </c>
      <c r="F283" s="20">
        <f>ROUND(Otway!H262*0.064,0)</f>
        <v>0</v>
      </c>
      <c r="G283" s="20">
        <f>ROUND(Otway!I262*0.064,0)</f>
        <v>0</v>
      </c>
      <c r="H283" s="20">
        <f>ROUND(Otway!J262*0.064,0)</f>
        <v>0</v>
      </c>
      <c r="I283" s="20">
        <f>ROUND(Otway!K262*0.064,0)</f>
        <v>0</v>
      </c>
      <c r="J283" s="20">
        <f>ROUND(Otway!L262*0.064,0)</f>
        <v>0</v>
      </c>
      <c r="K283" s="20">
        <f>ROUND(Otway!M262*0.064,0)</f>
        <v>0</v>
      </c>
      <c r="L283" s="20">
        <f>ROUND(Otway!N262*0.064,0)</f>
        <v>0</v>
      </c>
      <c r="M283" s="20">
        <f>ROUND(Otway!O262*0.064,0)</f>
        <v>0</v>
      </c>
    </row>
    <row r="284" spans="1:26" x14ac:dyDescent="0.2">
      <c r="A284" s="39" t="s">
        <v>108</v>
      </c>
      <c r="B284" s="20">
        <f>ROUND(Otway!D263*0.064,0)</f>
        <v>0</v>
      </c>
      <c r="C284" s="20">
        <f>ROUND(Otway!E263*0.064,0)</f>
        <v>0</v>
      </c>
      <c r="D284" s="20">
        <f>ROUND(Otway!F263*0.064,0)</f>
        <v>0</v>
      </c>
      <c r="E284" s="20">
        <f>ROUND(Otway!G263*0.064,0)</f>
        <v>0</v>
      </c>
      <c r="F284" s="20">
        <f>ROUND(Otway!H263*0.064,0)</f>
        <v>0</v>
      </c>
      <c r="G284" s="20">
        <f>ROUND(Otway!I263*0.064,0)</f>
        <v>0</v>
      </c>
      <c r="H284" s="20">
        <f>ROUND(Otway!J263*0.064,0)</f>
        <v>0</v>
      </c>
      <c r="I284" s="20">
        <f>ROUND(Otway!K263*0.064,0)</f>
        <v>0</v>
      </c>
      <c r="J284" s="20">
        <f>ROUND(Otway!L263*0.064,0)</f>
        <v>0</v>
      </c>
      <c r="K284" s="20">
        <f>ROUND(Otway!M263*0.064,0)</f>
        <v>0</v>
      </c>
      <c r="L284" s="20">
        <f>ROUND(Otway!N263*0.064,0)</f>
        <v>0</v>
      </c>
      <c r="M284" s="20">
        <f>ROUND(Otway!O263*0.064,0)</f>
        <v>0</v>
      </c>
    </row>
    <row r="285" spans="1:26" x14ac:dyDescent="0.2">
      <c r="A285" s="39" t="s">
        <v>109</v>
      </c>
      <c r="B285" s="20">
        <f>ROUND(Otway!D264*0.064,0)</f>
        <v>0</v>
      </c>
      <c r="C285" s="20">
        <f>ROUND(Otway!E264*0.064,0)</f>
        <v>0</v>
      </c>
      <c r="D285" s="20">
        <f>ROUND(Otway!F264*0.064,0)</f>
        <v>0</v>
      </c>
      <c r="E285" s="20">
        <f>ROUND(Otway!G264*0.064,0)</f>
        <v>0</v>
      </c>
      <c r="F285" s="20">
        <f>ROUND(Otway!H264*0.064,0)</f>
        <v>0</v>
      </c>
      <c r="G285" s="20">
        <f>ROUND(Otway!I264*0.064,0)</f>
        <v>0</v>
      </c>
      <c r="H285" s="20">
        <f>ROUND(Otway!J264*0.064,0)</f>
        <v>0</v>
      </c>
      <c r="I285" s="20">
        <f>ROUND(Otway!K264*0.064,0)</f>
        <v>0</v>
      </c>
      <c r="J285" s="20">
        <f>ROUND(Otway!L264*0.064,0)</f>
        <v>0</v>
      </c>
      <c r="K285" s="20">
        <f>ROUND(Otway!M264*0.064,0)</f>
        <v>0</v>
      </c>
      <c r="L285" s="20">
        <f>ROUND(Otway!N264*0.064,0)</f>
        <v>0</v>
      </c>
      <c r="M285" s="20">
        <f>ROUND(Otway!O264*0.064,0)</f>
        <v>1</v>
      </c>
    </row>
    <row r="286" spans="1:26" x14ac:dyDescent="0.2">
      <c r="A286" s="39" t="s">
        <v>110</v>
      </c>
      <c r="B286" s="20">
        <f>ROUND(Otway!D265*0.064,0)</f>
        <v>0</v>
      </c>
      <c r="C286" s="20">
        <f>ROUND(Otway!E265*0.064,0)</f>
        <v>0</v>
      </c>
      <c r="D286" s="20">
        <f>ROUND(Otway!F265*0.064,0)</f>
        <v>1</v>
      </c>
      <c r="E286" s="20">
        <f>ROUND(Otway!G265*0.064,0)</f>
        <v>0</v>
      </c>
      <c r="F286" s="20">
        <f>ROUND(Otway!H265*0.064,0)</f>
        <v>0</v>
      </c>
      <c r="G286" s="20">
        <f>ROUND(Otway!I265*0.064,0)</f>
        <v>0</v>
      </c>
      <c r="H286" s="20">
        <f>ROUND(Otway!J265*0.064,0)</f>
        <v>0</v>
      </c>
      <c r="I286" s="20">
        <f>ROUND(Otway!K265*0.064,0)</f>
        <v>0</v>
      </c>
      <c r="J286" s="20">
        <f>ROUND(Otway!L265*0.064,0)</f>
        <v>0</v>
      </c>
      <c r="K286" s="20">
        <f>ROUND(Otway!M265*0.064,0)</f>
        <v>0</v>
      </c>
      <c r="L286" s="20">
        <f>ROUND(Otway!N265*0.064,0)</f>
        <v>0</v>
      </c>
      <c r="M286" s="20">
        <f>ROUND(Otway!O265*0.064,0)</f>
        <v>1</v>
      </c>
      <c r="N286" s="20">
        <f>SUM(B272:B286)-N272-N278</f>
        <v>4</v>
      </c>
      <c r="O286" s="20">
        <f t="shared" ref="O286:X286" si="180">SUM(C272:C286)-O272-O278</f>
        <v>1</v>
      </c>
      <c r="P286" s="20">
        <f t="shared" si="180"/>
        <v>2</v>
      </c>
      <c r="Q286" s="20">
        <f t="shared" si="180"/>
        <v>1</v>
      </c>
      <c r="R286" s="20">
        <f t="shared" si="180"/>
        <v>0</v>
      </c>
      <c r="S286" s="20">
        <f t="shared" si="180"/>
        <v>1</v>
      </c>
      <c r="T286" s="20">
        <f t="shared" si="180"/>
        <v>2</v>
      </c>
      <c r="U286" s="20">
        <f t="shared" si="180"/>
        <v>0</v>
      </c>
      <c r="V286" s="20">
        <f t="shared" si="180"/>
        <v>0</v>
      </c>
      <c r="W286" s="20">
        <f t="shared" si="180"/>
        <v>0</v>
      </c>
      <c r="X286" s="20">
        <f t="shared" si="180"/>
        <v>0</v>
      </c>
      <c r="Y286" s="20">
        <f>SUM(N286:X286)</f>
        <v>11</v>
      </c>
      <c r="Z286" s="18">
        <f>(N286*$N$271)+(O286*$O$271)+(P286*$P$271)+(Q286*$Q$271)+(R286*$R$271)+(S286*$S$271)+($T$271*T286)+($U$271*U286)+($V$271*V286)+($W$271*W286)+($X$271*X286)</f>
        <v>1175000</v>
      </c>
    </row>
    <row r="287" spans="1:26" x14ac:dyDescent="0.2">
      <c r="A287" s="15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 spans="1:26" x14ac:dyDescent="0.2">
      <c r="A288" s="15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</row>
    <row r="289" spans="1:13" x14ac:dyDescent="0.2">
      <c r="A289" s="15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</row>
    <row r="290" spans="1:13" x14ac:dyDescent="0.2">
      <c r="B290" s="20"/>
      <c r="C290" s="20"/>
      <c r="D290" s="20"/>
      <c r="E290" s="20"/>
      <c r="F290" s="20"/>
      <c r="G290" s="20"/>
      <c r="H290" s="20"/>
      <c r="I290" s="20"/>
      <c r="J290" s="20"/>
    </row>
  </sheetData>
  <mergeCells count="13">
    <mergeCell ref="B3:J3"/>
    <mergeCell ref="B26:J26"/>
    <mergeCell ref="B49:J49"/>
    <mergeCell ref="B72:J72"/>
    <mergeCell ref="B95:J95"/>
    <mergeCell ref="B227:J227"/>
    <mergeCell ref="B249:J249"/>
    <mergeCell ref="B270:J270"/>
    <mergeCell ref="B117:J117"/>
    <mergeCell ref="B139:J139"/>
    <mergeCell ref="B161:J161"/>
    <mergeCell ref="B183:J183"/>
    <mergeCell ref="B205:J20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3E0D-BEF9-41E5-A1F2-0A9BB5F70F21}">
  <dimension ref="A1:I65"/>
  <sheetViews>
    <sheetView workbookViewId="0">
      <selection activeCell="G48" sqref="G48"/>
    </sheetView>
  </sheetViews>
  <sheetFormatPr defaultRowHeight="15" x14ac:dyDescent="0.25"/>
  <cols>
    <col min="2" max="2" width="16.140625" customWidth="1"/>
    <col min="3" max="3" width="13.42578125" customWidth="1"/>
    <col min="4" max="4" width="10.5703125" bestFit="1" customWidth="1"/>
    <col min="7" max="7" width="18" bestFit="1" customWidth="1"/>
    <col min="9" max="9" width="18" bestFit="1" customWidth="1"/>
  </cols>
  <sheetData>
    <row r="1" spans="1:9" x14ac:dyDescent="0.25">
      <c r="A1" s="8" t="s">
        <v>37</v>
      </c>
      <c r="F1" s="23"/>
    </row>
    <row r="3" spans="1:9" x14ac:dyDescent="0.25">
      <c r="A3" s="23" t="s">
        <v>38</v>
      </c>
    </row>
    <row r="4" spans="1:9" x14ac:dyDescent="0.25">
      <c r="B4" t="s">
        <v>40</v>
      </c>
      <c r="C4" t="s">
        <v>39</v>
      </c>
      <c r="D4" t="s">
        <v>111</v>
      </c>
    </row>
    <row r="5" spans="1:9" x14ac:dyDescent="0.25">
      <c r="A5">
        <v>2007</v>
      </c>
      <c r="B5" s="24">
        <f>+Forrest!Y272</f>
        <v>10</v>
      </c>
      <c r="C5" s="24">
        <f>+Forrest!Z272</f>
        <v>2025000</v>
      </c>
      <c r="D5" s="25">
        <f>MIN(C5:C17)</f>
        <v>1875000</v>
      </c>
    </row>
    <row r="6" spans="1:9" x14ac:dyDescent="0.25">
      <c r="A6">
        <v>2009</v>
      </c>
      <c r="B6" s="24">
        <f>+Forrest!S251</f>
        <v>8</v>
      </c>
      <c r="C6" s="24">
        <f>+Forrest!T251</f>
        <v>2250000</v>
      </c>
    </row>
    <row r="7" spans="1:9" x14ac:dyDescent="0.25">
      <c r="A7">
        <v>2010</v>
      </c>
      <c r="B7" s="24">
        <f>+Forrest!S229</f>
        <v>9</v>
      </c>
      <c r="C7" s="24">
        <f>+Forrest!T229</f>
        <v>2325000</v>
      </c>
    </row>
    <row r="8" spans="1:9" x14ac:dyDescent="0.25">
      <c r="A8">
        <v>2011</v>
      </c>
      <c r="B8" s="24">
        <f>+Forrest!S207</f>
        <v>8</v>
      </c>
      <c r="C8" s="24">
        <f>+Forrest!T207</f>
        <v>2250000</v>
      </c>
    </row>
    <row r="9" spans="1:9" x14ac:dyDescent="0.25">
      <c r="A9">
        <v>2012</v>
      </c>
      <c r="B9" s="24">
        <f>+Forrest!S185</f>
        <v>8</v>
      </c>
      <c r="C9" s="24">
        <f>+Forrest!T185</f>
        <v>2250000</v>
      </c>
    </row>
    <row r="10" spans="1:9" x14ac:dyDescent="0.25">
      <c r="A10">
        <v>2013</v>
      </c>
      <c r="B10" s="24">
        <f>+Forrest!S163</f>
        <v>7</v>
      </c>
      <c r="C10" s="24">
        <f>+Forrest!T163</f>
        <v>1900000</v>
      </c>
    </row>
    <row r="11" spans="1:9" x14ac:dyDescent="0.25">
      <c r="A11">
        <v>2014</v>
      </c>
      <c r="B11" s="24">
        <f>+Forrest!S141</f>
        <v>7</v>
      </c>
      <c r="C11" s="24">
        <f>+Forrest!T141</f>
        <v>1900000</v>
      </c>
    </row>
    <row r="12" spans="1:9" x14ac:dyDescent="0.25">
      <c r="A12">
        <v>2015</v>
      </c>
      <c r="B12" s="24">
        <f>+Forrest!S119</f>
        <v>6</v>
      </c>
      <c r="C12" s="24">
        <f>+Forrest!T119</f>
        <v>1875000</v>
      </c>
    </row>
    <row r="13" spans="1:9" x14ac:dyDescent="0.25">
      <c r="A13">
        <v>2016</v>
      </c>
      <c r="B13" s="24">
        <f>+Forrest!S97</f>
        <v>6</v>
      </c>
      <c r="C13" s="24">
        <f>+Forrest!T97</f>
        <v>1875000</v>
      </c>
      <c r="G13" s="25"/>
      <c r="I13" s="25"/>
    </row>
    <row r="14" spans="1:9" x14ac:dyDescent="0.25">
      <c r="A14">
        <v>2017</v>
      </c>
      <c r="B14" s="24">
        <f>+Forrest!S74</f>
        <v>8</v>
      </c>
      <c r="C14" s="24">
        <f>+Forrest!T74</f>
        <v>2250000</v>
      </c>
      <c r="G14" s="25"/>
      <c r="I14" s="25"/>
    </row>
    <row r="15" spans="1:9" x14ac:dyDescent="0.25">
      <c r="A15">
        <v>2018</v>
      </c>
      <c r="B15" s="24">
        <f>+Forrest!S51</f>
        <v>7</v>
      </c>
      <c r="C15" s="24">
        <f>+Forrest!T51</f>
        <v>1900000</v>
      </c>
      <c r="G15" s="25"/>
      <c r="I15" s="25"/>
    </row>
    <row r="16" spans="1:9" x14ac:dyDescent="0.25">
      <c r="A16">
        <v>2019</v>
      </c>
      <c r="B16" s="24">
        <f>+Forrest!S28</f>
        <v>7</v>
      </c>
      <c r="C16" s="24">
        <f>+Forrest!T28</f>
        <v>1900000</v>
      </c>
      <c r="G16" s="25"/>
      <c r="I16" s="25"/>
    </row>
    <row r="17" spans="1:9" x14ac:dyDescent="0.25">
      <c r="A17">
        <v>2020</v>
      </c>
      <c r="B17" s="24">
        <f>+Forrest!S5</f>
        <v>7</v>
      </c>
      <c r="C17" s="24">
        <f>+Forrest!T5</f>
        <v>2225000</v>
      </c>
      <c r="G17" s="25"/>
      <c r="I17" s="25"/>
    </row>
    <row r="18" spans="1:9" x14ac:dyDescent="0.25">
      <c r="A18" t="s">
        <v>43</v>
      </c>
      <c r="B18" s="24"/>
      <c r="C18" s="24">
        <f>AVERAGE(C5:C17)</f>
        <v>2071153.8461538462</v>
      </c>
      <c r="G18" s="25"/>
      <c r="I18" s="25"/>
    </row>
    <row r="19" spans="1:9" x14ac:dyDescent="0.25">
      <c r="B19" s="24"/>
      <c r="C19" s="24"/>
    </row>
    <row r="20" spans="1:9" x14ac:dyDescent="0.25">
      <c r="A20" s="23" t="s">
        <v>41</v>
      </c>
      <c r="B20" s="24"/>
      <c r="C20" s="24"/>
    </row>
    <row r="21" spans="1:9" x14ac:dyDescent="0.25">
      <c r="A21">
        <v>2007</v>
      </c>
      <c r="B21" s="24">
        <f>+Forrest!Y278</f>
        <v>4</v>
      </c>
      <c r="C21" s="24">
        <f>+Forrest!Z278</f>
        <v>2150000</v>
      </c>
      <c r="D21" s="25">
        <f>MIN(C21:C33)</f>
        <v>25000</v>
      </c>
    </row>
    <row r="22" spans="1:9" x14ac:dyDescent="0.25">
      <c r="A22">
        <v>2009</v>
      </c>
      <c r="B22" s="24">
        <f>+Forrest!S258</f>
        <v>1</v>
      </c>
      <c r="C22" s="24">
        <f>+Forrest!T258</f>
        <v>25000</v>
      </c>
    </row>
    <row r="23" spans="1:9" x14ac:dyDescent="0.25">
      <c r="A23">
        <v>2010</v>
      </c>
      <c r="B23" s="24">
        <f>+Forrest!S236</f>
        <v>1</v>
      </c>
      <c r="C23" s="24">
        <f>+Forrest!T236</f>
        <v>25000</v>
      </c>
    </row>
    <row r="24" spans="1:9" x14ac:dyDescent="0.25">
      <c r="A24">
        <v>2011</v>
      </c>
      <c r="B24" s="24">
        <f>+Forrest!S214</f>
        <v>6</v>
      </c>
      <c r="C24" s="24">
        <f>+Forrest!T214</f>
        <v>2000000</v>
      </c>
    </row>
    <row r="25" spans="1:9" x14ac:dyDescent="0.25">
      <c r="A25">
        <v>2012</v>
      </c>
      <c r="B25" s="24">
        <f>+Forrest!S192</f>
        <v>5</v>
      </c>
      <c r="C25" s="24">
        <f>+Forrest!T192</f>
        <v>2125000</v>
      </c>
    </row>
    <row r="26" spans="1:9" x14ac:dyDescent="0.25">
      <c r="A26">
        <v>2013</v>
      </c>
      <c r="B26" s="24">
        <f>+Forrest!S170</f>
        <v>4</v>
      </c>
      <c r="C26" s="24">
        <f>+Forrest!T170</f>
        <v>1775000</v>
      </c>
    </row>
    <row r="27" spans="1:9" x14ac:dyDescent="0.25">
      <c r="A27">
        <v>2014</v>
      </c>
      <c r="B27" s="24">
        <f>+Forrest!S148</f>
        <v>5</v>
      </c>
      <c r="C27" s="24">
        <f>+Forrest!T148</f>
        <v>1850000</v>
      </c>
    </row>
    <row r="28" spans="1:9" x14ac:dyDescent="0.25">
      <c r="A28">
        <v>2015</v>
      </c>
      <c r="B28" s="24">
        <f>+Forrest!S126</f>
        <v>6</v>
      </c>
      <c r="C28" s="24">
        <f>+Forrest!T126</f>
        <v>3100000</v>
      </c>
    </row>
    <row r="29" spans="1:9" x14ac:dyDescent="0.25">
      <c r="A29">
        <v>2016</v>
      </c>
      <c r="B29" s="24">
        <f>+Forrest!S104</f>
        <v>6</v>
      </c>
      <c r="C29" s="24">
        <f>+Forrest!T104</f>
        <v>3100000</v>
      </c>
    </row>
    <row r="30" spans="1:9" x14ac:dyDescent="0.25">
      <c r="A30">
        <v>2017</v>
      </c>
      <c r="B30" s="24">
        <f>+Forrest!S81</f>
        <v>6</v>
      </c>
      <c r="C30" s="24">
        <f>+Forrest!T81</f>
        <v>3100000</v>
      </c>
    </row>
    <row r="31" spans="1:9" x14ac:dyDescent="0.25">
      <c r="A31">
        <v>2018</v>
      </c>
      <c r="B31" s="24">
        <f>+Forrest!S58</f>
        <v>7</v>
      </c>
      <c r="C31" s="24">
        <f>+Forrest!T58</f>
        <v>3450000</v>
      </c>
    </row>
    <row r="32" spans="1:9" x14ac:dyDescent="0.25">
      <c r="A32">
        <v>2019</v>
      </c>
      <c r="B32" s="24">
        <f>+Forrest!S35</f>
        <v>7</v>
      </c>
      <c r="C32" s="24">
        <f>+Forrest!T35</f>
        <v>3450000</v>
      </c>
    </row>
    <row r="33" spans="1:4" x14ac:dyDescent="0.25">
      <c r="A33">
        <v>2020</v>
      </c>
      <c r="B33" s="24">
        <f>+Forrest!S12</f>
        <v>8</v>
      </c>
      <c r="C33" s="24">
        <f>+Forrest!T12</f>
        <v>6950000</v>
      </c>
    </row>
    <row r="34" spans="1:4" x14ac:dyDescent="0.25">
      <c r="A34" t="s">
        <v>43</v>
      </c>
      <c r="B34" s="24"/>
      <c r="C34" s="24">
        <f>AVERAGE(C21:C33)</f>
        <v>2546153.846153846</v>
      </c>
    </row>
    <row r="35" spans="1:4" x14ac:dyDescent="0.25">
      <c r="B35" s="24"/>
      <c r="C35" s="24"/>
    </row>
    <row r="36" spans="1:4" x14ac:dyDescent="0.25">
      <c r="A36" s="23" t="s">
        <v>42</v>
      </c>
      <c r="B36" s="24"/>
      <c r="C36" s="24"/>
    </row>
    <row r="37" spans="1:4" x14ac:dyDescent="0.25">
      <c r="A37">
        <v>2007</v>
      </c>
      <c r="B37" s="24">
        <f>+Forrest!Y286</f>
        <v>11</v>
      </c>
      <c r="C37" s="24">
        <f>+Forrest!Z286</f>
        <v>1175000</v>
      </c>
      <c r="D37" s="25">
        <f>MIN(C37:C49)</f>
        <v>1175000</v>
      </c>
    </row>
    <row r="38" spans="1:4" x14ac:dyDescent="0.25">
      <c r="A38">
        <v>2009</v>
      </c>
      <c r="B38" s="24">
        <f>+Forrest!S268</f>
        <v>26</v>
      </c>
      <c r="C38" s="24">
        <f>+Forrest!T268</f>
        <v>4200000</v>
      </c>
    </row>
    <row r="39" spans="1:4" x14ac:dyDescent="0.25">
      <c r="A39">
        <v>2010</v>
      </c>
      <c r="B39" s="24">
        <f>+Forrest!S247</f>
        <v>17</v>
      </c>
      <c r="C39" s="24">
        <f>+Forrest!T247</f>
        <v>8250000</v>
      </c>
    </row>
    <row r="40" spans="1:4" x14ac:dyDescent="0.25">
      <c r="A40">
        <v>2011</v>
      </c>
      <c r="B40" s="24">
        <f>+Forrest!S225</f>
        <v>12</v>
      </c>
      <c r="C40" s="24">
        <f>+Forrest!T225</f>
        <v>2850000</v>
      </c>
    </row>
    <row r="41" spans="1:4" x14ac:dyDescent="0.25">
      <c r="A41">
        <v>2012</v>
      </c>
      <c r="B41" s="24">
        <f>+Forrest!S203</f>
        <v>12</v>
      </c>
      <c r="C41" s="24">
        <f>+Forrest!T203</f>
        <v>2650000</v>
      </c>
    </row>
    <row r="42" spans="1:4" x14ac:dyDescent="0.25">
      <c r="A42">
        <v>2013</v>
      </c>
      <c r="B42" s="24">
        <f>+Forrest!S181</f>
        <v>9</v>
      </c>
      <c r="C42" s="24">
        <f>+Forrest!T181</f>
        <v>2325000</v>
      </c>
    </row>
    <row r="43" spans="1:4" x14ac:dyDescent="0.25">
      <c r="A43">
        <v>2014</v>
      </c>
      <c r="B43" s="24">
        <f>+Forrest!S159</f>
        <v>12</v>
      </c>
      <c r="C43" s="24">
        <f>+Forrest!T159</f>
        <v>2375000</v>
      </c>
    </row>
    <row r="44" spans="1:4" x14ac:dyDescent="0.25">
      <c r="A44">
        <v>2015</v>
      </c>
      <c r="B44" s="24">
        <f>+Forrest!S137</f>
        <v>11</v>
      </c>
      <c r="C44" s="24">
        <f>+Forrest!T137</f>
        <v>2100000</v>
      </c>
    </row>
    <row r="45" spans="1:4" x14ac:dyDescent="0.25">
      <c r="A45">
        <v>2016</v>
      </c>
      <c r="B45" s="24">
        <f>+Forrest!S115</f>
        <v>8</v>
      </c>
      <c r="C45" s="24">
        <f>+Forrest!T115</f>
        <v>1975000</v>
      </c>
    </row>
    <row r="46" spans="1:4" x14ac:dyDescent="0.25">
      <c r="A46">
        <v>2017</v>
      </c>
      <c r="B46" s="24">
        <f>+Forrest!S92</f>
        <v>13</v>
      </c>
      <c r="C46" s="24">
        <f>+Forrest!T92</f>
        <v>1825000</v>
      </c>
    </row>
    <row r="47" spans="1:4" x14ac:dyDescent="0.25">
      <c r="A47">
        <v>2018</v>
      </c>
      <c r="B47" s="24">
        <f>+Forrest!S69</f>
        <v>13</v>
      </c>
      <c r="C47" s="24">
        <f>+Forrest!T69</f>
        <v>2825000</v>
      </c>
    </row>
    <row r="48" spans="1:4" x14ac:dyDescent="0.25">
      <c r="A48">
        <v>2019</v>
      </c>
      <c r="B48" s="24">
        <f>+Forrest!S46</f>
        <v>13</v>
      </c>
      <c r="C48" s="24">
        <f>+Forrest!T46</f>
        <v>2825000</v>
      </c>
    </row>
    <row r="49" spans="1:3" x14ac:dyDescent="0.25">
      <c r="A49">
        <v>2020</v>
      </c>
      <c r="B49" s="24">
        <f>+Forrest!S23</f>
        <v>12</v>
      </c>
      <c r="C49" s="24">
        <f>+Forrest!T23</f>
        <v>2525000</v>
      </c>
    </row>
    <row r="50" spans="1:3" x14ac:dyDescent="0.25">
      <c r="A50" t="s">
        <v>43</v>
      </c>
      <c r="C50" s="25">
        <f>AVERAGE(C37:C49)</f>
        <v>2915384.6153846155</v>
      </c>
    </row>
    <row r="52" spans="1:3" x14ac:dyDescent="0.25">
      <c r="A52" t="s">
        <v>10</v>
      </c>
    </row>
    <row r="53" spans="1:3" x14ac:dyDescent="0.25">
      <c r="A53">
        <v>2007</v>
      </c>
    </row>
    <row r="54" spans="1:3" x14ac:dyDescent="0.25">
      <c r="A54">
        <v>2009</v>
      </c>
    </row>
    <row r="55" spans="1:3" x14ac:dyDescent="0.25">
      <c r="A55">
        <v>2010</v>
      </c>
    </row>
    <row r="56" spans="1:3" x14ac:dyDescent="0.25">
      <c r="A56">
        <v>2011</v>
      </c>
    </row>
    <row r="57" spans="1:3" x14ac:dyDescent="0.25">
      <c r="A57">
        <v>2012</v>
      </c>
    </row>
    <row r="58" spans="1:3" x14ac:dyDescent="0.25">
      <c r="A58">
        <v>2013</v>
      </c>
    </row>
    <row r="59" spans="1:3" x14ac:dyDescent="0.25">
      <c r="A59">
        <v>2014</v>
      </c>
    </row>
    <row r="60" spans="1:3" x14ac:dyDescent="0.25">
      <c r="A60">
        <v>2015</v>
      </c>
    </row>
    <row r="61" spans="1:3" x14ac:dyDescent="0.25">
      <c r="A61">
        <v>2016</v>
      </c>
      <c r="C61" s="25">
        <f>+C13+C29+C45</f>
        <v>6950000</v>
      </c>
    </row>
    <row r="62" spans="1:3" x14ac:dyDescent="0.25">
      <c r="A62">
        <v>2017</v>
      </c>
      <c r="C62" s="25">
        <f>+C14+C30+C46</f>
        <v>7175000</v>
      </c>
    </row>
    <row r="63" spans="1:3" x14ac:dyDescent="0.25">
      <c r="A63">
        <v>2018</v>
      </c>
      <c r="C63" s="25">
        <f>+C15+C31+C47</f>
        <v>8175000</v>
      </c>
    </row>
    <row r="64" spans="1:3" x14ac:dyDescent="0.25">
      <c r="A64">
        <v>2019</v>
      </c>
      <c r="C64" s="25">
        <f>+C16+C32+C48</f>
        <v>8175000</v>
      </c>
    </row>
    <row r="65" spans="1:3" x14ac:dyDescent="0.25">
      <c r="A65">
        <v>2020</v>
      </c>
      <c r="C65" s="25">
        <f>+C17+C33+C49</f>
        <v>11700000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Otway</vt:lpstr>
      <vt:lpstr>Forrest</vt:lpstr>
      <vt:lpstr>Model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SZETEY</dc:creator>
  <cp:lastModifiedBy>KATRINA SZETEY</cp:lastModifiedBy>
  <dcterms:created xsi:type="dcterms:W3CDTF">2021-05-25T23:51:34Z</dcterms:created>
  <dcterms:modified xsi:type="dcterms:W3CDTF">2022-01-31T00:19:26Z</dcterms:modified>
</cp:coreProperties>
</file>