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zeteyka_deakin_edu_au/Documents/PhD/Data/Economic/"/>
    </mc:Choice>
  </mc:AlternateContent>
  <xr:revisionPtr revIDLastSave="11" documentId="8_{C1E9168D-173A-4862-844C-B567A74644DB}" xr6:coauthVersionLast="47" xr6:coauthVersionMax="47" xr10:uidLastSave="{783CFEAB-FA82-4AD8-87DB-414F77A37FAB}"/>
  <bookViews>
    <workbookView xWindow="1065" yWindow="-120" windowWidth="27855" windowHeight="16440" activeTab="3" xr2:uid="{BCDF06ED-CDAA-4207-B60F-C0D3EA70909B}"/>
  </bookViews>
  <sheets>
    <sheet name="2006" sheetId="1" r:id="rId1"/>
    <sheet name="2011" sheetId="2" r:id="rId2"/>
    <sheet name="2016" sheetId="3" r:id="rId3"/>
    <sheet name="Jobs per busin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K24" i="4" s="1"/>
  <c r="D31" i="4"/>
  <c r="D30" i="4"/>
  <c r="O27" i="4"/>
  <c r="I27" i="4"/>
  <c r="I31" i="3"/>
  <c r="I30" i="3"/>
  <c r="I29" i="3"/>
  <c r="I28" i="3"/>
  <c r="I27" i="3"/>
  <c r="I26" i="3"/>
  <c r="I25" i="3"/>
  <c r="I24" i="3"/>
  <c r="I23" i="3"/>
  <c r="I22" i="3"/>
  <c r="I21" i="3"/>
  <c r="I20" i="3"/>
  <c r="H19" i="3"/>
  <c r="H34" i="3" s="1"/>
  <c r="I18" i="3"/>
  <c r="I17" i="3"/>
  <c r="I16" i="3"/>
  <c r="I15" i="3"/>
  <c r="I14" i="3"/>
  <c r="I13" i="3"/>
  <c r="I34" i="3" s="1"/>
  <c r="G12" i="3"/>
  <c r="G34" i="3" s="1"/>
  <c r="K17" i="4" l="1"/>
  <c r="P11" i="4"/>
  <c r="L7" i="4"/>
  <c r="K23" i="4"/>
  <c r="K13" i="4"/>
  <c r="L18" i="4"/>
  <c r="L24" i="4"/>
  <c r="L13" i="4"/>
  <c r="P18" i="4"/>
  <c r="P24" i="4"/>
  <c r="K7" i="4"/>
  <c r="P13" i="4"/>
  <c r="K19" i="4"/>
  <c r="K25" i="4"/>
  <c r="P19" i="4"/>
  <c r="P9" i="4"/>
  <c r="P15" i="4"/>
  <c r="P21" i="4"/>
  <c r="P10" i="4"/>
  <c r="K16" i="4"/>
  <c r="K22" i="4"/>
  <c r="D32" i="4"/>
  <c r="L14" i="4"/>
  <c r="P25" i="4"/>
  <c r="K11" i="4"/>
  <c r="L16" i="4"/>
  <c r="L22" i="4"/>
  <c r="P7" i="4"/>
  <c r="L11" i="4"/>
  <c r="K14" i="4"/>
  <c r="P16" i="4"/>
  <c r="L19" i="4"/>
  <c r="P22" i="4"/>
  <c r="L25" i="4"/>
  <c r="P14" i="4"/>
  <c r="K20" i="4"/>
  <c r="P26" i="4"/>
  <c r="K9" i="4"/>
  <c r="L12" i="4"/>
  <c r="K15" i="4"/>
  <c r="P17" i="4"/>
  <c r="L20" i="4"/>
  <c r="P23" i="4"/>
  <c r="P8" i="4"/>
  <c r="K12" i="4"/>
  <c r="L17" i="4"/>
  <c r="L23" i="4"/>
  <c r="L9" i="4"/>
  <c r="P12" i="4"/>
  <c r="L15" i="4"/>
  <c r="K18" i="4"/>
  <c r="P20" i="4"/>
  <c r="I30" i="2"/>
  <c r="I29" i="2"/>
  <c r="I28" i="2"/>
  <c r="I27" i="2"/>
  <c r="I26" i="2"/>
  <c r="I25" i="2"/>
  <c r="I24" i="2"/>
  <c r="I23" i="2"/>
  <c r="I22" i="2"/>
  <c r="I21" i="2"/>
  <c r="I20" i="2"/>
  <c r="H19" i="2"/>
  <c r="I18" i="2"/>
  <c r="I17" i="2"/>
  <c r="I16" i="2"/>
  <c r="I15" i="2"/>
  <c r="I14" i="2"/>
  <c r="I31" i="2" s="1"/>
  <c r="I13" i="2"/>
  <c r="G12" i="2"/>
  <c r="D31" i="1"/>
  <c r="H28" i="1"/>
  <c r="H27" i="1"/>
  <c r="H26" i="1"/>
  <c r="H25" i="1"/>
  <c r="H24" i="1"/>
  <c r="H23" i="1"/>
  <c r="H22" i="1"/>
  <c r="H21" i="1"/>
  <c r="H20" i="1"/>
  <c r="G19" i="1"/>
  <c r="H18" i="1"/>
  <c r="H17" i="1"/>
  <c r="H16" i="1"/>
  <c r="H15" i="1"/>
  <c r="H14" i="1"/>
  <c r="H13" i="1"/>
  <c r="G12" i="1"/>
  <c r="K27" i="4" l="1"/>
  <c r="L27" i="4"/>
  <c r="R7" i="4"/>
  <c r="P27" i="4"/>
  <c r="G32" i="4" s="1"/>
  <c r="G30" i="4" l="1"/>
  <c r="G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Fiona Manson</author>
    <author>tc={9ECC2F01-C150-4826-A0E6-F669CF616D84}</author>
    <author>tc={A074CBA7-A4E9-4DE6-85C2-35BB52CB5279}</author>
  </authors>
  <commentList>
    <comment ref="E5" authorId="0" shapeId="0" xr:uid="{AE9CE546-A481-4DBD-8EB5-09D3A072D637}">
      <text>
        <r>
          <rPr>
            <sz val="8"/>
            <color indexed="81"/>
            <rFont val="Arial"/>
            <family val="2"/>
          </rPr>
          <t>A small number of businesses which have ITW roles for purposes other than withholding amounts from wages and salaries (and as such have zero employment) are included in this category.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 xr:uid="{9ECC2F01-C150-4826-A0E6-F669CF616D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industry which people living in Otway/Forrest work in, which may not be local</t>
      </text>
    </comment>
    <comment ref="L6" authorId="2" shapeId="0" xr:uid="{A074CBA7-A4E9-4DE6-85C2-35BB52CB52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jobs created by local businesses</t>
      </text>
    </comment>
  </commentList>
</comments>
</file>

<file path=xl/sharedStrings.xml><?xml version="1.0" encoding="utf-8"?>
<sst xmlns="http://schemas.openxmlformats.org/spreadsheetml/2006/main" count="219" uniqueCount="98">
  <si>
    <t>2006 Census - Labour Force</t>
  </si>
  <si>
    <t>Industry of Employment (ANZSIC93) (IND93P) - 1 Digit by State Suburb (SSC) and Number of Employees (EMPP)</t>
  </si>
  <si>
    <t>Counting: Persons, Place of Usual Residence</t>
  </si>
  <si>
    <t>Filters:</t>
  </si>
  <si>
    <t>Default Summation</t>
  </si>
  <si>
    <t>Persons, Place of Usual Residence</t>
  </si>
  <si>
    <t>State Suburb (SSC)</t>
  </si>
  <si>
    <t>Forrest</t>
  </si>
  <si>
    <t>Number of Employees (EMPP)</t>
  </si>
  <si>
    <t>Nil employees</t>
  </si>
  <si>
    <t>1-19 employees</t>
  </si>
  <si>
    <t>20 or more employees</t>
  </si>
  <si>
    <t>Industry of Employment (ANZSIC93) (IND93P) - 1 Digit</t>
  </si>
  <si>
    <t>Other</t>
  </si>
  <si>
    <t>Agriculture, Forestry and Fishing</t>
  </si>
  <si>
    <t>Ag:</t>
  </si>
  <si>
    <t>Mining</t>
  </si>
  <si>
    <t>Tourism</t>
  </si>
  <si>
    <t>Manufacturing</t>
  </si>
  <si>
    <t>Electricity, Gas and Water Supply</t>
  </si>
  <si>
    <t>Construction</t>
  </si>
  <si>
    <t>Wholesale Trade</t>
  </si>
  <si>
    <t>Retail Trade</t>
  </si>
  <si>
    <t>Accommodation, Cafes and Restaurants</t>
  </si>
  <si>
    <t>Transport and Storage</t>
  </si>
  <si>
    <t>Communication Services</t>
  </si>
  <si>
    <t>Finance and Insurance</t>
  </si>
  <si>
    <t>Property and Business Services</t>
  </si>
  <si>
    <t>Government Administration and Defence</t>
  </si>
  <si>
    <t>Education</t>
  </si>
  <si>
    <t>Health and Community Services</t>
  </si>
  <si>
    <t>Cultural and Recreational Services</t>
  </si>
  <si>
    <t>Personal and Other Services</t>
  </si>
  <si>
    <t>Total</t>
  </si>
  <si>
    <t>Data Source: Census of Population and Housing, 2006, TableBuilder</t>
  </si>
  <si>
    <t>INFO</t>
  </si>
  <si>
    <t>Cells in this table have been randomly adjusted to avoid the release of confidential data. No reliance should be placed on small cells.</t>
  </si>
  <si>
    <t>© Copyright Commonwealth of Australia, 2018, see abs.gov.au/copyright</t>
  </si>
  <si>
    <t>ABS data licensed under Creative Commons, see abs.gov.au/ccby</t>
  </si>
  <si>
    <t>2011 Census - Employment, Income and Unpaid Work</t>
  </si>
  <si>
    <t>INDP - 1 Digit Level by SSC and Number of Employees (EMPP)</t>
  </si>
  <si>
    <t>SSC</t>
  </si>
  <si>
    <t>Forrest (Vic.)</t>
  </si>
  <si>
    <t>Ag</t>
  </si>
  <si>
    <t>Tour</t>
  </si>
  <si>
    <t>INDP - 1 Digit Level</t>
  </si>
  <si>
    <t>Electricity, Gas, Water and Waste Services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</si>
  <si>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</si>
  <si>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</si>
  <si>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</si>
  <si>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</si>
  <si>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</si>
  <si>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</si>
  <si>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</si>
  <si>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</si>
  <si>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</si>
  <si>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</si>
  <si>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</si>
  <si>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</si>
  <si>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Data Source: Census of Population and Housing, 2011, TableBuilder</t>
  </si>
  <si>
    <t>2016 Census - Employment, Income and Education</t>
  </si>
  <si>
    <t>INDP - 1 Digit Level by SSC (UR) and EMPP Number of Employees</t>
  </si>
  <si>
    <t>Counting: Persons Place of Usual Residence</t>
  </si>
  <si>
    <t>Persons Place of Usual Residence</t>
  </si>
  <si>
    <t>SSC (UR)</t>
  </si>
  <si>
    <t>EMPP Number of Employees</t>
  </si>
  <si>
    <t>Inadequately described</t>
  </si>
  <si>
    <t>Not stated</t>
  </si>
  <si>
    <t>Not applicable</t>
  </si>
  <si>
    <t>Data Source: Census of Population and Housing, 2016, TableBuilder</t>
  </si>
  <si>
    <t>Industry</t>
  </si>
  <si>
    <t>SA2</t>
  </si>
  <si>
    <t>Non employing</t>
  </si>
  <si>
    <t>1-4 Employees</t>
  </si>
  <si>
    <t>5-19 Employees</t>
  </si>
  <si>
    <t>20-199 Employees</t>
  </si>
  <si>
    <t>200+ Employees</t>
  </si>
  <si>
    <t>Forrest extrapolation</t>
  </si>
  <si>
    <t>Otway jobs</t>
  </si>
  <si>
    <t>Forrest extrap jobs</t>
  </si>
  <si>
    <t>Label</t>
  </si>
  <si>
    <t>Code</t>
  </si>
  <si>
    <t>no.</t>
  </si>
  <si>
    <t>Businesses</t>
  </si>
  <si>
    <t>Jobs</t>
  </si>
  <si>
    <t>Otway</t>
  </si>
  <si>
    <t>Agriculture</t>
  </si>
  <si>
    <t>Inadequately described and not stated</t>
  </si>
  <si>
    <t/>
  </si>
  <si>
    <t>Tourism jobs</t>
  </si>
  <si>
    <t>Ag jobs</t>
  </si>
  <si>
    <t>Other jobs</t>
  </si>
  <si>
    <t>Proportion</t>
  </si>
  <si>
    <t>Estimated Resident Population - persons (no.)</t>
  </si>
  <si>
    <t>Data summarised from ABS 8165.0 Counts of Australian Businesses by Industry Division by Statistical Area 2 by Employment Size Ranges June 2019</t>
  </si>
  <si>
    <t>Source: https://www.abs.gov.au/statistics/economy/business-indicators/counts-australian-businesses-including-entries-and-exits/latest-release</t>
  </si>
  <si>
    <t>Binned data uses median value for calculations (e.g. 1-4 employees = 2)</t>
  </si>
  <si>
    <t>OTWAY JOBS PER BUSINESS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</si>
</sst>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color indexed="81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protection locked="0"/>
    </xf>
    <xf numFmtId="0" fontId="4" fillId="2" borderId="0">
      <alignment vertical="center"/>
      <protection locked="0"/>
    </xf>
    <xf numFmtId="0" fontId="5" fillId="2" borderId="2">
      <alignment horizontal="center" vertical="center"/>
      <protection locked="0"/>
    </xf>
    <xf numFmtId="0" fontId="5" fillId="2" borderId="3">
      <alignment vertical="center"/>
      <protection locked="0"/>
    </xf>
    <xf numFmtId="0" fontId="5" fillId="3" borderId="0">
      <protection locked="0"/>
    </xf>
    <xf numFmtId="0" fontId="4" fillId="0" borderId="0">
      <protection locked="0"/>
    </xf>
    <xf numFmtId="0" fontId="1" fillId="0" borderId="0"/>
    <xf numFmtId="0" fontId="7" fillId="0" borderId="0">
      <alignment horizontal="left" vertical="center" wrapText="1"/>
    </xf>
    <xf numFmtId="0" fontId="7" fillId="0" borderId="0">
      <alignment horizontal="right"/>
    </xf>
  </cellStyleXfs>
  <cellXfs count="42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/>
    <xf numFmtId="164" fontId="0" fillId="0" borderId="0" xfId="1" applyNumberFormat="1" applyFont="1"/>
    <xf numFmtId="0" fontId="0" fillId="0" borderId="10" xfId="0" applyBorder="1"/>
    <xf numFmtId="164" fontId="0" fillId="0" borderId="1" xfId="1" applyNumberFormat="1" applyFont="1" applyBorder="1"/>
    <xf numFmtId="0" fontId="6" fillId="0" borderId="0" xfId="0" applyFont="1" applyAlignment="1">
      <alignment wrapText="1"/>
    </xf>
    <xf numFmtId="0" fontId="2" fillId="0" borderId="0" xfId="9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wrapText="1"/>
    </xf>
    <xf numFmtId="0" fontId="8" fillId="0" borderId="0" xfId="10" applyFont="1">
      <alignment horizontal="left" vertical="center" wrapText="1"/>
    </xf>
    <xf numFmtId="3" fontId="8" fillId="0" borderId="0" xfId="11" applyNumberFormat="1" applyFont="1">
      <alignment horizontal="right"/>
    </xf>
    <xf numFmtId="43" fontId="0" fillId="0" borderId="0" xfId="0" applyNumberFormat="1"/>
    <xf numFmtId="0" fontId="0" fillId="4" borderId="0" xfId="0" applyFill="1"/>
    <xf numFmtId="43" fontId="0" fillId="4" borderId="1" xfId="0" applyNumberFormat="1" applyFill="1" applyBorder="1"/>
    <xf numFmtId="0" fontId="0" fillId="5" borderId="0" xfId="0" applyFill="1"/>
    <xf numFmtId="0" fontId="0" fillId="6" borderId="0" xfId="0" applyFill="1"/>
    <xf numFmtId="43" fontId="0" fillId="6" borderId="1" xfId="0" applyNumberFormat="1" applyFill="1" applyBorder="1"/>
    <xf numFmtId="43" fontId="0" fillId="0" borderId="10" xfId="0" applyNumberFormat="1" applyBorder="1"/>
    <xf numFmtId="3" fontId="0" fillId="0" borderId="0" xfId="0" applyNumberFormat="1"/>
    <xf numFmtId="0" fontId="2" fillId="0" borderId="4" xfId="0" applyFont="1" applyBorder="1"/>
    <xf numFmtId="0" fontId="0" fillId="0" borderId="11" xfId="0" applyBorder="1"/>
    <xf numFmtId="43" fontId="0" fillId="0" borderId="5" xfId="0" applyNumberFormat="1" applyBorder="1"/>
    <xf numFmtId="43" fontId="0" fillId="0" borderId="7" xfId="0" applyNumberFormat="1" applyBorder="1"/>
    <xf numFmtId="10" fontId="0" fillId="0" borderId="0" xfId="2" applyNumberFormat="1" applyFont="1"/>
    <xf numFmtId="43" fontId="0" fillId="0" borderId="9" xfId="0" applyNumberFormat="1" applyBorder="1"/>
    <xf numFmtId="0" fontId="6" fillId="0" borderId="0" xfId="10" applyFont="1">
      <alignment horizontal="left" vertical="center" wrapText="1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Border="1"/>
    <xf numFmtId="166" fontId="0" fillId="7" borderId="0" xfId="1" applyNumberFormat="1" applyFont="1" applyFill="1"/>
    <xf numFmtId="0" fontId="2" fillId="0" borderId="0" xfId="0" applyFont="1" applyBorder="1"/>
    <xf numFmtId="43" fontId="0" fillId="0" borderId="0" xfId="0" applyNumberFormat="1" applyBorder="1"/>
    <xf numFmtId="2" fontId="0" fillId="0" borderId="0" xfId="0" applyNumberFormat="1" applyBorder="1"/>
    <xf numFmtId="0" fontId="2" fillId="0" borderId="0" xfId="9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2">
    <cellStyle name="cells" xfId="7" xr:uid="{EA7D6D66-DFFD-4A02-AD2B-4B8EA4AF204A}"/>
    <cellStyle name="column field" xfId="5" xr:uid="{196ADEC9-1365-499A-9941-171F353BB1C5}"/>
    <cellStyle name="Comma" xfId="1" builtinId="3"/>
    <cellStyle name="field names" xfId="4" xr:uid="{B6B57BBD-5E87-455F-BC03-7C8DBC59EB0D}"/>
    <cellStyle name="footer" xfId="8" xr:uid="{FAEBB9DE-2E6B-4ABD-813D-F098FFE4AD4A}"/>
    <cellStyle name="heading" xfId="3" xr:uid="{D5F38087-7C7C-451D-8892-BEDFED9468F2}"/>
    <cellStyle name="Normal" xfId="0" builtinId="0"/>
    <cellStyle name="Normal 3" xfId="9" xr:uid="{5FC68C44-B4B9-49B5-BE17-8E0563969718}"/>
    <cellStyle name="Percent" xfId="2" builtinId="5"/>
    <cellStyle name="rowfield" xfId="6" xr:uid="{ED89B04B-BE0A-49AB-9755-67B8392370A5}"/>
    <cellStyle name="Style4 2 2" xfId="10" xr:uid="{1E182106-A82E-4125-9163-95FDFB2170E9}"/>
    <cellStyle name="Style6 2" xfId="11" xr:uid="{E00839DE-6E4C-43C7-BF55-AD92FAC4F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RINA SZETEY" id="{DC3314E1-BBEE-4AAB-B7E7-69709D3D51CE}" userId="S::szeteyka@deakin.edu.au::74fd5123-4ee0-44a1-a727-c2c7fe398a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" dT="2021-01-21T03:26:01.57" personId="{DC3314E1-BBEE-4AAB-B7E7-69709D3D51CE}" id="{9ECC2F01-C150-4826-A0E6-F669CF616D84}">
    <text>This is the industry which people living in Otway/Forrest work in, which may not be local</text>
  </threadedComment>
  <threadedComment ref="L6" dT="2021-01-21T03:24:54.66" personId="{DC3314E1-BBEE-4AAB-B7E7-69709D3D51CE}" id="{A074CBA7-A4E9-4DE6-85C2-35BB52CB5279}">
    <text>This is jobs created by local businesses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7275-595A-4FB4-8256-E9B2C02ED975}">
  <dimension ref="A2:K36"/>
  <sheetViews>
    <sheetView workbookViewId="0">
      <selection activeCell="F4" sqref="F4"/>
    </sheetView>
  </sheetViews>
  <sheetFormatPr defaultRowHeight="15" x14ac:dyDescent="0.25"/>
  <cols>
    <col min="2" max="2" width="50.28515625" customWidth="1"/>
    <col min="3" max="3" width="14" bestFit="1" customWidth="1"/>
    <col min="4" max="4" width="15.140625" bestFit="1" customWidth="1"/>
    <col min="5" max="5" width="21" bestFit="1" customWidth="1"/>
  </cols>
  <sheetData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</row>
    <row r="6" spans="1:11" x14ac:dyDescent="0.25">
      <c r="A6" t="s">
        <v>3</v>
      </c>
    </row>
    <row r="7" spans="1:11" x14ac:dyDescent="0.25">
      <c r="A7" t="s">
        <v>4</v>
      </c>
      <c r="B7" t="s">
        <v>5</v>
      </c>
    </row>
    <row r="9" spans="1:11" x14ac:dyDescent="0.25">
      <c r="A9" t="s">
        <v>6</v>
      </c>
      <c r="C9" t="s">
        <v>7</v>
      </c>
    </row>
    <row r="10" spans="1:11" x14ac:dyDescent="0.25">
      <c r="A10" t="s">
        <v>8</v>
      </c>
      <c r="C10" t="s">
        <v>9</v>
      </c>
      <c r="D10" t="s">
        <v>10</v>
      </c>
      <c r="E10" t="s">
        <v>11</v>
      </c>
    </row>
    <row r="11" spans="1:11" x14ac:dyDescent="0.25">
      <c r="B11" t="s">
        <v>12</v>
      </c>
      <c r="H11" t="s">
        <v>13</v>
      </c>
    </row>
    <row r="12" spans="1:11" x14ac:dyDescent="0.25">
      <c r="B12" t="s">
        <v>14</v>
      </c>
      <c r="C12" s="9">
        <v>2</v>
      </c>
      <c r="D12" s="9">
        <v>1</v>
      </c>
      <c r="E12" s="9">
        <v>0</v>
      </c>
      <c r="G12">
        <f>+C12+(D12*10)+(E12*25)</f>
        <v>12</v>
      </c>
      <c r="J12" s="2" t="s">
        <v>15</v>
      </c>
      <c r="K12" s="3">
        <v>12</v>
      </c>
    </row>
    <row r="13" spans="1:11" x14ac:dyDescent="0.25">
      <c r="B13" t="s">
        <v>16</v>
      </c>
      <c r="C13" s="9">
        <v>0</v>
      </c>
      <c r="D13" s="9">
        <v>0</v>
      </c>
      <c r="E13" s="9">
        <v>0</v>
      </c>
      <c r="H13" s="1">
        <f t="shared" ref="H13:H28" si="0">(C13)+(D13*10)+(E13*25)</f>
        <v>0</v>
      </c>
      <c r="J13" s="4" t="s">
        <v>17</v>
      </c>
      <c r="K13" s="5">
        <v>30</v>
      </c>
    </row>
    <row r="14" spans="1:11" x14ac:dyDescent="0.25">
      <c r="B14" t="s">
        <v>18</v>
      </c>
      <c r="C14" s="9">
        <v>3</v>
      </c>
      <c r="D14" s="9">
        <v>0</v>
      </c>
      <c r="E14" s="9">
        <v>0</v>
      </c>
      <c r="H14" s="1">
        <f t="shared" si="0"/>
        <v>3</v>
      </c>
      <c r="J14" s="6" t="s">
        <v>13</v>
      </c>
      <c r="K14" s="7">
        <v>9</v>
      </c>
    </row>
    <row r="15" spans="1:11" x14ac:dyDescent="0.25">
      <c r="B15" t="s">
        <v>19</v>
      </c>
      <c r="C15" s="9">
        <v>0</v>
      </c>
      <c r="D15" s="9">
        <v>0</v>
      </c>
      <c r="E15" s="9">
        <v>0</v>
      </c>
      <c r="H15" s="1">
        <f t="shared" si="0"/>
        <v>0</v>
      </c>
    </row>
    <row r="16" spans="1:11" x14ac:dyDescent="0.25">
      <c r="B16" t="s">
        <v>20</v>
      </c>
      <c r="C16" s="9">
        <v>3</v>
      </c>
      <c r="D16" s="9">
        <v>0</v>
      </c>
      <c r="E16" s="9">
        <v>0</v>
      </c>
      <c r="H16" s="1">
        <f t="shared" si="0"/>
        <v>3</v>
      </c>
    </row>
    <row r="17" spans="1:8" x14ac:dyDescent="0.25">
      <c r="B17" t="s">
        <v>21</v>
      </c>
      <c r="C17" s="9">
        <v>0</v>
      </c>
      <c r="D17" s="9">
        <v>0</v>
      </c>
      <c r="E17" s="9">
        <v>0</v>
      </c>
      <c r="H17" s="1">
        <f t="shared" si="0"/>
        <v>0</v>
      </c>
    </row>
    <row r="18" spans="1:8" x14ac:dyDescent="0.25">
      <c r="B18" t="s">
        <v>22</v>
      </c>
      <c r="C18" s="9">
        <v>3</v>
      </c>
      <c r="D18" s="9">
        <v>0</v>
      </c>
      <c r="E18" s="9">
        <v>0</v>
      </c>
      <c r="H18" s="1">
        <f t="shared" si="0"/>
        <v>3</v>
      </c>
    </row>
    <row r="19" spans="1:8" x14ac:dyDescent="0.25">
      <c r="B19" t="s">
        <v>23</v>
      </c>
      <c r="C19" s="9">
        <v>0</v>
      </c>
      <c r="D19" s="9">
        <v>3</v>
      </c>
      <c r="E19" s="9">
        <v>0</v>
      </c>
      <c r="G19">
        <f>+D19*10</f>
        <v>30</v>
      </c>
      <c r="H19" s="1"/>
    </row>
    <row r="20" spans="1:8" x14ac:dyDescent="0.25">
      <c r="B20" t="s">
        <v>24</v>
      </c>
      <c r="C20" s="9">
        <v>0</v>
      </c>
      <c r="D20" s="9">
        <v>0</v>
      </c>
      <c r="E20" s="9">
        <v>0</v>
      </c>
      <c r="H20" s="1">
        <f t="shared" si="0"/>
        <v>0</v>
      </c>
    </row>
    <row r="21" spans="1:8" x14ac:dyDescent="0.25">
      <c r="B21" t="s">
        <v>25</v>
      </c>
      <c r="C21" s="9">
        <v>0</v>
      </c>
      <c r="D21" s="9">
        <v>0</v>
      </c>
      <c r="E21" s="9">
        <v>0</v>
      </c>
      <c r="H21" s="1">
        <f t="shared" si="0"/>
        <v>0</v>
      </c>
    </row>
    <row r="22" spans="1:8" x14ac:dyDescent="0.25">
      <c r="B22" t="s">
        <v>26</v>
      </c>
      <c r="C22" s="9">
        <v>0</v>
      </c>
      <c r="D22" s="9">
        <v>0</v>
      </c>
      <c r="E22" s="9">
        <v>0</v>
      </c>
      <c r="H22" s="1">
        <f t="shared" si="0"/>
        <v>0</v>
      </c>
    </row>
    <row r="23" spans="1:8" x14ac:dyDescent="0.25">
      <c r="B23" t="s">
        <v>27</v>
      </c>
      <c r="C23" s="9">
        <v>0</v>
      </c>
      <c r="D23" s="9">
        <v>0</v>
      </c>
      <c r="E23" s="9">
        <v>0</v>
      </c>
      <c r="H23" s="1">
        <f t="shared" si="0"/>
        <v>0</v>
      </c>
    </row>
    <row r="24" spans="1:8" x14ac:dyDescent="0.25">
      <c r="B24" t="s">
        <v>28</v>
      </c>
      <c r="C24" s="9">
        <v>0</v>
      </c>
      <c r="D24" s="9">
        <v>0</v>
      </c>
      <c r="E24" s="9">
        <v>0</v>
      </c>
      <c r="H24" s="1">
        <f t="shared" si="0"/>
        <v>0</v>
      </c>
    </row>
    <row r="25" spans="1:8" x14ac:dyDescent="0.25">
      <c r="B25" t="s">
        <v>29</v>
      </c>
      <c r="C25" s="9">
        <v>0</v>
      </c>
      <c r="D25" s="9">
        <v>0</v>
      </c>
      <c r="E25" s="9">
        <v>0</v>
      </c>
      <c r="H25" s="1">
        <f t="shared" si="0"/>
        <v>0</v>
      </c>
    </row>
    <row r="26" spans="1:8" x14ac:dyDescent="0.25">
      <c r="B26" t="s">
        <v>30</v>
      </c>
      <c r="C26" s="9">
        <v>0</v>
      </c>
      <c r="D26" s="9">
        <v>0</v>
      </c>
      <c r="E26" s="9">
        <v>0</v>
      </c>
      <c r="H26" s="1">
        <f t="shared" si="0"/>
        <v>0</v>
      </c>
    </row>
    <row r="27" spans="1:8" x14ac:dyDescent="0.25">
      <c r="B27" t="s">
        <v>31</v>
      </c>
      <c r="C27" s="9">
        <v>0</v>
      </c>
      <c r="D27" s="9">
        <v>0</v>
      </c>
      <c r="E27" s="9">
        <v>0</v>
      </c>
      <c r="H27" s="1">
        <f t="shared" si="0"/>
        <v>0</v>
      </c>
    </row>
    <row r="28" spans="1:8" x14ac:dyDescent="0.25">
      <c r="B28" t="s">
        <v>32</v>
      </c>
      <c r="C28" s="9">
        <v>0</v>
      </c>
      <c r="D28" s="9">
        <v>0</v>
      </c>
      <c r="E28" s="9">
        <v>0</v>
      </c>
      <c r="H28" s="1">
        <f t="shared" si="0"/>
        <v>0</v>
      </c>
    </row>
    <row r="29" spans="1:8" x14ac:dyDescent="0.25">
      <c r="B29" t="s">
        <v>33</v>
      </c>
      <c r="C29" s="9">
        <v>11</v>
      </c>
      <c r="D29" s="9">
        <v>4</v>
      </c>
      <c r="E29" s="9">
        <v>0</v>
      </c>
      <c r="H29" s="1"/>
    </row>
    <row r="30" spans="1:8" x14ac:dyDescent="0.25">
      <c r="A30" t="s">
        <v>34</v>
      </c>
    </row>
    <row r="31" spans="1:8" x14ac:dyDescent="0.25">
      <c r="D31">
        <f>+D29*10</f>
        <v>40</v>
      </c>
    </row>
    <row r="32" spans="1:8" x14ac:dyDescent="0.25">
      <c r="A32" t="s">
        <v>35</v>
      </c>
      <c r="B32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B246-81B8-4AE7-A591-E8B8B4E1C635}">
  <dimension ref="A2:I38"/>
  <sheetViews>
    <sheetView workbookViewId="0">
      <selection activeCell="M19" sqref="M19"/>
    </sheetView>
  </sheetViews>
  <sheetFormatPr defaultRowHeight="15" x14ac:dyDescent="0.25"/>
  <cols>
    <col min="2" max="2" width="42.140625" customWidth="1"/>
    <col min="3" max="3" width="14" bestFit="1" customWidth="1"/>
    <col min="4" max="4" width="15.140625" bestFit="1" customWidth="1"/>
    <col min="5" max="5" width="21" bestFit="1" customWidth="1"/>
  </cols>
  <sheetData>
    <row r="2" spans="1:9" x14ac:dyDescent="0.25">
      <c r="A2" t="s">
        <v>39</v>
      </c>
    </row>
    <row r="3" spans="1:9" x14ac:dyDescent="0.25">
      <c r="A3" t="s">
        <v>40</v>
      </c>
    </row>
    <row r="4" spans="1:9" x14ac:dyDescent="0.25">
      <c r="A4" t="s">
        <v>2</v>
      </c>
    </row>
    <row r="6" spans="1:9" x14ac:dyDescent="0.25">
      <c r="A6" t="s">
        <v>3</v>
      </c>
    </row>
    <row r="7" spans="1:9" x14ac:dyDescent="0.25">
      <c r="A7" t="s">
        <v>4</v>
      </c>
      <c r="B7" t="s">
        <v>5</v>
      </c>
    </row>
    <row r="9" spans="1:9" x14ac:dyDescent="0.25">
      <c r="A9" t="s">
        <v>41</v>
      </c>
      <c r="C9" t="s">
        <v>42</v>
      </c>
    </row>
    <row r="10" spans="1:9" x14ac:dyDescent="0.25">
      <c r="A10" t="s">
        <v>8</v>
      </c>
      <c r="C10" s="10" t="s">
        <v>9</v>
      </c>
      <c r="D10" s="10" t="s">
        <v>10</v>
      </c>
      <c r="E10" s="10" t="s">
        <v>11</v>
      </c>
      <c r="F10" s="10"/>
      <c r="G10" s="10" t="s">
        <v>43</v>
      </c>
      <c r="H10" s="10" t="s">
        <v>44</v>
      </c>
      <c r="I10" s="10" t="s">
        <v>13</v>
      </c>
    </row>
    <row r="11" spans="1:9" x14ac:dyDescent="0.25">
      <c r="B11" t="s">
        <v>45</v>
      </c>
    </row>
    <row r="12" spans="1:9" x14ac:dyDescent="0.25">
      <c r="B12" t="s">
        <v>14</v>
      </c>
      <c r="C12" s="9">
        <v>3</v>
      </c>
      <c r="D12" s="9">
        <v>3</v>
      </c>
      <c r="E12" s="9">
        <v>0</v>
      </c>
      <c r="F12" s="9"/>
      <c r="G12" s="9">
        <f>(C12*1)+(D12*10)+(E12*25)</f>
        <v>33</v>
      </c>
      <c r="H12" s="9"/>
      <c r="I12" s="9"/>
    </row>
    <row r="13" spans="1:9" x14ac:dyDescent="0.25">
      <c r="B13" t="s">
        <v>16</v>
      </c>
      <c r="C13" s="9">
        <v>0</v>
      </c>
      <c r="D13" s="9">
        <v>0</v>
      </c>
      <c r="E13" s="9">
        <v>0</v>
      </c>
      <c r="F13" s="9"/>
      <c r="G13" s="9"/>
      <c r="H13" s="9"/>
      <c r="I13" s="9">
        <f t="shared" ref="I13:I30" si="0">(C13*1)+(D13*10)+(E13*25)</f>
        <v>0</v>
      </c>
    </row>
    <row r="14" spans="1:9" x14ac:dyDescent="0.25">
      <c r="B14" t="s">
        <v>18</v>
      </c>
      <c r="C14" s="9">
        <v>3</v>
      </c>
      <c r="D14" s="9">
        <v>0</v>
      </c>
      <c r="E14" s="9">
        <v>0</v>
      </c>
      <c r="F14" s="9"/>
      <c r="G14" s="9"/>
      <c r="H14" s="9"/>
      <c r="I14" s="9">
        <f t="shared" si="0"/>
        <v>3</v>
      </c>
    </row>
    <row r="15" spans="1:9" x14ac:dyDescent="0.25">
      <c r="B15" t="s">
        <v>46</v>
      </c>
      <c r="C15" s="9">
        <v>0</v>
      </c>
      <c r="D15" s="9">
        <v>0</v>
      </c>
      <c r="E15" s="9">
        <v>0</v>
      </c>
      <c r="F15" s="9"/>
      <c r="G15" s="9"/>
      <c r="H15" s="9"/>
      <c r="I15" s="9">
        <f t="shared" si="0"/>
        <v>0</v>
      </c>
    </row>
    <row r="16" spans="1:9" x14ac:dyDescent="0.25">
      <c r="B16" t="s">
        <v>20</v>
      </c>
      <c r="C16" s="9">
        <v>0</v>
      </c>
      <c r="D16" s="9">
        <v>3</v>
      </c>
      <c r="E16" s="9">
        <v>0</v>
      </c>
      <c r="F16" s="9"/>
      <c r="G16" s="9"/>
      <c r="H16" s="9"/>
      <c r="I16" s="9">
        <f t="shared" si="0"/>
        <v>30</v>
      </c>
    </row>
    <row r="17" spans="1:9" x14ac:dyDescent="0.25">
      <c r="B17" t="s">
        <v>21</v>
      </c>
      <c r="C17" s="9">
        <v>0</v>
      </c>
      <c r="D17" s="9">
        <v>0</v>
      </c>
      <c r="E17" s="9">
        <v>0</v>
      </c>
      <c r="F17" s="9"/>
      <c r="G17" s="9"/>
      <c r="H17" s="9"/>
      <c r="I17" s="9">
        <f t="shared" si="0"/>
        <v>0</v>
      </c>
    </row>
    <row r="18" spans="1:9" x14ac:dyDescent="0.25">
      <c r="B18" t="s">
        <v>22</v>
      </c>
      <c r="C18" s="9">
        <v>0</v>
      </c>
      <c r="D18" s="9">
        <v>0</v>
      </c>
      <c r="E18" s="9">
        <v>0</v>
      </c>
      <c r="F18" s="9"/>
      <c r="G18" s="9"/>
      <c r="H18" s="9"/>
      <c r="I18" s="9">
        <f t="shared" si="0"/>
        <v>0</v>
      </c>
    </row>
    <row r="19" spans="1:9" x14ac:dyDescent="0.25">
      <c r="B19" t="s">
        <v>47</v>
      </c>
      <c r="C19" s="9">
        <v>7</v>
      </c>
      <c r="D19" s="9">
        <v>4</v>
      </c>
      <c r="E19" s="9">
        <v>0</v>
      </c>
      <c r="F19" s="9"/>
      <c r="G19" s="9"/>
      <c r="H19" s="9">
        <f>(C19*1)+(D19*10)+(E19*25)</f>
        <v>47</v>
      </c>
      <c r="I19" s="9"/>
    </row>
    <row r="20" spans="1:9" x14ac:dyDescent="0.25">
      <c r="B20" t="s">
        <v>48</v>
      </c>
      <c r="C20" s="9">
        <v>0</v>
      </c>
      <c r="D20" s="9">
        <v>0</v>
      </c>
      <c r="E20" s="9">
        <v>0</v>
      </c>
      <c r="F20" s="9"/>
      <c r="G20" s="9"/>
      <c r="H20" s="9"/>
      <c r="I20" s="9">
        <f t="shared" si="0"/>
        <v>0</v>
      </c>
    </row>
    <row r="21" spans="1:9" x14ac:dyDescent="0.25">
      <c r="B21" t="s">
        <v>49</v>
      </c>
      <c r="C21" s="9">
        <v>0</v>
      </c>
      <c r="D21" s="9">
        <v>0</v>
      </c>
      <c r="E21" s="9">
        <v>0</v>
      </c>
      <c r="F21" s="9"/>
      <c r="G21" s="9"/>
      <c r="H21" s="9"/>
      <c r="I21" s="9">
        <f t="shared" si="0"/>
        <v>0</v>
      </c>
    </row>
    <row r="22" spans="1:9" x14ac:dyDescent="0.25">
      <c r="B22" t="s">
        <v>50</v>
      </c>
      <c r="C22" s="9">
        <v>0</v>
      </c>
      <c r="D22" s="9">
        <v>0</v>
      </c>
      <c r="E22" s="9">
        <v>0</v>
      </c>
      <c r="F22" s="9"/>
      <c r="G22" s="9"/>
      <c r="H22" s="9"/>
      <c r="I22" s="9">
        <f t="shared" si="0"/>
        <v>0</v>
      </c>
    </row>
    <row r="23" spans="1:9" x14ac:dyDescent="0.25">
      <c r="B23" t="s">
        <v>51</v>
      </c>
      <c r="C23" s="9">
        <v>0</v>
      </c>
      <c r="D23" s="9">
        <v>0</v>
      </c>
      <c r="E23" s="9">
        <v>0</v>
      </c>
      <c r="F23" s="9"/>
      <c r="G23" s="9"/>
      <c r="H23" s="9"/>
      <c r="I23" s="9">
        <f t="shared" si="0"/>
        <v>0</v>
      </c>
    </row>
    <row r="24" spans="1:9" x14ac:dyDescent="0.25">
      <c r="B24" t="s">
        <v>52</v>
      </c>
      <c r="C24" s="9">
        <v>0</v>
      </c>
      <c r="D24" s="9">
        <v>3</v>
      </c>
      <c r="E24" s="9">
        <v>0</v>
      </c>
      <c r="F24" s="9"/>
      <c r="G24" s="9"/>
      <c r="H24" s="9"/>
      <c r="I24" s="9">
        <f t="shared" si="0"/>
        <v>30</v>
      </c>
    </row>
    <row r="25" spans="1:9" x14ac:dyDescent="0.25">
      <c r="B25" t="s">
        <v>53</v>
      </c>
      <c r="C25" s="9">
        <v>3</v>
      </c>
      <c r="D25" s="9">
        <v>0</v>
      </c>
      <c r="E25" s="9">
        <v>0</v>
      </c>
      <c r="F25" s="9"/>
      <c r="G25" s="9"/>
      <c r="H25" s="9"/>
      <c r="I25" s="9">
        <f t="shared" si="0"/>
        <v>3</v>
      </c>
    </row>
    <row r="26" spans="1:9" x14ac:dyDescent="0.25">
      <c r="B26" t="s">
        <v>54</v>
      </c>
      <c r="C26" s="9">
        <v>0</v>
      </c>
      <c r="D26" s="9">
        <v>0</v>
      </c>
      <c r="E26" s="9">
        <v>0</v>
      </c>
      <c r="F26" s="9"/>
      <c r="G26" s="9"/>
      <c r="H26" s="9"/>
      <c r="I26" s="9">
        <f t="shared" si="0"/>
        <v>0</v>
      </c>
    </row>
    <row r="27" spans="1:9" x14ac:dyDescent="0.25">
      <c r="B27" t="s">
        <v>55</v>
      </c>
      <c r="C27" s="9">
        <v>2</v>
      </c>
      <c r="D27" s="9">
        <v>0</v>
      </c>
      <c r="E27" s="9">
        <v>0</v>
      </c>
      <c r="F27" s="9"/>
      <c r="G27" s="9"/>
      <c r="H27" s="9"/>
      <c r="I27" s="9">
        <f t="shared" si="0"/>
        <v>2</v>
      </c>
    </row>
    <row r="28" spans="1:9" x14ac:dyDescent="0.25">
      <c r="B28" t="s">
        <v>56</v>
      </c>
      <c r="C28" s="9">
        <v>2</v>
      </c>
      <c r="D28" s="9">
        <v>0</v>
      </c>
      <c r="E28" s="9">
        <v>0</v>
      </c>
      <c r="F28" s="9"/>
      <c r="G28" s="9"/>
      <c r="H28" s="9"/>
      <c r="I28" s="9">
        <f t="shared" si="0"/>
        <v>2</v>
      </c>
    </row>
    <row r="29" spans="1:9" x14ac:dyDescent="0.25">
      <c r="B29" t="s">
        <v>57</v>
      </c>
      <c r="C29" s="9">
        <v>0</v>
      </c>
      <c r="D29" s="9">
        <v>0</v>
      </c>
      <c r="E29" s="9">
        <v>0</v>
      </c>
      <c r="F29" s="9"/>
      <c r="G29" s="9"/>
      <c r="H29" s="9"/>
      <c r="I29" s="9">
        <f t="shared" si="0"/>
        <v>0</v>
      </c>
    </row>
    <row r="30" spans="1:9" x14ac:dyDescent="0.25">
      <c r="B30" t="s">
        <v>58</v>
      </c>
      <c r="C30" s="9">
        <v>0</v>
      </c>
      <c r="D30" s="9">
        <v>0</v>
      </c>
      <c r="E30" s="9">
        <v>0</v>
      </c>
      <c r="F30" s="9"/>
      <c r="G30" s="9"/>
      <c r="H30" s="9"/>
      <c r="I30" s="9">
        <f t="shared" si="0"/>
        <v>0</v>
      </c>
    </row>
    <row r="31" spans="1:9" x14ac:dyDescent="0.25">
      <c r="B31" t="s">
        <v>33</v>
      </c>
      <c r="C31" s="9">
        <v>20</v>
      </c>
      <c r="D31" s="9">
        <v>13</v>
      </c>
      <c r="E31" s="9">
        <v>0</v>
      </c>
      <c r="F31" s="9"/>
      <c r="G31" s="11">
        <v>33</v>
      </c>
      <c r="H31" s="11">
        <v>47</v>
      </c>
      <c r="I31" s="11">
        <f>SUM(I13:I30)</f>
        <v>70</v>
      </c>
    </row>
    <row r="32" spans="1:9" x14ac:dyDescent="0.25">
      <c r="A32" t="s">
        <v>59</v>
      </c>
    </row>
    <row r="34" spans="1:2" x14ac:dyDescent="0.25">
      <c r="A34" t="s">
        <v>35</v>
      </c>
      <c r="B34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C393-A747-48AB-BB03-4AC0AD42467E}">
  <dimension ref="A2:I40"/>
  <sheetViews>
    <sheetView workbookViewId="0">
      <selection activeCell="J17" sqref="J17"/>
    </sheetView>
  </sheetViews>
  <sheetFormatPr defaultColWidth="28.28515625" defaultRowHeight="15" x14ac:dyDescent="0.25"/>
  <cols>
    <col min="1" max="1" width="27.140625" customWidth="1"/>
    <col min="2" max="2" width="43.5703125" customWidth="1"/>
    <col min="3" max="3" width="14" bestFit="1" customWidth="1"/>
    <col min="4" max="4" width="15.140625" bestFit="1" customWidth="1"/>
    <col min="5" max="5" width="21" bestFit="1" customWidth="1"/>
    <col min="6" max="6" width="10.140625" customWidth="1"/>
    <col min="7" max="9" width="7.7109375" customWidth="1"/>
  </cols>
  <sheetData>
    <row r="2" spans="1:9" x14ac:dyDescent="0.25">
      <c r="A2" t="s">
        <v>60</v>
      </c>
    </row>
    <row r="3" spans="1:9" x14ac:dyDescent="0.25">
      <c r="A3" t="s">
        <v>61</v>
      </c>
    </row>
    <row r="4" spans="1:9" x14ac:dyDescent="0.25">
      <c r="A4" t="s">
        <v>62</v>
      </c>
    </row>
    <row r="6" spans="1:9" x14ac:dyDescent="0.25">
      <c r="A6" t="s">
        <v>3</v>
      </c>
    </row>
    <row r="7" spans="1:9" x14ac:dyDescent="0.25">
      <c r="A7" t="s">
        <v>4</v>
      </c>
      <c r="B7" t="s">
        <v>63</v>
      </c>
    </row>
    <row r="9" spans="1:9" x14ac:dyDescent="0.25">
      <c r="A9" t="s">
        <v>64</v>
      </c>
      <c r="C9" t="s">
        <v>42</v>
      </c>
    </row>
    <row r="10" spans="1:9" x14ac:dyDescent="0.25">
      <c r="A10" t="s">
        <v>65</v>
      </c>
      <c r="C10" s="10" t="s">
        <v>9</v>
      </c>
      <c r="D10" s="10" t="s">
        <v>10</v>
      </c>
      <c r="E10" s="10" t="s">
        <v>11</v>
      </c>
      <c r="F10" s="10"/>
      <c r="G10" s="10" t="s">
        <v>43</v>
      </c>
      <c r="H10" s="10" t="s">
        <v>44</v>
      </c>
      <c r="I10" s="10" t="s">
        <v>13</v>
      </c>
    </row>
    <row r="11" spans="1:9" x14ac:dyDescent="0.25">
      <c r="B11" t="s">
        <v>45</v>
      </c>
    </row>
    <row r="12" spans="1:9" x14ac:dyDescent="0.25">
      <c r="B12" t="s">
        <v>14</v>
      </c>
      <c r="C12" s="9">
        <v>4</v>
      </c>
      <c r="D12" s="9">
        <v>0</v>
      </c>
      <c r="E12" s="9">
        <v>0</v>
      </c>
      <c r="F12" s="9"/>
      <c r="G12" s="9">
        <f>+($C12*1)+($D12*10)+($E12*25)</f>
        <v>4</v>
      </c>
      <c r="H12" s="9"/>
      <c r="I12" s="9"/>
    </row>
    <row r="13" spans="1:9" x14ac:dyDescent="0.25">
      <c r="B13" t="s">
        <v>16</v>
      </c>
      <c r="C13" s="9">
        <v>0</v>
      </c>
      <c r="D13" s="9">
        <v>0</v>
      </c>
      <c r="E13" s="9">
        <v>0</v>
      </c>
      <c r="F13" s="9"/>
      <c r="G13" s="9"/>
      <c r="H13" s="9"/>
      <c r="I13" s="9">
        <f>+($C13*1)+($D13*10)+($E13*25)</f>
        <v>0</v>
      </c>
    </row>
    <row r="14" spans="1:9" x14ac:dyDescent="0.25">
      <c r="B14" t="s">
        <v>18</v>
      </c>
      <c r="C14" s="9">
        <v>0</v>
      </c>
      <c r="D14" s="9">
        <v>0</v>
      </c>
      <c r="E14" s="9">
        <v>0</v>
      </c>
      <c r="F14" s="9"/>
      <c r="G14" s="9"/>
      <c r="H14" s="9"/>
      <c r="I14" s="9">
        <f t="shared" ref="I14:I31" si="0">+($C14*1)+($D14*10)+($E14*25)</f>
        <v>0</v>
      </c>
    </row>
    <row r="15" spans="1:9" x14ac:dyDescent="0.25">
      <c r="B15" t="s">
        <v>46</v>
      </c>
      <c r="C15" s="9">
        <v>0</v>
      </c>
      <c r="D15" s="9">
        <v>0</v>
      </c>
      <c r="E15" s="9">
        <v>0</v>
      </c>
      <c r="F15" s="9"/>
      <c r="G15" s="9"/>
      <c r="H15" s="9"/>
      <c r="I15" s="9">
        <f t="shared" si="0"/>
        <v>0</v>
      </c>
    </row>
    <row r="16" spans="1:9" x14ac:dyDescent="0.25">
      <c r="B16" t="s">
        <v>20</v>
      </c>
      <c r="C16" s="9">
        <v>0</v>
      </c>
      <c r="D16" s="9">
        <v>0</v>
      </c>
      <c r="E16" s="9">
        <v>0</v>
      </c>
      <c r="F16" s="9"/>
      <c r="G16" s="9"/>
      <c r="H16" s="9"/>
      <c r="I16" s="9">
        <f t="shared" si="0"/>
        <v>0</v>
      </c>
    </row>
    <row r="17" spans="2:9" x14ac:dyDescent="0.25">
      <c r="B17" t="s">
        <v>21</v>
      </c>
      <c r="C17" s="9">
        <v>0</v>
      </c>
      <c r="D17" s="9">
        <v>0</v>
      </c>
      <c r="E17" s="9">
        <v>0</v>
      </c>
      <c r="F17" s="9"/>
      <c r="G17" s="9"/>
      <c r="H17" s="9"/>
      <c r="I17" s="9">
        <f t="shared" si="0"/>
        <v>0</v>
      </c>
    </row>
    <row r="18" spans="2:9" x14ac:dyDescent="0.25">
      <c r="B18" t="s">
        <v>22</v>
      </c>
      <c r="C18" s="9">
        <v>4</v>
      </c>
      <c r="D18" s="9">
        <v>0</v>
      </c>
      <c r="E18" s="9">
        <v>0</v>
      </c>
      <c r="F18" s="9"/>
      <c r="G18" s="9"/>
      <c r="H18" s="9"/>
      <c r="I18" s="9">
        <f t="shared" si="0"/>
        <v>4</v>
      </c>
    </row>
    <row r="19" spans="2:9" x14ac:dyDescent="0.25">
      <c r="B19" t="s">
        <v>47</v>
      </c>
      <c r="C19" s="9">
        <v>0</v>
      </c>
      <c r="D19" s="9">
        <v>3</v>
      </c>
      <c r="E19" s="9">
        <v>0</v>
      </c>
      <c r="F19" s="9"/>
      <c r="G19" s="9"/>
      <c r="H19" s="9">
        <f>+($C19*1)+($D19*10)+($E19*25)</f>
        <v>30</v>
      </c>
      <c r="I19" s="9"/>
    </row>
    <row r="20" spans="2:9" x14ac:dyDescent="0.25">
      <c r="B20" t="s">
        <v>48</v>
      </c>
      <c r="C20" s="9">
        <v>0</v>
      </c>
      <c r="D20" s="9">
        <v>0</v>
      </c>
      <c r="E20" s="9">
        <v>0</v>
      </c>
      <c r="F20" s="9"/>
      <c r="G20" s="9"/>
      <c r="H20" s="9"/>
      <c r="I20" s="9">
        <f t="shared" si="0"/>
        <v>0</v>
      </c>
    </row>
    <row r="21" spans="2:9" x14ac:dyDescent="0.25">
      <c r="B21" t="s">
        <v>49</v>
      </c>
      <c r="C21" s="9">
        <v>0</v>
      </c>
      <c r="D21" s="9">
        <v>0</v>
      </c>
      <c r="E21" s="9">
        <v>0</v>
      </c>
      <c r="F21" s="9"/>
      <c r="G21" s="9"/>
      <c r="H21" s="9"/>
      <c r="I21" s="9">
        <f t="shared" si="0"/>
        <v>0</v>
      </c>
    </row>
    <row r="22" spans="2:9" x14ac:dyDescent="0.25">
      <c r="B22" t="s">
        <v>50</v>
      </c>
      <c r="C22" s="9">
        <v>0</v>
      </c>
      <c r="D22" s="9">
        <v>0</v>
      </c>
      <c r="E22" s="9">
        <v>0</v>
      </c>
      <c r="F22" s="9"/>
      <c r="G22" s="9"/>
      <c r="H22" s="9"/>
      <c r="I22" s="9">
        <f t="shared" si="0"/>
        <v>0</v>
      </c>
    </row>
    <row r="23" spans="2:9" x14ac:dyDescent="0.25">
      <c r="B23" t="s">
        <v>51</v>
      </c>
      <c r="C23" s="9">
        <v>0</v>
      </c>
      <c r="D23" s="9">
        <v>0</v>
      </c>
      <c r="E23" s="9">
        <v>0</v>
      </c>
      <c r="F23" s="9"/>
      <c r="G23" s="9"/>
      <c r="H23" s="9"/>
      <c r="I23" s="9">
        <f t="shared" si="0"/>
        <v>0</v>
      </c>
    </row>
    <row r="24" spans="2:9" x14ac:dyDescent="0.25">
      <c r="B24" t="s">
        <v>52</v>
      </c>
      <c r="C24" s="9">
        <v>0</v>
      </c>
      <c r="D24" s="9">
        <v>0</v>
      </c>
      <c r="E24" s="9">
        <v>0</v>
      </c>
      <c r="F24" s="9"/>
      <c r="G24" s="9"/>
      <c r="H24" s="9"/>
      <c r="I24" s="9">
        <f t="shared" si="0"/>
        <v>0</v>
      </c>
    </row>
    <row r="25" spans="2:9" x14ac:dyDescent="0.25">
      <c r="B25" t="s">
        <v>53</v>
      </c>
      <c r="C25" s="9">
        <v>0</v>
      </c>
      <c r="D25" s="9">
        <v>0</v>
      </c>
      <c r="E25" s="9">
        <v>0</v>
      </c>
      <c r="F25" s="9"/>
      <c r="G25" s="9"/>
      <c r="H25" s="9"/>
      <c r="I25" s="9">
        <f t="shared" si="0"/>
        <v>0</v>
      </c>
    </row>
    <row r="26" spans="2:9" x14ac:dyDescent="0.25">
      <c r="B26" t="s">
        <v>54</v>
      </c>
      <c r="C26" s="9">
        <v>0</v>
      </c>
      <c r="D26" s="9">
        <v>0</v>
      </c>
      <c r="E26" s="9">
        <v>0</v>
      </c>
      <c r="F26" s="9"/>
      <c r="G26" s="9"/>
      <c r="H26" s="9"/>
      <c r="I26" s="9">
        <f t="shared" si="0"/>
        <v>0</v>
      </c>
    </row>
    <row r="27" spans="2:9" x14ac:dyDescent="0.25">
      <c r="B27" t="s">
        <v>55</v>
      </c>
      <c r="C27" s="9">
        <v>0</v>
      </c>
      <c r="D27" s="9">
        <v>0</v>
      </c>
      <c r="E27" s="9">
        <v>0</v>
      </c>
      <c r="F27" s="9"/>
      <c r="G27" s="9"/>
      <c r="H27" s="9"/>
      <c r="I27" s="9">
        <f t="shared" si="0"/>
        <v>0</v>
      </c>
    </row>
    <row r="28" spans="2:9" x14ac:dyDescent="0.25">
      <c r="B28" t="s">
        <v>56</v>
      </c>
      <c r="C28" s="9">
        <v>0</v>
      </c>
      <c r="D28" s="9">
        <v>0</v>
      </c>
      <c r="E28" s="9">
        <v>0</v>
      </c>
      <c r="F28" s="9"/>
      <c r="G28" s="9"/>
      <c r="H28" s="9"/>
      <c r="I28" s="9">
        <f t="shared" si="0"/>
        <v>0</v>
      </c>
    </row>
    <row r="29" spans="2:9" x14ac:dyDescent="0.25">
      <c r="B29" t="s">
        <v>57</v>
      </c>
      <c r="C29" s="9">
        <v>0</v>
      </c>
      <c r="D29" s="9">
        <v>0</v>
      </c>
      <c r="E29" s="9">
        <v>0</v>
      </c>
      <c r="F29" s="9"/>
      <c r="G29" s="9"/>
      <c r="H29" s="9"/>
      <c r="I29" s="9">
        <f t="shared" si="0"/>
        <v>0</v>
      </c>
    </row>
    <row r="30" spans="2:9" x14ac:dyDescent="0.25">
      <c r="B30" t="s">
        <v>58</v>
      </c>
      <c r="C30" s="9">
        <v>0</v>
      </c>
      <c r="D30" s="9">
        <v>0</v>
      </c>
      <c r="E30" s="9">
        <v>0</v>
      </c>
      <c r="F30" s="9"/>
      <c r="G30" s="9"/>
      <c r="H30" s="9"/>
      <c r="I30" s="9">
        <f t="shared" si="0"/>
        <v>0</v>
      </c>
    </row>
    <row r="31" spans="2:9" x14ac:dyDescent="0.25">
      <c r="B31" t="s">
        <v>66</v>
      </c>
      <c r="C31" s="9">
        <v>3</v>
      </c>
      <c r="D31" s="9">
        <v>0</v>
      </c>
      <c r="E31" s="9">
        <v>0</v>
      </c>
      <c r="F31" s="9"/>
      <c r="G31" s="9"/>
      <c r="H31" s="9"/>
      <c r="I31" s="9">
        <f t="shared" si="0"/>
        <v>3</v>
      </c>
    </row>
    <row r="32" spans="2:9" x14ac:dyDescent="0.25">
      <c r="B32" t="s">
        <v>67</v>
      </c>
      <c r="C32" s="9">
        <v>0</v>
      </c>
      <c r="D32" s="9">
        <v>0</v>
      </c>
      <c r="E32" s="9">
        <v>0</v>
      </c>
      <c r="F32" s="9"/>
      <c r="G32" s="9"/>
      <c r="H32" s="9"/>
      <c r="I32" s="9"/>
    </row>
    <row r="33" spans="1:9" x14ac:dyDescent="0.25">
      <c r="B33" t="s">
        <v>68</v>
      </c>
      <c r="C33" s="9">
        <v>0</v>
      </c>
      <c r="D33" s="9">
        <v>0</v>
      </c>
      <c r="E33" s="9">
        <v>0</v>
      </c>
      <c r="F33" s="9"/>
      <c r="G33" s="9"/>
      <c r="H33" s="9"/>
      <c r="I33" s="9"/>
    </row>
    <row r="34" spans="1:9" x14ac:dyDescent="0.25">
      <c r="A34" t="s">
        <v>69</v>
      </c>
      <c r="C34" s="9"/>
      <c r="D34" s="9"/>
      <c r="E34" s="9"/>
      <c r="F34" s="9"/>
      <c r="G34" s="11">
        <f>SUM(G12:G31)</f>
        <v>4</v>
      </c>
      <c r="H34" s="11">
        <f>SUM(H12:H31)</f>
        <v>30</v>
      </c>
      <c r="I34" s="11">
        <f>SUM(I12:I31)</f>
        <v>7</v>
      </c>
    </row>
    <row r="36" spans="1:9" x14ac:dyDescent="0.25">
      <c r="A36" t="s">
        <v>35</v>
      </c>
      <c r="B36" t="s">
        <v>36</v>
      </c>
    </row>
    <row r="39" spans="1:9" x14ac:dyDescent="0.25">
      <c r="A39" t="s">
        <v>37</v>
      </c>
    </row>
    <row r="40" spans="1:9" x14ac:dyDescent="0.25">
      <c r="A4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58AD-81AF-424E-BB9E-892695003981}">
  <dimension ref="A1:T45"/>
  <sheetViews>
    <sheetView tabSelected="1" workbookViewId="0">
      <selection activeCell="E18" sqref="E18"/>
    </sheetView>
  </sheetViews>
  <sheetFormatPr defaultRowHeight="15" x14ac:dyDescent="0.25"/>
  <cols>
    <col min="1" max="1" width="37.7109375" customWidth="1"/>
    <col min="2" max="2" width="10" bestFit="1" customWidth="1"/>
    <col min="3" max="3" width="9.28515625" bestFit="1" customWidth="1"/>
    <col min="4" max="9" width="12.85546875" customWidth="1"/>
    <col min="10" max="10" width="4.5703125" customWidth="1"/>
    <col min="11" max="11" width="16.140625" customWidth="1"/>
    <col min="12" max="13" width="10.85546875" bestFit="1" customWidth="1"/>
    <col min="14" max="14" width="3.7109375" customWidth="1"/>
    <col min="15" max="15" width="10.85546875" bestFit="1" customWidth="1"/>
    <col min="16" max="16" width="11" customWidth="1"/>
  </cols>
  <sheetData>
    <row r="1" spans="1:18" x14ac:dyDescent="0.25">
      <c r="A1" t="s">
        <v>94</v>
      </c>
    </row>
    <row r="2" spans="1:18" x14ac:dyDescent="0.25">
      <c r="A2" t="s">
        <v>95</v>
      </c>
    </row>
    <row r="3" spans="1:18" x14ac:dyDescent="0.25">
      <c r="A3" t="s">
        <v>96</v>
      </c>
    </row>
    <row r="5" spans="1:18" ht="30" x14ac:dyDescent="0.25">
      <c r="A5" s="12" t="s">
        <v>70</v>
      </c>
      <c r="B5" s="12" t="s">
        <v>71</v>
      </c>
      <c r="C5" s="12" t="s">
        <v>71</v>
      </c>
      <c r="D5" s="13" t="s">
        <v>72</v>
      </c>
      <c r="E5" s="13" t="s">
        <v>73</v>
      </c>
      <c r="F5" s="13" t="s">
        <v>74</v>
      </c>
      <c r="G5" s="13" t="s">
        <v>75</v>
      </c>
      <c r="H5" s="13" t="s">
        <v>76</v>
      </c>
      <c r="I5" s="13" t="s">
        <v>33</v>
      </c>
      <c r="K5" s="40" t="s">
        <v>77</v>
      </c>
      <c r="L5" s="40"/>
      <c r="O5" s="14" t="s">
        <v>78</v>
      </c>
      <c r="P5" s="15" t="s">
        <v>79</v>
      </c>
    </row>
    <row r="6" spans="1:18" x14ac:dyDescent="0.25">
      <c r="A6" s="12" t="s">
        <v>80</v>
      </c>
      <c r="B6" s="12" t="s">
        <v>81</v>
      </c>
      <c r="C6" s="12" t="s">
        <v>80</v>
      </c>
      <c r="D6" s="13" t="s">
        <v>82</v>
      </c>
      <c r="E6" s="13" t="s">
        <v>82</v>
      </c>
      <c r="F6" s="13" t="s">
        <v>82</v>
      </c>
      <c r="G6" s="13" t="s">
        <v>82</v>
      </c>
      <c r="H6" s="13" t="s">
        <v>82</v>
      </c>
      <c r="I6" s="13" t="s">
        <v>82</v>
      </c>
      <c r="K6" s="13" t="s">
        <v>83</v>
      </c>
      <c r="L6" s="13" t="s">
        <v>84</v>
      </c>
    </row>
    <row r="7" spans="1:18" x14ac:dyDescent="0.25">
      <c r="A7" s="16" t="s">
        <v>14</v>
      </c>
      <c r="B7" s="16">
        <v>217031476</v>
      </c>
      <c r="C7" s="16" t="s">
        <v>85</v>
      </c>
      <c r="D7" s="17">
        <v>88</v>
      </c>
      <c r="E7" s="17">
        <v>33</v>
      </c>
      <c r="F7" s="17">
        <v>6</v>
      </c>
      <c r="G7" s="17">
        <v>0</v>
      </c>
      <c r="H7" s="17">
        <v>0</v>
      </c>
      <c r="I7" s="17">
        <v>121</v>
      </c>
      <c r="K7" s="18">
        <f>+I7*$F$36</f>
        <v>7.7134146341463419</v>
      </c>
      <c r="L7" s="18">
        <f>(E7*$F$36*2)+(F7*12*$F$36)+(D7*$F$36*1)</f>
        <v>14.406873614190687</v>
      </c>
      <c r="M7" s="19" t="s">
        <v>86</v>
      </c>
      <c r="O7">
        <v>175</v>
      </c>
      <c r="P7" s="20">
        <f>+O7*$F$36</f>
        <v>11.155764966740577</v>
      </c>
      <c r="R7">
        <f>+P7/3195</f>
        <v>3.4916322274618395E-3</v>
      </c>
    </row>
    <row r="8" spans="1:18" x14ac:dyDescent="0.25">
      <c r="A8" t="s">
        <v>16</v>
      </c>
      <c r="B8" s="16"/>
      <c r="C8" s="16"/>
      <c r="D8" s="17"/>
      <c r="E8" s="17"/>
      <c r="F8" s="17"/>
      <c r="G8" s="17"/>
      <c r="H8" s="17"/>
      <c r="I8" s="17"/>
      <c r="K8" s="18"/>
      <c r="L8" s="18"/>
      <c r="M8" s="21" t="s">
        <v>13</v>
      </c>
      <c r="O8">
        <v>11</v>
      </c>
      <c r="P8" s="18">
        <f t="shared" ref="P8:P26" si="0">+O8*$F$36</f>
        <v>0.70121951219512202</v>
      </c>
    </row>
    <row r="9" spans="1:18" x14ac:dyDescent="0.25">
      <c r="A9" s="16" t="s">
        <v>18</v>
      </c>
      <c r="B9" s="16">
        <v>217031476</v>
      </c>
      <c r="C9" s="16" t="s">
        <v>85</v>
      </c>
      <c r="D9" s="17">
        <v>3</v>
      </c>
      <c r="E9" s="17">
        <v>6</v>
      </c>
      <c r="F9" s="17">
        <v>0</v>
      </c>
      <c r="G9" s="17">
        <v>0</v>
      </c>
      <c r="H9" s="17">
        <v>0</v>
      </c>
      <c r="I9" s="17">
        <v>11</v>
      </c>
      <c r="K9" s="18">
        <f>+I9*$F$36</f>
        <v>0.70121951219512202</v>
      </c>
      <c r="L9" s="18">
        <f t="shared" ref="L9:L25" si="1">(E9*$F$36*2)+(F9*12*$F$36)+(D9*$F$36*1)</f>
        <v>0.95620842572062092</v>
      </c>
      <c r="M9" s="21" t="s">
        <v>13</v>
      </c>
      <c r="O9">
        <v>79</v>
      </c>
      <c r="P9" s="18">
        <f t="shared" si="0"/>
        <v>5.0360310421286032</v>
      </c>
    </row>
    <row r="10" spans="1:18" x14ac:dyDescent="0.25">
      <c r="A10" t="s">
        <v>46</v>
      </c>
      <c r="B10" s="16"/>
      <c r="C10" s="16"/>
      <c r="D10" s="17"/>
      <c r="E10" s="17"/>
      <c r="F10" s="17"/>
      <c r="G10" s="17"/>
      <c r="H10" s="17"/>
      <c r="I10" s="17"/>
      <c r="K10" s="18"/>
      <c r="L10" s="18"/>
      <c r="M10" s="21" t="s">
        <v>13</v>
      </c>
      <c r="O10">
        <v>10</v>
      </c>
      <c r="P10" s="18">
        <f t="shared" si="0"/>
        <v>0.63747228381374721</v>
      </c>
    </row>
    <row r="11" spans="1:18" x14ac:dyDescent="0.25">
      <c r="A11" s="16" t="s">
        <v>20</v>
      </c>
      <c r="B11" s="16">
        <v>217031476</v>
      </c>
      <c r="C11" s="16" t="s">
        <v>85</v>
      </c>
      <c r="D11" s="17">
        <v>55</v>
      </c>
      <c r="E11" s="17">
        <v>31</v>
      </c>
      <c r="F11" s="17">
        <v>5</v>
      </c>
      <c r="G11" s="17">
        <v>0</v>
      </c>
      <c r="H11" s="17">
        <v>0</v>
      </c>
      <c r="I11" s="17">
        <v>83</v>
      </c>
      <c r="K11" s="18">
        <f t="shared" ref="K11:K20" si="2">+I11*$F$36</f>
        <v>5.291019955654102</v>
      </c>
      <c r="L11" s="18">
        <f t="shared" si="1"/>
        <v>11.283259423503326</v>
      </c>
      <c r="M11" s="21" t="s">
        <v>13</v>
      </c>
      <c r="O11">
        <v>149</v>
      </c>
      <c r="P11" s="18">
        <f t="shared" si="0"/>
        <v>9.4983370288248334</v>
      </c>
    </row>
    <row r="12" spans="1:18" x14ac:dyDescent="0.25">
      <c r="A12" s="16" t="s">
        <v>21</v>
      </c>
      <c r="B12" s="16">
        <v>217031476</v>
      </c>
      <c r="C12" s="16" t="s">
        <v>85</v>
      </c>
      <c r="D12" s="17">
        <v>6</v>
      </c>
      <c r="E12" s="17">
        <v>3</v>
      </c>
      <c r="F12" s="17">
        <v>3</v>
      </c>
      <c r="G12" s="17">
        <v>0</v>
      </c>
      <c r="H12" s="17">
        <v>0</v>
      </c>
      <c r="I12" s="17">
        <v>6</v>
      </c>
      <c r="K12" s="18">
        <f t="shared" si="2"/>
        <v>0.38248337028824836</v>
      </c>
      <c r="L12" s="18">
        <f t="shared" si="1"/>
        <v>3.0598669623059864</v>
      </c>
      <c r="M12" s="21" t="s">
        <v>13</v>
      </c>
      <c r="O12">
        <v>13</v>
      </c>
      <c r="P12" s="18">
        <f t="shared" si="0"/>
        <v>0.82871396895787142</v>
      </c>
    </row>
    <row r="13" spans="1:18" x14ac:dyDescent="0.25">
      <c r="A13" s="16" t="s">
        <v>22</v>
      </c>
      <c r="B13" s="16">
        <v>217031476</v>
      </c>
      <c r="C13" s="16" t="s">
        <v>85</v>
      </c>
      <c r="D13" s="17">
        <v>11</v>
      </c>
      <c r="E13" s="17">
        <v>10</v>
      </c>
      <c r="F13" s="17">
        <v>3</v>
      </c>
      <c r="G13" s="17">
        <v>3</v>
      </c>
      <c r="H13" s="17">
        <v>0</v>
      </c>
      <c r="I13" s="17">
        <v>32</v>
      </c>
      <c r="K13" s="18">
        <f t="shared" si="2"/>
        <v>2.0399113082039912</v>
      </c>
      <c r="L13" s="18">
        <f t="shared" si="1"/>
        <v>4.2710643015521068</v>
      </c>
      <c r="M13" s="21" t="s">
        <v>13</v>
      </c>
      <c r="O13">
        <v>121</v>
      </c>
      <c r="P13" s="18">
        <f t="shared" si="0"/>
        <v>7.7134146341463419</v>
      </c>
    </row>
    <row r="14" spans="1:18" x14ac:dyDescent="0.25">
      <c r="A14" s="16" t="s">
        <v>47</v>
      </c>
      <c r="B14" s="16">
        <v>217031476</v>
      </c>
      <c r="C14" s="16" t="s">
        <v>85</v>
      </c>
      <c r="D14" s="17">
        <v>41</v>
      </c>
      <c r="E14" s="17">
        <v>23</v>
      </c>
      <c r="F14" s="17">
        <v>24</v>
      </c>
      <c r="G14" s="17">
        <v>5</v>
      </c>
      <c r="H14" s="17">
        <v>0</v>
      </c>
      <c r="I14" s="17">
        <v>89</v>
      </c>
      <c r="K14" s="18">
        <f t="shared" si="2"/>
        <v>5.6735033259423506</v>
      </c>
      <c r="L14" s="18">
        <f t="shared" si="1"/>
        <v>23.905210643015522</v>
      </c>
      <c r="M14" s="22" t="s">
        <v>17</v>
      </c>
      <c r="O14">
        <v>330</v>
      </c>
      <c r="P14" s="23">
        <f t="shared" si="0"/>
        <v>21.036585365853661</v>
      </c>
    </row>
    <row r="15" spans="1:18" x14ac:dyDescent="0.25">
      <c r="A15" s="16" t="s">
        <v>48</v>
      </c>
      <c r="B15" s="16">
        <v>217031476</v>
      </c>
      <c r="C15" s="16" t="s">
        <v>85</v>
      </c>
      <c r="D15" s="17">
        <v>10</v>
      </c>
      <c r="E15" s="17">
        <v>5</v>
      </c>
      <c r="F15" s="17">
        <v>3</v>
      </c>
      <c r="G15" s="17">
        <v>0</v>
      </c>
      <c r="H15" s="17">
        <v>0</v>
      </c>
      <c r="I15" s="17">
        <v>22</v>
      </c>
      <c r="K15" s="18">
        <f t="shared" si="2"/>
        <v>1.402439024390244</v>
      </c>
      <c r="L15" s="18">
        <f t="shared" si="1"/>
        <v>3.5698447893569849</v>
      </c>
      <c r="M15" s="21" t="s">
        <v>13</v>
      </c>
      <c r="O15">
        <v>46</v>
      </c>
      <c r="P15" s="18">
        <f t="shared" si="0"/>
        <v>2.9323725055432375</v>
      </c>
    </row>
    <row r="16" spans="1:18" ht="30" x14ac:dyDescent="0.25">
      <c r="A16" s="16" t="s">
        <v>49</v>
      </c>
      <c r="B16" s="16">
        <v>217031476</v>
      </c>
      <c r="C16" s="16" t="s">
        <v>85</v>
      </c>
      <c r="D16" s="17">
        <v>3</v>
      </c>
      <c r="E16" s="17">
        <v>0</v>
      </c>
      <c r="F16" s="17">
        <v>0</v>
      </c>
      <c r="G16" s="17">
        <v>0</v>
      </c>
      <c r="H16" s="17">
        <v>0</v>
      </c>
      <c r="I16" s="17">
        <v>3</v>
      </c>
      <c r="K16" s="18">
        <f t="shared" si="2"/>
        <v>0.19124168514412418</v>
      </c>
      <c r="L16" s="18">
        <f t="shared" si="1"/>
        <v>0.19124168514412418</v>
      </c>
      <c r="M16" s="21" t="s">
        <v>13</v>
      </c>
      <c r="O16">
        <v>16</v>
      </c>
      <c r="P16" s="18">
        <f t="shared" si="0"/>
        <v>1.0199556541019956</v>
      </c>
    </row>
    <row r="17" spans="1:20" x14ac:dyDescent="0.25">
      <c r="A17" s="16" t="s">
        <v>50</v>
      </c>
      <c r="B17" s="16">
        <v>217031476</v>
      </c>
      <c r="C17" s="16" t="s">
        <v>85</v>
      </c>
      <c r="D17" s="17">
        <v>19</v>
      </c>
      <c r="E17" s="17">
        <v>5</v>
      </c>
      <c r="F17" s="17">
        <v>0</v>
      </c>
      <c r="G17" s="17">
        <v>0</v>
      </c>
      <c r="H17" s="17">
        <v>0</v>
      </c>
      <c r="I17" s="17">
        <v>23</v>
      </c>
      <c r="K17" s="18">
        <f t="shared" si="2"/>
        <v>1.4661862527716187</v>
      </c>
      <c r="L17" s="18">
        <f t="shared" si="1"/>
        <v>1.8486696230598669</v>
      </c>
      <c r="M17" s="21" t="s">
        <v>13</v>
      </c>
      <c r="O17">
        <v>13</v>
      </c>
      <c r="P17" s="18">
        <f t="shared" si="0"/>
        <v>0.82871396895787142</v>
      </c>
    </row>
    <row r="18" spans="1:20" x14ac:dyDescent="0.25">
      <c r="A18" s="16" t="s">
        <v>51</v>
      </c>
      <c r="B18" s="16">
        <v>217031476</v>
      </c>
      <c r="C18" s="16" t="s">
        <v>85</v>
      </c>
      <c r="D18" s="17">
        <v>36</v>
      </c>
      <c r="E18" s="17">
        <v>8</v>
      </c>
      <c r="F18" s="17">
        <v>0</v>
      </c>
      <c r="G18" s="17">
        <v>3</v>
      </c>
      <c r="H18" s="17">
        <v>0</v>
      </c>
      <c r="I18" s="17">
        <v>43</v>
      </c>
      <c r="K18" s="18">
        <f t="shared" si="2"/>
        <v>2.7411308203991132</v>
      </c>
      <c r="L18" s="18">
        <f t="shared" si="1"/>
        <v>3.3148558758314857</v>
      </c>
      <c r="M18" s="21" t="s">
        <v>13</v>
      </c>
      <c r="O18">
        <v>27</v>
      </c>
      <c r="P18" s="18">
        <f t="shared" si="0"/>
        <v>1.7211751662971175</v>
      </c>
    </row>
    <row r="19" spans="1:20" ht="30" x14ac:dyDescent="0.25">
      <c r="A19" s="16" t="s">
        <v>52</v>
      </c>
      <c r="B19" s="16">
        <v>217031476</v>
      </c>
      <c r="C19" s="16" t="s">
        <v>85</v>
      </c>
      <c r="D19" s="17">
        <v>18</v>
      </c>
      <c r="E19" s="17">
        <v>3</v>
      </c>
      <c r="F19" s="17">
        <v>0</v>
      </c>
      <c r="G19" s="17">
        <v>0</v>
      </c>
      <c r="H19" s="17">
        <v>0</v>
      </c>
      <c r="I19" s="17">
        <v>23</v>
      </c>
      <c r="K19" s="18">
        <f t="shared" si="2"/>
        <v>1.4661862527716187</v>
      </c>
      <c r="L19" s="18">
        <f t="shared" si="1"/>
        <v>1.5299334811529934</v>
      </c>
      <c r="M19" s="21" t="s">
        <v>13</v>
      </c>
      <c r="O19">
        <v>49</v>
      </c>
      <c r="P19" s="18">
        <f t="shared" si="0"/>
        <v>3.1236141906873618</v>
      </c>
    </row>
    <row r="20" spans="1:20" x14ac:dyDescent="0.25">
      <c r="A20" s="16" t="s">
        <v>53</v>
      </c>
      <c r="B20" s="16">
        <v>217031476</v>
      </c>
      <c r="C20" s="16" t="s">
        <v>85</v>
      </c>
      <c r="D20" s="17">
        <v>14</v>
      </c>
      <c r="E20" s="17">
        <v>6</v>
      </c>
      <c r="F20" s="17">
        <v>3</v>
      </c>
      <c r="G20" s="17">
        <v>3</v>
      </c>
      <c r="H20" s="17">
        <v>0</v>
      </c>
      <c r="I20" s="17">
        <v>19</v>
      </c>
      <c r="K20" s="18">
        <f t="shared" si="2"/>
        <v>1.2111973392461197</v>
      </c>
      <c r="L20" s="18">
        <f t="shared" si="1"/>
        <v>3.9523281596452331</v>
      </c>
      <c r="M20" s="21" t="s">
        <v>13</v>
      </c>
      <c r="O20">
        <v>99</v>
      </c>
      <c r="P20" s="18">
        <f t="shared" si="0"/>
        <v>6.3109756097560981</v>
      </c>
    </row>
    <row r="21" spans="1:20" x14ac:dyDescent="0.25">
      <c r="A21" t="s">
        <v>54</v>
      </c>
      <c r="B21" s="16"/>
      <c r="C21" s="16"/>
      <c r="D21" s="17"/>
      <c r="E21" s="17"/>
      <c r="F21" s="17"/>
      <c r="G21" s="17"/>
      <c r="H21" s="17"/>
      <c r="I21" s="17"/>
      <c r="K21" s="18"/>
      <c r="L21" s="18"/>
      <c r="M21" s="21" t="s">
        <v>13</v>
      </c>
      <c r="O21">
        <v>74</v>
      </c>
      <c r="P21" s="18">
        <f t="shared" si="0"/>
        <v>4.7172949002217299</v>
      </c>
    </row>
    <row r="22" spans="1:20" x14ac:dyDescent="0.25">
      <c r="A22" s="16" t="s">
        <v>55</v>
      </c>
      <c r="B22" s="16">
        <v>217031476</v>
      </c>
      <c r="C22" s="16" t="s">
        <v>85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3</v>
      </c>
      <c r="K22" s="18">
        <f>+I22*$F$36</f>
        <v>0.19124168514412418</v>
      </c>
      <c r="L22" s="18">
        <f t="shared" si="1"/>
        <v>0</v>
      </c>
      <c r="M22" s="21" t="s">
        <v>13</v>
      </c>
      <c r="O22">
        <v>107</v>
      </c>
      <c r="P22" s="18">
        <f t="shared" si="0"/>
        <v>6.8209534368070956</v>
      </c>
    </row>
    <row r="23" spans="1:20" x14ac:dyDescent="0.25">
      <c r="A23" s="16" t="s">
        <v>56</v>
      </c>
      <c r="B23" s="16">
        <v>217031476</v>
      </c>
      <c r="C23" s="16" t="s">
        <v>85</v>
      </c>
      <c r="D23" s="17">
        <v>5</v>
      </c>
      <c r="E23" s="17">
        <v>0</v>
      </c>
      <c r="F23" s="17">
        <v>0</v>
      </c>
      <c r="G23" s="17">
        <v>0</v>
      </c>
      <c r="H23" s="17">
        <v>0</v>
      </c>
      <c r="I23" s="17">
        <v>9</v>
      </c>
      <c r="K23" s="18">
        <f>+I23*$F$36</f>
        <v>0.57372505543237251</v>
      </c>
      <c r="L23" s="18">
        <f t="shared" si="1"/>
        <v>0.3187361419068736</v>
      </c>
      <c r="M23" s="21" t="s">
        <v>13</v>
      </c>
      <c r="O23">
        <v>166</v>
      </c>
      <c r="P23" s="18">
        <f t="shared" si="0"/>
        <v>10.582039911308204</v>
      </c>
    </row>
    <row r="24" spans="1:20" x14ac:dyDescent="0.25">
      <c r="A24" s="16" t="s">
        <v>57</v>
      </c>
      <c r="B24" s="16">
        <v>217031476</v>
      </c>
      <c r="C24" s="16" t="s">
        <v>85</v>
      </c>
      <c r="D24" s="17">
        <v>9</v>
      </c>
      <c r="E24" s="17">
        <v>0</v>
      </c>
      <c r="F24" s="17">
        <v>0</v>
      </c>
      <c r="G24" s="17">
        <v>0</v>
      </c>
      <c r="H24" s="17">
        <v>0</v>
      </c>
      <c r="I24" s="17">
        <v>9</v>
      </c>
      <c r="K24" s="18">
        <f>+I24*$F$36</f>
        <v>0.57372505543237251</v>
      </c>
      <c r="L24" s="18">
        <f t="shared" si="1"/>
        <v>0.57372505543237251</v>
      </c>
      <c r="M24" s="22" t="s">
        <v>17</v>
      </c>
      <c r="O24">
        <v>25</v>
      </c>
      <c r="P24" s="23">
        <f t="shared" si="0"/>
        <v>1.5936807095343681</v>
      </c>
    </row>
    <row r="25" spans="1:20" x14ac:dyDescent="0.25">
      <c r="A25" s="16" t="s">
        <v>58</v>
      </c>
      <c r="B25" s="16">
        <v>217031476</v>
      </c>
      <c r="C25" s="16" t="s">
        <v>85</v>
      </c>
      <c r="D25" s="17">
        <v>9</v>
      </c>
      <c r="E25" s="17">
        <v>3</v>
      </c>
      <c r="F25" s="17">
        <v>0</v>
      </c>
      <c r="G25" s="17">
        <v>3</v>
      </c>
      <c r="H25" s="17">
        <v>0</v>
      </c>
      <c r="I25" s="17">
        <v>11</v>
      </c>
      <c r="K25" s="18">
        <f>+I25*$F$36</f>
        <v>0.70121951219512202</v>
      </c>
      <c r="L25" s="18">
        <f t="shared" si="1"/>
        <v>0.95620842572062092</v>
      </c>
      <c r="M25" s="21" t="s">
        <v>13</v>
      </c>
      <c r="O25">
        <v>23</v>
      </c>
      <c r="P25" s="18">
        <f t="shared" si="0"/>
        <v>1.4661862527716187</v>
      </c>
    </row>
    <row r="26" spans="1:20" x14ac:dyDescent="0.25">
      <c r="A26" t="s">
        <v>87</v>
      </c>
      <c r="B26" s="16"/>
      <c r="C26" s="16"/>
      <c r="D26" s="17"/>
      <c r="E26" s="17"/>
      <c r="F26" s="17"/>
      <c r="G26" s="17"/>
      <c r="H26" s="17"/>
      <c r="I26" s="17"/>
      <c r="K26" s="24"/>
      <c r="L26" s="24"/>
      <c r="M26" s="21" t="s">
        <v>13</v>
      </c>
      <c r="O26" s="10">
        <v>60</v>
      </c>
      <c r="P26" s="24">
        <f t="shared" si="0"/>
        <v>3.8248337028824837</v>
      </c>
    </row>
    <row r="27" spans="1:20" x14ac:dyDescent="0.25">
      <c r="A27" t="s">
        <v>33</v>
      </c>
      <c r="I27" s="25">
        <f>SUM(I7:I25)</f>
        <v>507</v>
      </c>
      <c r="K27" s="18">
        <f>SUM(K7:K25)</f>
        <v>32.319844789356985</v>
      </c>
      <c r="L27" s="18">
        <f>SUM(L7:L25)</f>
        <v>74.138026607538805</v>
      </c>
      <c r="O27">
        <f>SUM(O7:O26)</f>
        <v>1593</v>
      </c>
      <c r="P27" s="18">
        <f>SUM(P7:P26)</f>
        <v>101.54933481152995</v>
      </c>
    </row>
    <row r="28" spans="1:20" x14ac:dyDescent="0.25">
      <c r="K28" s="18"/>
      <c r="L28" s="18"/>
    </row>
    <row r="29" spans="1:20" x14ac:dyDescent="0.25">
      <c r="A29" s="26" t="s">
        <v>97</v>
      </c>
      <c r="B29" s="27"/>
      <c r="C29" s="27"/>
      <c r="D29" s="28"/>
      <c r="I29" t="s">
        <v>88</v>
      </c>
    </row>
    <row r="30" spans="1:20" x14ac:dyDescent="0.25">
      <c r="A30" s="4"/>
      <c r="B30" t="s">
        <v>17</v>
      </c>
      <c r="D30" s="29">
        <f>+O14/I14</f>
        <v>3.707865168539326</v>
      </c>
      <c r="F30" t="s">
        <v>89</v>
      </c>
      <c r="G30" s="30">
        <f>+(P24+P14)/P27</f>
        <v>0.22284996861268047</v>
      </c>
    </row>
    <row r="31" spans="1:20" x14ac:dyDescent="0.25">
      <c r="A31" s="4"/>
      <c r="B31" t="s">
        <v>86</v>
      </c>
      <c r="D31" s="29">
        <f>+O7/I7</f>
        <v>1.4462809917355373</v>
      </c>
      <c r="F31" t="s">
        <v>90</v>
      </c>
      <c r="G31" s="30">
        <f>+P7/P27</f>
        <v>0.1098556183301946</v>
      </c>
    </row>
    <row r="32" spans="1:20" x14ac:dyDescent="0.25">
      <c r="A32" s="6"/>
      <c r="B32" s="10" t="s">
        <v>13</v>
      </c>
      <c r="C32" s="10"/>
      <c r="D32" s="31">
        <f>(O27-O7-O14)/(I27-I7-I14)</f>
        <v>3.6632996632996635</v>
      </c>
      <c r="F32" t="s">
        <v>91</v>
      </c>
      <c r="G32" s="30">
        <f>(SUM(P8:P13)+SUM(P15:P23)+SUM(P25:P26))/P27</f>
        <v>0.667294413057125</v>
      </c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16"/>
      <c r="F33" s="18"/>
      <c r="K33" s="1"/>
      <c r="M33" s="35"/>
      <c r="N33" s="35"/>
      <c r="O33" s="35"/>
      <c r="P33" s="35"/>
      <c r="Q33" s="35"/>
      <c r="R33" s="35"/>
      <c r="S33" s="35"/>
      <c r="T33" s="35"/>
    </row>
    <row r="34" spans="1:20" x14ac:dyDescent="0.25">
      <c r="K34" s="18"/>
      <c r="M34" s="37"/>
      <c r="N34" s="35"/>
      <c r="O34" s="35"/>
      <c r="P34" s="35"/>
      <c r="Q34" s="35"/>
      <c r="R34" s="35"/>
      <c r="S34" s="35"/>
      <c r="T34" s="35"/>
    </row>
    <row r="35" spans="1:20" x14ac:dyDescent="0.25">
      <c r="A35" s="32"/>
      <c r="B35" s="41" t="s">
        <v>85</v>
      </c>
      <c r="C35" s="41"/>
      <c r="D35" s="41" t="s">
        <v>7</v>
      </c>
      <c r="E35" s="41"/>
      <c r="F35" s="41" t="s">
        <v>92</v>
      </c>
      <c r="G35" s="41"/>
      <c r="M35" s="35"/>
      <c r="N35" s="35"/>
      <c r="O35" s="35"/>
      <c r="P35" s="35"/>
      <c r="Q35" s="35"/>
      <c r="R35" s="38"/>
      <c r="S35" s="35"/>
      <c r="T35" s="35"/>
    </row>
    <row r="36" spans="1:20" ht="30" x14ac:dyDescent="0.25">
      <c r="A36" s="33" t="s">
        <v>93</v>
      </c>
      <c r="B36">
        <v>2019</v>
      </c>
      <c r="C36" s="25">
        <v>3608</v>
      </c>
      <c r="D36" s="34">
        <v>2016</v>
      </c>
      <c r="E36" s="17">
        <v>230</v>
      </c>
      <c r="F36" s="36">
        <f>+E36/C36</f>
        <v>6.3747228381374726E-2</v>
      </c>
      <c r="M36" s="35"/>
      <c r="N36" s="35"/>
      <c r="O36" s="35"/>
      <c r="P36" s="35"/>
      <c r="Q36" s="35"/>
      <c r="R36" s="38"/>
      <c r="S36" s="35"/>
      <c r="T36" s="35"/>
    </row>
    <row r="37" spans="1:20" x14ac:dyDescent="0.25">
      <c r="A37" s="33"/>
      <c r="E37" s="8"/>
      <c r="M37" s="35"/>
      <c r="N37" s="35"/>
      <c r="O37" s="35"/>
      <c r="P37" s="35"/>
      <c r="Q37" s="35"/>
      <c r="R37" s="39"/>
      <c r="S37" s="35"/>
      <c r="T37" s="35"/>
    </row>
    <row r="38" spans="1:20" x14ac:dyDescent="0.25">
      <c r="D38" s="25"/>
      <c r="M38" s="35"/>
      <c r="N38" s="35"/>
      <c r="O38" s="35"/>
      <c r="P38" s="35"/>
      <c r="Q38" s="35"/>
      <c r="R38" s="39"/>
      <c r="S38" s="35"/>
      <c r="T38" s="35"/>
    </row>
    <row r="39" spans="1:20" x14ac:dyDescent="0.25">
      <c r="M39" s="35"/>
      <c r="N39" s="35"/>
      <c r="O39" s="35"/>
      <c r="P39" s="35"/>
      <c r="Q39" s="35"/>
      <c r="R39" s="39"/>
      <c r="S39" s="35"/>
      <c r="T39" s="35"/>
    </row>
    <row r="40" spans="1:20" x14ac:dyDescent="0.25">
      <c r="M40" s="35"/>
      <c r="N40" s="35"/>
      <c r="O40" s="35"/>
      <c r="P40" s="35"/>
      <c r="Q40" s="35"/>
      <c r="R40" s="39"/>
      <c r="S40" s="35"/>
      <c r="T40" s="35"/>
    </row>
    <row r="41" spans="1:20" x14ac:dyDescent="0.25">
      <c r="M41" s="35"/>
      <c r="N41" s="35"/>
      <c r="O41" s="35"/>
      <c r="P41" s="35"/>
      <c r="Q41" s="35"/>
      <c r="R41" s="35"/>
      <c r="S41" s="35"/>
      <c r="T41" s="35"/>
    </row>
    <row r="42" spans="1:20" x14ac:dyDescent="0.25">
      <c r="M42" s="35"/>
      <c r="N42" s="35"/>
      <c r="O42" s="35"/>
      <c r="P42" s="35"/>
      <c r="Q42" s="35"/>
      <c r="R42" s="35"/>
      <c r="S42" s="35"/>
      <c r="T42" s="35"/>
    </row>
    <row r="43" spans="1:20" x14ac:dyDescent="0.25">
      <c r="M43" s="35"/>
      <c r="N43" s="35"/>
      <c r="O43" s="35"/>
      <c r="P43" s="35"/>
      <c r="Q43" s="35"/>
      <c r="R43" s="35"/>
      <c r="S43" s="35"/>
      <c r="T43" s="35"/>
    </row>
    <row r="44" spans="1:20" x14ac:dyDescent="0.25">
      <c r="M44" s="35"/>
      <c r="N44" s="35"/>
      <c r="O44" s="35"/>
      <c r="P44" s="35"/>
      <c r="Q44" s="35"/>
      <c r="R44" s="35"/>
      <c r="S44" s="35"/>
      <c r="T44" s="35"/>
    </row>
    <row r="45" spans="1:20" x14ac:dyDescent="0.25">
      <c r="M45" s="35"/>
      <c r="N45" s="35"/>
      <c r="O45" s="35"/>
      <c r="P45" s="35"/>
      <c r="Q45" s="35"/>
      <c r="R45" s="35"/>
      <c r="S45" s="35"/>
      <c r="T45" s="35"/>
    </row>
  </sheetData>
  <mergeCells count="4">
    <mergeCell ref="K5:L5"/>
    <mergeCell ref="B35:C35"/>
    <mergeCell ref="D35:E35"/>
    <mergeCell ref="F35:G3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2006</vt:lpstr>
      <vt:lpstr>2011</vt:lpstr>
      <vt:lpstr>2016</vt:lpstr>
      <vt:lpstr>Jobs per 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SZETEY</dc:creator>
  <cp:lastModifiedBy>KATRINA SZETEY</cp:lastModifiedBy>
  <dcterms:created xsi:type="dcterms:W3CDTF">2022-01-30T23:49:30Z</dcterms:created>
  <dcterms:modified xsi:type="dcterms:W3CDTF">2022-01-31T01:12:36Z</dcterms:modified>
</cp:coreProperties>
</file>