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KiCost!$P$4:$U$25</definedName>
    <definedName name="global_part_data">KiCost!$A$4:$I$25</definedName>
    <definedName name="mouser_part_data">KiCost!$V$4:$AA$25</definedName>
    <definedName name="newark_part_data">KiCost!$J$4:$O$25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5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5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5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5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5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5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5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5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5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5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5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5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5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5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5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5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5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5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5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5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5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5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5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5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5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5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5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<sst xmlns="http://schemas.openxmlformats.org/spreadsheetml/2006/main" count="131" uniqueCount="97">
  <si>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</si>
  <si>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</si>
  <si>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</si>
  <si>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</si>
  <si>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</si>
  <si>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</si>
  <si>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</si>
  <si>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</si>
  <si>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</si>
  <si>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</si>
  <si>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C9,C10</t>
  </si>
  <si>
    <t>0.1u</t>
  </si>
  <si>
    <t>w_smd_cap:c_0402</t>
  </si>
  <si>
    <t>J1</t>
  </si>
  <si>
    <t>KBD/MS</t>
  </si>
  <si>
    <t>w_pin_strip:pin_strip_6</t>
  </si>
  <si>
    <t>C1-C4</t>
  </si>
  <si>
    <t>10uF</t>
  </si>
  <si>
    <t>w_smd_cap:c_1206</t>
  </si>
  <si>
    <t>J2</t>
  </si>
  <si>
    <t>SWD</t>
  </si>
  <si>
    <t>w_pin_strip:pin_strip_5</t>
  </si>
  <si>
    <t>J5-J8</t>
  </si>
  <si>
    <t>M</t>
  </si>
  <si>
    <t>w_pin_strip:pin_strip_1</t>
  </si>
  <si>
    <t>P2</t>
  </si>
  <si>
    <t>BATT</t>
  </si>
  <si>
    <t>w_pin_strip:pin_strip_2</t>
  </si>
  <si>
    <t>C5</t>
  </si>
  <si>
    <t>1uF</t>
  </si>
  <si>
    <t>w_smd_cap:c_0805</t>
  </si>
  <si>
    <t>J3</t>
  </si>
  <si>
    <t>BRD1</t>
  </si>
  <si>
    <t>U5</t>
  </si>
  <si>
    <t>STM32F030</t>
  </si>
  <si>
    <t>w_smd_lqfp:lqfp32</t>
  </si>
  <si>
    <t>STM32F030K6T6</t>
  </si>
  <si>
    <t>SW1</t>
  </si>
  <si>
    <t>WKUP</t>
  </si>
  <si>
    <t>Buttons_Switches_SMD:SW_SPST_EVQP7A</t>
  </si>
  <si>
    <t>EVQP7A01K</t>
  </si>
  <si>
    <t>U2</t>
  </si>
  <si>
    <t>Roving_RN-42</t>
  </si>
  <si>
    <t>w_rf_modules:w_rf_modules%3aroving_rn-42</t>
  </si>
  <si>
    <t>RN42-I/RM</t>
  </si>
  <si>
    <t>U3</t>
  </si>
  <si>
    <t>MCP73831T-2</t>
  </si>
  <si>
    <t>w_smd_trans:sot23-5</t>
  </si>
  <si>
    <t>MCP73831T-2ATI/OT</t>
  </si>
  <si>
    <t>P1</t>
  </si>
  <si>
    <t>USB-5PIN</t>
  </si>
  <si>
    <t>w_conn_pc:conn_usb_B_micro_smd-2</t>
  </si>
  <si>
    <t>USB3065-30-00-A</t>
  </si>
  <si>
    <t>U4</t>
  </si>
  <si>
    <t>REG_3V3</t>
  </si>
  <si>
    <t>J9</t>
  </si>
  <si>
    <t>PWR</t>
  </si>
  <si>
    <t>Q1</t>
  </si>
  <si>
    <t>MOS_N_DGS</t>
  </si>
  <si>
    <t>w_smd_trans:sot23</t>
  </si>
  <si>
    <t>J4</t>
  </si>
  <si>
    <t>BRD2</t>
  </si>
  <si>
    <t>U1</t>
  </si>
  <si>
    <t>MCP1253-33X50</t>
  </si>
  <si>
    <t>w_smd_dil:msoic-8</t>
  </si>
  <si>
    <t>MCP1253-33X50I/MS</t>
  </si>
  <si>
    <t>R3-R6,R9-R11</t>
  </si>
  <si>
    <t>10k</t>
  </si>
  <si>
    <t>w_smd_resistors:r_0402</t>
  </si>
  <si>
    <t>C6,C7</t>
  </si>
  <si>
    <t>1uF/X7R</t>
  </si>
  <si>
    <t>Board Qty:</t>
  </si>
  <si>
    <t>Total Cost:</t>
  </si>
  <si>
    <t>Newark</t>
  </si>
  <si>
    <t>Doc</t>
  </si>
  <si>
    <t>Avail</t>
  </si>
  <si>
    <t>Purch</t>
  </si>
  <si>
    <t>Cat#</t>
  </si>
  <si>
    <t>75X0275</t>
  </si>
  <si>
    <t>Link</t>
  </si>
  <si>
    <t>83T2830</t>
  </si>
  <si>
    <t>06W3305</t>
  </si>
  <si>
    <t>84R5196</t>
  </si>
  <si>
    <t>58T0860</t>
  </si>
  <si>
    <t>03H5060</t>
  </si>
  <si>
    <t>Digi-Key</t>
  </si>
  <si>
    <t>497-14046-ND</t>
  </si>
  <si>
    <t>P12277STR-ND</t>
  </si>
  <si>
    <t>740-1038-2-ND</t>
  </si>
  <si>
    <t>MCP73831T-2ATI/OTCT-ND</t>
  </si>
  <si>
    <t>MCP1253-33X50I/MS-ND</t>
  </si>
  <si>
    <t>Mouser</t>
  </si>
  <si>
    <t>511-STM32F030K6T6</t>
  </si>
  <si>
    <t>667-EVQ-P7A01K</t>
  </si>
  <si>
    <t>765-RN-42</t>
  </si>
  <si>
    <t>579-MCP73831T-2ATIOT</t>
  </si>
  <si>
    <t>579-MCP125333X50I/MS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</si>
</sst>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</numFmts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ark.com/webapp/wcs/stores/servlet/Search?catalogId=15003&amp;langId=-1&amp;storeId=10194&amp;gs=true&amp;st=STM32F030K6T6" TargetMode="External"/><Relationship Id="rId2" Type="http://schemas.openxmlformats.org/officeDocument/2006/relationships/hyperlink" Target="http://www.digikey.com/scripts/DkSearch/dksus.dll?WT.z_header=search_go&amp;lang=en&amp;keywords=STM32F030K6T6" TargetMode="External"/><Relationship Id="rId3" Type="http://schemas.openxmlformats.org/officeDocument/2006/relationships/hyperlink" Target="http://www.mouser.com/Search/Refine.aspx?Keyword=STM32F030K6T6" TargetMode="External"/><Relationship Id="rId4" Type="http://schemas.openxmlformats.org/officeDocument/2006/relationships/hyperlink" Target="http://www.newark.com/panasonic-electronic-components/evq-p7a01p/switch-tactile-spst-no-50ma-12vdc/dp/83T2830" TargetMode="External"/><Relationship Id="rId5" Type="http://schemas.openxmlformats.org/officeDocument/2006/relationships/hyperlink" Target="http://www.digikey.com/scripts/DkSearch/dksus.dll?WT.z_header=search_go&amp;lang=en&amp;keywords=EVQP7A01K" TargetMode="External"/><Relationship Id="rId6" Type="http://schemas.openxmlformats.org/officeDocument/2006/relationships/hyperlink" Target="http://www.mouser.com/Search/Refine.aspx?Keyword=EVQP7A01K" TargetMode="External"/><Relationship Id="rId7" Type="http://schemas.openxmlformats.org/officeDocument/2006/relationships/hyperlink" Target="http://www.newark.com/webapp/wcs/stores/servlet/Search?catalogId=15003&amp;langId=-1&amp;storeId=10194&amp;gs=true&amp;st=RN42-I%2FRM" TargetMode="External"/><Relationship Id="rId8" Type="http://schemas.openxmlformats.org/officeDocument/2006/relationships/hyperlink" Target="http://www.digikey.com/product-detail/en/RN42-I%2FRM/740-1038-2-ND/2742152" TargetMode="External"/><Relationship Id="rId9" Type="http://schemas.openxmlformats.org/officeDocument/2006/relationships/hyperlink" Target="http://www.mouser.com/Search/../ProductDetail/Microchip-Technology/RN42-I-RM/?qs=sGAEpiMZZMsGelYiB%252bjhZqarn20KGD8tWEQjYZKXc48%3d" TargetMode="External"/><Relationship Id="rId10" Type="http://schemas.openxmlformats.org/officeDocument/2006/relationships/hyperlink" Target="http://www.newark.com/microchip/mcp73831t-2ati-ot/battery-charger-500-ma-5-sot-23/dp/84R5196" TargetMode="External"/><Relationship Id="rId11" Type="http://schemas.openxmlformats.org/officeDocument/2006/relationships/hyperlink" Target="http://www.digikey.com/product-detail/en/MCP73831T-2ATI%2FOT/MCP73831T-2ATI%2FOTCT-ND/1979803" TargetMode="External"/><Relationship Id="rId12" Type="http://schemas.openxmlformats.org/officeDocument/2006/relationships/hyperlink" Target="http://www.mouser.com/Search/Refine.aspx?Keyword=MCP73831T-2ATI%2FOT" TargetMode="External"/><Relationship Id="rId13" Type="http://schemas.openxmlformats.org/officeDocument/2006/relationships/hyperlink" Target="http://www.newark.com/global-connector-technology/usb3065-30-00-a/micro-usb-2-0-type-b-recetpacle/dp/58T0860" TargetMode="External"/><Relationship Id="rId14" Type="http://schemas.openxmlformats.org/officeDocument/2006/relationships/hyperlink" Target="http://www.newark.com/webapp/wcs/stores/servlet/Search?catalogId=15003&amp;langId=-1&amp;storeId=10194&amp;gs=true&amp;st=MCP1253-33X50I%2FMS" TargetMode="External"/><Relationship Id="rId15" Type="http://schemas.openxmlformats.org/officeDocument/2006/relationships/hyperlink" Target="http://www.digikey.com/scripts/DkSearch/dksus.dll?WT.z_header=search_go&amp;lang=en&amp;keywords=MCP1253-33X50I%2FMS" TargetMode="External"/><Relationship Id="rId16" Type="http://schemas.openxmlformats.org/officeDocument/2006/relationships/hyperlink" Target="http://www.mouser.com/Search/../ProductDetail/Microchip-Technology/MCP1253-33X50I-MS/?qs=sGAEpiMZZMtitjHzVIkrqb%252b3sqw9QqsESwQfGtX7m8k%3d" TargetMode="External"/><Relationship Id="rId17" Type="http://schemas.openxmlformats.org/officeDocument/2006/relationships/vmlDrawing" Target="../drawings/vmlDrawing1.vml"/><Relationship Id="rId1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6"/>
  <sheetViews>
    <sheetView tabSelected="1" workbookViewId="0">
      <pane xSplit="9" ySplit="5" topLeftCell="J6" activePane="bottomRight" state="frozen"/>
      <selection pane="topRight" activeCell="J1" sqref="J1"/>
      <selection pane="bottomLeft" activeCell="A6" sqref="A6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71</v>
      </c>
      <c r="I1" s="2">
        <v>100</v>
      </c>
    </row>
    <row r="2" spans="1:27">
      <c r="H2" s="3" t="s">
        <v>72</v>
      </c>
      <c r="I2" s="4">
        <f>sum(I6:I25)</f>
        <v>0</v>
      </c>
      <c r="M2" s="4">
        <f>sum(M6:M25)</f>
        <v>0</v>
      </c>
      <c r="S2" s="4">
        <f>sum(S6:S25)</f>
        <v>0</v>
      </c>
      <c r="Y2" s="4">
        <f>sum(Y6:Y25)</f>
        <v>0</v>
      </c>
    </row>
    <row r="4" spans="1:27">
      <c r="A4" s="5" t="s">
        <v>0</v>
      </c>
      <c r="B4" s="5"/>
      <c r="C4" s="5"/>
      <c r="D4" s="5"/>
      <c r="E4" s="5"/>
      <c r="F4" s="5"/>
      <c r="G4" s="5"/>
      <c r="H4" s="5"/>
      <c r="I4" s="5"/>
      <c r="J4" s="6" t="s">
        <v>73</v>
      </c>
      <c r="K4" s="6"/>
      <c r="L4" s="6"/>
      <c r="M4" s="6"/>
      <c r="N4" s="6"/>
      <c r="O4" s="6"/>
      <c r="P4" s="7" t="s">
        <v>85</v>
      </c>
      <c r="Q4" s="7"/>
      <c r="R4" s="7"/>
      <c r="S4" s="7"/>
      <c r="T4" s="7"/>
      <c r="U4" s="7"/>
      <c r="V4" s="8" t="s">
        <v>91</v>
      </c>
      <c r="W4" s="8"/>
      <c r="X4" s="8"/>
      <c r="Y4" s="8"/>
      <c r="Z4" s="8"/>
      <c r="AA4" s="8"/>
    </row>
    <row r="5" spans="1:27">
      <c r="A5" s="9" t="s">
        <v>6</v>
      </c>
      <c r="B5" s="9" t="s">
        <v>8</v>
      </c>
      <c r="C5" s="9" t="s">
        <v>9</v>
      </c>
      <c r="D5" s="9" t="s">
        <v>5</v>
      </c>
      <c r="E5" s="9" t="s">
        <v>4</v>
      </c>
      <c r="F5" s="9" t="s">
        <v>1</v>
      </c>
      <c r="G5" s="9" t="s">
        <v>7</v>
      </c>
      <c r="H5" s="9" t="s">
        <v>3</v>
      </c>
      <c r="I5" s="9" t="s">
        <v>2</v>
      </c>
      <c r="J5" s="9" t="s">
        <v>75</v>
      </c>
      <c r="K5" s="9" t="s">
        <v>76</v>
      </c>
      <c r="L5" s="9" t="s">
        <v>3</v>
      </c>
      <c r="M5" s="9" t="s">
        <v>2</v>
      </c>
      <c r="N5" s="9" t="s">
        <v>77</v>
      </c>
      <c r="O5" s="9" t="s">
        <v>74</v>
      </c>
      <c r="P5" s="9" t="s">
        <v>75</v>
      </c>
      <c r="Q5" s="9" t="s">
        <v>76</v>
      </c>
      <c r="R5" s="9" t="s">
        <v>3</v>
      </c>
      <c r="S5" s="9" t="s">
        <v>2</v>
      </c>
      <c r="T5" s="9" t="s">
        <v>77</v>
      </c>
      <c r="U5" s="9" t="s">
        <v>74</v>
      </c>
      <c r="V5" s="9" t="s">
        <v>75</v>
      </c>
      <c r="W5" s="9" t="s">
        <v>76</v>
      </c>
      <c r="X5" s="9" t="s">
        <v>3</v>
      </c>
      <c r="Y5" s="9" t="s">
        <v>2</v>
      </c>
      <c r="Z5" s="9" t="s">
        <v>77</v>
      </c>
      <c r="AA5" s="9" t="s">
        <v>74</v>
      </c>
    </row>
    <row r="6" spans="1:27">
      <c r="A6" t="s">
        <v>10</v>
      </c>
      <c r="B6" t="s">
        <v>11</v>
      </c>
      <c r="D6" t="s">
        <v>12</v>
      </c>
      <c r="G6">
        <f>BoardQty*2</f>
        <v>0</v>
      </c>
      <c r="H6" s="10">
        <f>MINA(INDIRECT(ADDRESS(ROW(),COLUMN(newark_part_data)+2)),INDIRECT(ADDRESS(ROW(),COLUMN(digikey_part_data)+2)),INDIRECT(ADDRESS(ROW(),COLUMN(mouser_part_data)+2)))</f>
        <v>0</v>
      </c>
      <c r="I6" s="10">
        <f>iferror(G6*H6,"")</f>
        <v>0</v>
      </c>
    </row>
    <row r="7" spans="1:27">
      <c r="A7" t="s">
        <v>13</v>
      </c>
      <c r="B7" t="s">
        <v>14</v>
      </c>
      <c r="D7" t="s">
        <v>15</v>
      </c>
      <c r="G7">
        <f>BoardQty*1</f>
        <v>0</v>
      </c>
      <c r="H7" s="10">
        <f>MINA(INDIRECT(ADDRESS(ROW(),COLUMN(newark_part_data)+2)),INDIRECT(ADDRESS(ROW(),COLUMN(digikey_part_data)+2)),INDIRECT(ADDRESS(ROW(),COLUMN(mouser_part_data)+2)))</f>
        <v>0</v>
      </c>
      <c r="I7" s="10">
        <f>iferror(G7*H7,"")</f>
        <v>0</v>
      </c>
    </row>
    <row r="8" spans="1:27">
      <c r="A8" t="s">
        <v>16</v>
      </c>
      <c r="B8" t="s">
        <v>17</v>
      </c>
      <c r="D8" t="s">
        <v>18</v>
      </c>
      <c r="G8">
        <f>BoardQty*4</f>
        <v>0</v>
      </c>
      <c r="H8" s="10">
        <f>MINA(INDIRECT(ADDRESS(ROW(),COLUMN(newark_part_data)+2)),INDIRECT(ADDRESS(ROW(),COLUMN(digikey_part_data)+2)),INDIRECT(ADDRESS(ROW(),COLUMN(mouser_part_data)+2)))</f>
        <v>0</v>
      </c>
      <c r="I8" s="10">
        <f>iferror(G8*H8,"")</f>
        <v>0</v>
      </c>
    </row>
    <row r="9" spans="1:27">
      <c r="A9" t="s">
        <v>19</v>
      </c>
      <c r="B9" t="s">
        <v>20</v>
      </c>
      <c r="D9" t="s">
        <v>21</v>
      </c>
      <c r="G9">
        <f>BoardQty*1</f>
        <v>0</v>
      </c>
      <c r="H9" s="10">
        <f>MINA(INDIRECT(ADDRESS(ROW(),COLUMN(newark_part_data)+2)),INDIRECT(ADDRESS(ROW(),COLUMN(digikey_part_data)+2)),INDIRECT(ADDRESS(ROW(),COLUMN(mouser_part_data)+2)))</f>
        <v>0</v>
      </c>
      <c r="I9" s="10">
        <f>iferror(G9*H9,"")</f>
        <v>0</v>
      </c>
    </row>
    <row r="10" spans="1:27">
      <c r="A10" t="s">
        <v>22</v>
      </c>
      <c r="B10" t="s">
        <v>23</v>
      </c>
      <c r="D10" t="s">
        <v>24</v>
      </c>
      <c r="G10">
        <f>BoardQty*4</f>
        <v>0</v>
      </c>
      <c r="H10" s="10">
        <f>MINA(INDIRECT(ADDRESS(ROW(),COLUMN(newark_part_data)+2)),INDIRECT(ADDRESS(ROW(),COLUMN(digikey_part_data)+2)),INDIRECT(ADDRESS(ROW(),COLUMN(mouser_part_data)+2)))</f>
        <v>0</v>
      </c>
      <c r="I10" s="10">
        <f>iferror(G10*H10,"")</f>
        <v>0</v>
      </c>
    </row>
    <row r="11" spans="1:27">
      <c r="A11" t="s">
        <v>25</v>
      </c>
      <c r="B11" t="s">
        <v>26</v>
      </c>
      <c r="D11" t="s">
        <v>27</v>
      </c>
      <c r="G11">
        <f>BoardQty*1</f>
        <v>0</v>
      </c>
      <c r="H11" s="10">
        <f>MINA(INDIRECT(ADDRESS(ROW(),COLUMN(newark_part_data)+2)),INDIRECT(ADDRESS(ROW(),COLUMN(digikey_part_data)+2)),INDIRECT(ADDRESS(ROW(),COLUMN(mouser_part_data)+2)))</f>
        <v>0</v>
      </c>
      <c r="I11" s="10">
        <f>iferror(G11*H11,"")</f>
        <v>0</v>
      </c>
    </row>
    <row r="12" spans="1:27">
      <c r="A12" t="s">
        <v>28</v>
      </c>
      <c r="B12" t="s">
        <v>29</v>
      </c>
      <c r="D12" t="s">
        <v>30</v>
      </c>
      <c r="G12">
        <f>BoardQty*1</f>
        <v>0</v>
      </c>
      <c r="H12" s="10">
        <f>MINA(INDIRECT(ADDRESS(ROW(),COLUMN(newark_part_data)+2)),INDIRECT(ADDRESS(ROW(),COLUMN(digikey_part_data)+2)),INDIRECT(ADDRESS(ROW(),COLUMN(mouser_part_data)+2)))</f>
        <v>0</v>
      </c>
      <c r="I12" s="10">
        <f>iferror(G12*H12,"")</f>
        <v>0</v>
      </c>
    </row>
    <row r="13" spans="1:27">
      <c r="A13" t="s">
        <v>31</v>
      </c>
      <c r="B13" t="s">
        <v>32</v>
      </c>
      <c r="D13" t="s">
        <v>15</v>
      </c>
      <c r="G13">
        <f>BoardQty*1</f>
        <v>0</v>
      </c>
      <c r="H13" s="10">
        <f>MINA(INDIRECT(ADDRESS(ROW(),COLUMN(newark_part_data)+2)),INDIRECT(ADDRESS(ROW(),COLUMN(digikey_part_data)+2)),INDIRECT(ADDRESS(ROW(),COLUMN(mouser_part_data)+2)))</f>
        <v>0</v>
      </c>
      <c r="I13" s="10">
        <f>iferror(G13*H13,"")</f>
        <v>0</v>
      </c>
    </row>
    <row r="14" spans="1:27">
      <c r="A14" t="s">
        <v>33</v>
      </c>
      <c r="B14" t="s">
        <v>34</v>
      </c>
      <c r="D14" t="s">
        <v>35</v>
      </c>
      <c r="F14" t="s">
        <v>36</v>
      </c>
      <c r="G14">
        <f>BoardQty*1</f>
        <v>0</v>
      </c>
      <c r="H14" s="10">
        <f>MINA(INDIRECT(ADDRESS(ROW(),COLUMN(newark_part_data)+2)),INDIRECT(ADDRESS(ROW(),COLUMN(digikey_part_data)+2)),INDIRECT(ADDRESS(ROW(),COLUMN(mouser_part_data)+2)))</f>
        <v>0</v>
      </c>
      <c r="I14" s="10">
        <f>iferror(G14*H14,"")</f>
        <v>0</v>
      </c>
      <c r="J14">
        <v>2</v>
      </c>
      <c r="L14" s="10">
        <f>iferror(lookup(if(K14="",G14,K14),{0,1,100,250,500,1000},{0.0,1.63,1.26,1.14,1.03,0.944}),"")</f>
        <v>0</v>
      </c>
      <c r="M14" s="10">
        <f>iferror(if(K14="",G14,K14)*L14,"")</f>
        <v>0</v>
      </c>
      <c r="N14" t="s">
        <v>78</v>
      </c>
      <c r="O14" s="11" t="s">
        <v>79</v>
      </c>
      <c r="P14">
        <v>5690</v>
      </c>
      <c r="R14" s="10">
        <f>iferror(lookup(if(Q14="",G14,Q14),{0,1,10,100,500,1000},{0.0,1.48,1.328,1.0671,0.87676,0.72645}),"")</f>
        <v>0</v>
      </c>
      <c r="S14" s="10">
        <f>iferror(if(Q14="",G14,Q14)*R14,"")</f>
        <v>0</v>
      </c>
      <c r="T14" t="s">
        <v>86</v>
      </c>
      <c r="U14" s="11" t="s">
        <v>79</v>
      </c>
      <c r="V14">
        <v>3442</v>
      </c>
      <c r="X14" s="10">
        <f>iferror(lookup(if(W14="",G14,W14),{0,1,10,100,500,1000,3000,6000,9000},{0.0,1.55,1.25,1.0,0.877,0.726,0.676,0.651,0.626}),"")</f>
        <v>0</v>
      </c>
      <c r="Y14" s="10">
        <f>iferror(if(W14="",G14,W14)*X14,"")</f>
        <v>0</v>
      </c>
      <c r="Z14" t="s">
        <v>92</v>
      </c>
      <c r="AA14" s="11" t="s">
        <v>79</v>
      </c>
    </row>
    <row r="15" spans="1:27">
      <c r="A15" t="s">
        <v>37</v>
      </c>
      <c r="B15" t="s">
        <v>38</v>
      </c>
      <c r="D15" t="s">
        <v>39</v>
      </c>
      <c r="F15" t="s">
        <v>40</v>
      </c>
      <c r="G15">
        <f>BoardQty*1</f>
        <v>0</v>
      </c>
      <c r="H15" s="10">
        <f>MINA(INDIRECT(ADDRESS(ROW(),COLUMN(newark_part_data)+2)),INDIRECT(ADDRESS(ROW(),COLUMN(digikey_part_data)+2)),INDIRECT(ADDRESS(ROW(),COLUMN(mouser_part_data)+2)))</f>
        <v>0</v>
      </c>
      <c r="I15" s="10">
        <f>iferror(G15*H15,"")</f>
        <v>0</v>
      </c>
      <c r="J15">
        <v>3065</v>
      </c>
      <c r="L15" s="10">
        <f>iferror(lookup(if(K15="",G15,K15),{0,1,10,25,50,100,250,500},{0.0,1.13,0.832,0.765,0.675,0.607,0.473,0.347}),"")</f>
        <v>0</v>
      </c>
      <c r="M15" s="10">
        <f>iferror(if(K15="",G15,K15)*L15,"")</f>
        <v>0</v>
      </c>
      <c r="N15" t="s">
        <v>80</v>
      </c>
      <c r="O15" s="11" t="s">
        <v>79</v>
      </c>
      <c r="P15">
        <v>0</v>
      </c>
      <c r="R15" s="10">
        <f>iferror(lookup(if(Q15="",G15,Q15),{0},{0.0}),"")</f>
        <v>0</v>
      </c>
      <c r="S15" s="10">
        <f>iferror(if(Q15="",G15,Q15)*R15,"")</f>
        <v>0</v>
      </c>
      <c r="T15" t="s">
        <v>87</v>
      </c>
      <c r="U15" s="11" t="s">
        <v>79</v>
      </c>
      <c r="X15" s="10">
        <f>iferror(lookup(if(W15="",G15,W15),{0},{0.0}),"")</f>
        <v>0</v>
      </c>
      <c r="Y15" s="10">
        <f>iferror(if(W15="",G15,W15)*X15,"")</f>
        <v>0</v>
      </c>
      <c r="Z15" t="s">
        <v>93</v>
      </c>
      <c r="AA15" s="11" t="s">
        <v>79</v>
      </c>
    </row>
    <row r="16" spans="1:27">
      <c r="A16" t="s">
        <v>41</v>
      </c>
      <c r="B16" t="s">
        <v>42</v>
      </c>
      <c r="D16" t="s">
        <v>43</v>
      </c>
      <c r="F16" t="s">
        <v>44</v>
      </c>
      <c r="G16">
        <f>BoardQty*1</f>
        <v>0</v>
      </c>
      <c r="H16" s="10">
        <f>MINA(INDIRECT(ADDRESS(ROW(),COLUMN(newark_part_data)+2)),INDIRECT(ADDRESS(ROW(),COLUMN(digikey_part_data)+2)),INDIRECT(ADDRESS(ROW(),COLUMN(mouser_part_data)+2)))</f>
        <v>0</v>
      </c>
      <c r="I16" s="10">
        <f>iferror(G16*H16,"")</f>
        <v>0</v>
      </c>
      <c r="J16">
        <v>0</v>
      </c>
      <c r="L16" s="10">
        <f>iferror(lookup(if(K16="",G16,K16),{0,1,26,100},{0.0,15.27,13.85,13.14}),"")</f>
        <v>0</v>
      </c>
      <c r="M16" s="10">
        <f>iferror(if(K16="",G16,K16)*L16,"")</f>
        <v>0</v>
      </c>
      <c r="N16" t="s">
        <v>81</v>
      </c>
      <c r="O16" s="11" t="s">
        <v>79</v>
      </c>
      <c r="P16">
        <v>4053</v>
      </c>
      <c r="R16" s="10">
        <f>iferror(lookup(if(Q16="",G16,Q16),{0,1,25},{0.0,15.27,13.9624}),"")</f>
        <v>0</v>
      </c>
      <c r="S16" s="10">
        <f>iferror(if(Q16="",G16,Q16)*R16,"")</f>
        <v>0</v>
      </c>
      <c r="T16" t="s">
        <v>88</v>
      </c>
      <c r="U16" s="11" t="s">
        <v>79</v>
      </c>
      <c r="V16">
        <v>1662</v>
      </c>
      <c r="X16" s="10">
        <f>iferror(lookup(if(W16="",G16,W16),{0,1,10,25},{0.0,18.33,15.27,13.97}),"")</f>
        <v>0</v>
      </c>
      <c r="Y16" s="10">
        <f>iferror(if(W16="",G16,W16)*X16,"")</f>
        <v>0</v>
      </c>
      <c r="Z16" t="s">
        <v>94</v>
      </c>
      <c r="AA16" s="11" t="s">
        <v>79</v>
      </c>
    </row>
    <row r="17" spans="1:27">
      <c r="A17" t="s">
        <v>45</v>
      </c>
      <c r="B17" t="s">
        <v>46</v>
      </c>
      <c r="D17" t="s">
        <v>47</v>
      </c>
      <c r="F17" t="s">
        <v>48</v>
      </c>
      <c r="G17">
        <f>BoardQty*1</f>
        <v>0</v>
      </c>
      <c r="H17" s="10">
        <f>MINA(INDIRECT(ADDRESS(ROW(),COLUMN(newark_part_data)+2)),INDIRECT(ADDRESS(ROW(),COLUMN(digikey_part_data)+2)),INDIRECT(ADDRESS(ROW(),COLUMN(mouser_part_data)+2)))</f>
        <v>0</v>
      </c>
      <c r="I17" s="10">
        <f>iferror(G17*H17,"")</f>
        <v>0</v>
      </c>
      <c r="J17">
        <v>997</v>
      </c>
      <c r="L17" s="10">
        <f>iferror(lookup(if(K17="",G17,K17),{0,1,26,100},{0.0,0.56,0.47,0.42}),"")</f>
        <v>0</v>
      </c>
      <c r="M17" s="10">
        <f>iferror(if(K17="",G17,K17)*L17,"")</f>
        <v>0</v>
      </c>
      <c r="N17" t="s">
        <v>82</v>
      </c>
      <c r="O17" s="11" t="s">
        <v>79</v>
      </c>
      <c r="P17">
        <v>4887</v>
      </c>
      <c r="R17" s="10">
        <f>iferror(lookup(if(Q17="",G17,Q17),{0,1,25,100,3000},{0.0,0.56,0.47,0.42,0.42}),"")</f>
        <v>0</v>
      </c>
      <c r="S17" s="10">
        <f>iferror(if(Q17="",G17,Q17)*R17,"")</f>
        <v>0</v>
      </c>
      <c r="T17" t="s">
        <v>89</v>
      </c>
      <c r="U17" s="11" t="s">
        <v>79</v>
      </c>
      <c r="V17">
        <v>8496</v>
      </c>
      <c r="X17" s="10">
        <f>iferror(lookup(if(W17="",G17,W17),{0,1,10,25,100,3000},{0.0,0.6,0.56,0.47,0.42,0.42}),"")</f>
        <v>0</v>
      </c>
      <c r="Y17" s="10">
        <f>iferror(if(W17="",G17,W17)*X17,"")</f>
        <v>0</v>
      </c>
      <c r="Z17" t="s">
        <v>95</v>
      </c>
      <c r="AA17" s="11" t="s">
        <v>79</v>
      </c>
    </row>
    <row r="18" spans="1:27">
      <c r="A18" t="s">
        <v>49</v>
      </c>
      <c r="B18" t="s">
        <v>50</v>
      </c>
      <c r="D18" t="s">
        <v>51</v>
      </c>
      <c r="F18" t="s">
        <v>52</v>
      </c>
      <c r="G18">
        <f>BoardQty*1</f>
        <v>0</v>
      </c>
      <c r="H18" s="10">
        <f>MINA(INDIRECT(ADDRESS(ROW(),COLUMN(newark_part_data)+2)),INDIRECT(ADDRESS(ROW(),COLUMN(digikey_part_data)+2)),INDIRECT(ADDRESS(ROW(),COLUMN(mouser_part_data)+2)))</f>
        <v>0</v>
      </c>
      <c r="I18" s="10">
        <f>iferror(G18*H18,"")</f>
        <v>0</v>
      </c>
      <c r="J18">
        <v>1799</v>
      </c>
      <c r="L18" s="10">
        <f>iferror(lookup(if(K18="",G18,K18),{0,1,50,100,250,500,1000,1500,3000},{0.0,0.595,0.528,0.495,0.462,0.412,0.383,0.354,0.298}),"")</f>
        <v>0</v>
      </c>
      <c r="M18" s="10">
        <f>iferror(if(K18="",G18,K18)*L18,"")</f>
        <v>0</v>
      </c>
      <c r="N18" t="s">
        <v>83</v>
      </c>
      <c r="O18" s="11" t="s">
        <v>79</v>
      </c>
    </row>
    <row r="19" spans="1:27">
      <c r="A19" t="s">
        <v>53</v>
      </c>
      <c r="B19" t="s">
        <v>54</v>
      </c>
      <c r="D19" t="s">
        <v>47</v>
      </c>
      <c r="G19">
        <f>BoardQty*1</f>
        <v>0</v>
      </c>
      <c r="H19" s="10">
        <f>MINA(INDIRECT(ADDRESS(ROW(),COLUMN(newark_part_data)+2)),INDIRECT(ADDRESS(ROW(),COLUMN(digikey_part_data)+2)),INDIRECT(ADDRESS(ROW(),COLUMN(mouser_part_data)+2)))</f>
        <v>0</v>
      </c>
      <c r="I19" s="10">
        <f>iferror(G19*H19,"")</f>
        <v>0</v>
      </c>
    </row>
    <row r="20" spans="1:27">
      <c r="A20" t="s">
        <v>55</v>
      </c>
      <c r="B20" t="s">
        <v>56</v>
      </c>
      <c r="D20" t="s">
        <v>27</v>
      </c>
      <c r="G20">
        <f>BoardQty*1</f>
        <v>0</v>
      </c>
      <c r="H20" s="10">
        <f>MINA(INDIRECT(ADDRESS(ROW(),COLUMN(newark_part_data)+2)),INDIRECT(ADDRESS(ROW(),COLUMN(digikey_part_data)+2)),INDIRECT(ADDRESS(ROW(),COLUMN(mouser_part_data)+2)))</f>
        <v>0</v>
      </c>
      <c r="I20" s="10">
        <f>iferror(G20*H20,"")</f>
        <v>0</v>
      </c>
    </row>
    <row r="21" spans="1:27">
      <c r="A21" t="s">
        <v>57</v>
      </c>
      <c r="B21" t="s">
        <v>58</v>
      </c>
      <c r="D21" t="s">
        <v>59</v>
      </c>
      <c r="G21">
        <f>BoardQty*1</f>
        <v>0</v>
      </c>
      <c r="H21" s="10">
        <f>MINA(INDIRECT(ADDRESS(ROW(),COLUMN(newark_part_data)+2)),INDIRECT(ADDRESS(ROW(),COLUMN(digikey_part_data)+2)),INDIRECT(ADDRESS(ROW(),COLUMN(mouser_part_data)+2)))</f>
        <v>0</v>
      </c>
      <c r="I21" s="10">
        <f>iferror(G21*H21,"")</f>
        <v>0</v>
      </c>
    </row>
    <row r="22" spans="1:27">
      <c r="A22" t="s">
        <v>60</v>
      </c>
      <c r="B22" t="s">
        <v>61</v>
      </c>
      <c r="D22" t="s">
        <v>15</v>
      </c>
      <c r="G22">
        <f>BoardQty*1</f>
        <v>0</v>
      </c>
      <c r="H22" s="10">
        <f>MINA(INDIRECT(ADDRESS(ROW(),COLUMN(newark_part_data)+2)),INDIRECT(ADDRESS(ROW(),COLUMN(digikey_part_data)+2)),INDIRECT(ADDRESS(ROW(),COLUMN(mouser_part_data)+2)))</f>
        <v>0</v>
      </c>
      <c r="I22" s="10">
        <f>iferror(G22*H22,"")</f>
        <v>0</v>
      </c>
    </row>
    <row r="23" spans="1:27">
      <c r="A23" t="s">
        <v>62</v>
      </c>
      <c r="B23" t="s">
        <v>63</v>
      </c>
      <c r="D23" t="s">
        <v>64</v>
      </c>
      <c r="F23" t="s">
        <v>65</v>
      </c>
      <c r="G23">
        <f>BoardQty*1</f>
        <v>0</v>
      </c>
      <c r="H23" s="10">
        <f>MINA(INDIRECT(ADDRESS(ROW(),COLUMN(newark_part_data)+2)),INDIRECT(ADDRESS(ROW(),COLUMN(digikey_part_data)+2)),INDIRECT(ADDRESS(ROW(),COLUMN(mouser_part_data)+2)))</f>
        <v>0</v>
      </c>
      <c r="I23" s="10">
        <f>iferror(G23*H23,"")</f>
        <v>0</v>
      </c>
      <c r="J23">
        <v>399</v>
      </c>
      <c r="L23" s="10">
        <f>iferror(lookup(if(K23="",G23,K23),{0,1,26,100},{0.0,1.37,1.14,1.04}),"")</f>
        <v>0</v>
      </c>
      <c r="M23" s="10">
        <f>iferror(if(K23="",G23,K23)*L23,"")</f>
        <v>0</v>
      </c>
      <c r="N23" t="s">
        <v>84</v>
      </c>
      <c r="O23" s="11" t="s">
        <v>79</v>
      </c>
      <c r="P23">
        <v>1013</v>
      </c>
      <c r="R23" s="10">
        <f>iferror(lookup(if(Q23="",G23,Q23),{0,1,25,100,2500},{0.0,1.37,1.14,1.04,1.04}),"")</f>
        <v>0</v>
      </c>
      <c r="S23" s="10">
        <f>iferror(if(Q23="",G23,Q23)*R23,"")</f>
        <v>0</v>
      </c>
      <c r="T23" t="s">
        <v>90</v>
      </c>
      <c r="U23" s="11" t="s">
        <v>79</v>
      </c>
      <c r="V23">
        <v>6118</v>
      </c>
      <c r="X23" s="10">
        <f>iferror(lookup(if(W23="",G23,W23),{0,1,10,25,100},{0.0,1.48,1.37,1.14,1.04}),"")</f>
        <v>0</v>
      </c>
      <c r="Y23" s="10">
        <f>iferror(if(W23="",G23,W23)*X23,"")</f>
        <v>0</v>
      </c>
      <c r="Z23" t="s">
        <v>96</v>
      </c>
      <c r="AA23" s="11" t="s">
        <v>79</v>
      </c>
    </row>
    <row r="24" spans="1:27">
      <c r="A24" t="s">
        <v>66</v>
      </c>
      <c r="B24" t="s">
        <v>67</v>
      </c>
      <c r="D24" t="s">
        <v>68</v>
      </c>
      <c r="G24">
        <f>BoardQty*7</f>
        <v>0</v>
      </c>
      <c r="H24" s="10">
        <f>MINA(INDIRECT(ADDRESS(ROW(),COLUMN(newark_part_data)+2)),INDIRECT(ADDRESS(ROW(),COLUMN(digikey_part_data)+2)),INDIRECT(ADDRESS(ROW(),COLUMN(mouser_part_data)+2)))</f>
        <v>0</v>
      </c>
      <c r="I24" s="10">
        <f>iferror(G24*H24,"")</f>
        <v>0</v>
      </c>
    </row>
    <row r="25" spans="1:27">
      <c r="A25" t="s">
        <v>69</v>
      </c>
      <c r="B25" t="s">
        <v>70</v>
      </c>
      <c r="D25" t="s">
        <v>12</v>
      </c>
      <c r="G25">
        <f>BoardQty*2</f>
        <v>0</v>
      </c>
      <c r="H25" s="10">
        <f>MINA(INDIRECT(ADDRESS(ROW(),COLUMN(newark_part_data)+2)),INDIRECT(ADDRESS(ROW(),COLUMN(digikey_part_data)+2)),INDIRECT(ADDRESS(ROW(),COLUMN(mouser_part_data)+2)))</f>
        <v>0</v>
      </c>
      <c r="I25" s="10">
        <f>iferror(G25*H25,"")</f>
        <v>0</v>
      </c>
    </row>
    <row r="27" spans="1:27">
      <c r="K27">
        <f t="array" ref="K27">IFERROR(CONCATENATE((INDEX($N$6:$N$25,SMALL(IF($N$6:$N$25&lt;&gt;"",IF($K$6:$K$25&lt;&gt;"",ROW($K$6:$K$25)-MIN(ROW($K$6:$K$25))+1,""),""),ROW()-ROW(A$27)+1))),","),"")</f>
        <v>0</v>
      </c>
      <c r="L27">
        <f t="array" ref="L27">IFERROR(CONCATENATE(TEXT(INDEX($K$6:$K$25,SMALL(IF($N$6:$N$25&lt;&gt;"",IF($K$6:$K$25&lt;&gt;"",ROW($K$6:$K$25)-MIN(ROW($K$6:$K$25))+1,""),""),ROW()-ROW(A$27)+1)),"##0"),","),"")</f>
        <v>0</v>
      </c>
      <c r="M27">
        <f t="array" ref="M27">IFERROR(CONCATENATE((INDEX($A$6:$A$25,SMALL(IF($N$6:$N$25&lt;&gt;"",IF($K$6:$K$25&lt;&gt;"",ROW($K$6:$K$25)-MIN(ROW($K$6:$K$25))+1,""),""),ROW()-ROW(A$27)+1))),),"")</f>
        <v>0</v>
      </c>
      <c r="Q27">
        <f t="array" ref="Q27">IFERROR(CONCATENATE(TEXT(INDEX($Q$6:$Q$25,SMALL(IF($T$6:$T$25&lt;&gt;"",IF($Q$6:$Q$25&lt;&gt;"",ROW($Q$6:$Q$25)-MIN(ROW($Q$6:$Q$25))+1,""),""),ROW()-ROW(A$27)+1)),"##0"),","),"")</f>
        <v>0</v>
      </c>
      <c r="R27">
        <f t="array" ref="R27">IFERROR(CONCATENATE((INDEX($T$6:$T$25,SMALL(IF($T$6:$T$25&lt;&gt;"",IF($Q$6:$Q$25&lt;&gt;"",ROW($Q$6:$Q$25)-MIN(ROW($Q$6:$Q$25))+1,""),""),ROW()-ROW(A$27)+1))),","),"")</f>
        <v>0</v>
      </c>
      <c r="S27">
        <f t="array" ref="S27">IFERROR(CONCATENATE((INDEX($A$6:$A$25,SMALL(IF($T$6:$T$25&lt;&gt;"",IF($Q$6:$Q$25&lt;&gt;"",ROW($Q$6:$Q$25)-MIN(ROW($Q$6:$Q$25))+1,""),""),ROW()-ROW(A$27)+1))),),"")</f>
        <v>0</v>
      </c>
      <c r="W27">
        <f t="array" ref="W27">IFERROR(CONCATENATE((INDEX($Z$6:$Z$25,SMALL(IF($Z$6:$Z$25&lt;&gt;"",IF($W$6:$W$25&lt;&gt;"",ROW($W$6:$W$25)-MIN(ROW($W$6:$W$25))+1,""),""),ROW()-ROW(A$27)+1)))," "),"")</f>
        <v>0</v>
      </c>
      <c r="X27">
        <f t="array" ref="X27">IFERROR(CONCATENATE(TEXT(INDEX($W$6:$W$25,SMALL(IF($Z$6:$Z$25&lt;&gt;"",IF($W$6:$W$25&lt;&gt;"",ROW($W$6:$W$25)-MIN(ROW($W$6:$W$25))+1,""),""),ROW()-ROW(A$27)+1)),"##0")," "),"")</f>
        <v>0</v>
      </c>
      <c r="Y27">
        <f t="array" ref="Y27">IFERROR(CONCATENATE((INDEX($A$6:$A$25,SMALL(IF($Z$6:$Z$25&lt;&gt;"",IF($W$6:$W$25&lt;&gt;"",ROW($W$6:$W$25)-MIN(ROW($W$6:$W$25))+1,""),""),ROW()-ROW(A$27)+1))),),"")</f>
        <v>0</v>
      </c>
    </row>
    <row r="28" spans="1:27">
      <c r="K28">
        <f t="array" ref="K28">IFERROR(CONCATENATE((INDEX($N$6:$N$25,SMALL(IF($N$6:$N$25&lt;&gt;"",IF($K$6:$K$25&lt;&gt;"",ROW($K$6:$K$25)-MIN(ROW($K$6:$K$25))+1,""),""),ROW()-ROW(A$27)+1))),","),"")</f>
        <v>0</v>
      </c>
      <c r="L28">
        <f t="array" ref="L28">IFERROR(CONCATENATE(TEXT(INDEX($K$6:$K$25,SMALL(IF($N$6:$N$25&lt;&gt;"",IF($K$6:$K$25&lt;&gt;"",ROW($K$6:$K$25)-MIN(ROW($K$6:$K$25))+1,""),""),ROW()-ROW(A$27)+1)),"##0"),","),"")</f>
        <v>0</v>
      </c>
      <c r="M28">
        <f t="array" ref="M28">IFERROR(CONCATENATE((INDEX($A$6:$A$25,SMALL(IF($N$6:$N$25&lt;&gt;"",IF($K$6:$K$25&lt;&gt;"",ROW($K$6:$K$25)-MIN(ROW($K$6:$K$25))+1,""),""),ROW()-ROW(A$27)+1))),),"")</f>
        <v>0</v>
      </c>
      <c r="Q28">
        <f t="array" ref="Q28">IFERROR(CONCATENATE(TEXT(INDEX($Q$6:$Q$25,SMALL(IF($T$6:$T$25&lt;&gt;"",IF($Q$6:$Q$25&lt;&gt;"",ROW($Q$6:$Q$25)-MIN(ROW($Q$6:$Q$25))+1,""),""),ROW()-ROW(A$27)+1)),"##0"),","),"")</f>
        <v>0</v>
      </c>
      <c r="R28">
        <f t="array" ref="R28">IFERROR(CONCATENATE((INDEX($T$6:$T$25,SMALL(IF($T$6:$T$25&lt;&gt;"",IF($Q$6:$Q$25&lt;&gt;"",ROW($Q$6:$Q$25)-MIN(ROW($Q$6:$Q$25))+1,""),""),ROW()-ROW(A$27)+1))),","),"")</f>
        <v>0</v>
      </c>
      <c r="S28">
        <f t="array" ref="S28">IFERROR(CONCATENATE((INDEX($A$6:$A$25,SMALL(IF($T$6:$T$25&lt;&gt;"",IF($Q$6:$Q$25&lt;&gt;"",ROW($Q$6:$Q$25)-MIN(ROW($Q$6:$Q$25))+1,""),""),ROW()-ROW(A$27)+1))),),"")</f>
        <v>0</v>
      </c>
      <c r="W28">
        <f t="array" ref="W28">IFERROR(CONCATENATE((INDEX($Z$6:$Z$25,SMALL(IF($Z$6:$Z$25&lt;&gt;"",IF($W$6:$W$25&lt;&gt;"",ROW($W$6:$W$25)-MIN(ROW($W$6:$W$25))+1,""),""),ROW()-ROW(A$27)+1)))," "),"")</f>
        <v>0</v>
      </c>
      <c r="X28">
        <f t="array" ref="X28">IFERROR(CONCATENATE(TEXT(INDEX($W$6:$W$25,SMALL(IF($Z$6:$Z$25&lt;&gt;"",IF($W$6:$W$25&lt;&gt;"",ROW($W$6:$W$25)-MIN(ROW($W$6:$W$25))+1,""),""),ROW()-ROW(A$27)+1)),"##0")," "),"")</f>
        <v>0</v>
      </c>
      <c r="Y28">
        <f t="array" ref="Y28">IFERROR(CONCATENATE((INDEX($A$6:$A$25,SMALL(IF($Z$6:$Z$25&lt;&gt;"",IF($W$6:$W$25&lt;&gt;"",ROW($W$6:$W$25)-MIN(ROW($W$6:$W$25))+1,""),""),ROW()-ROW(A$27)+1))),),"")</f>
        <v>0</v>
      </c>
    </row>
    <row r="29" spans="1:27">
      <c r="K29">
        <f t="array" ref="K29">IFERROR(CONCATENATE((INDEX($N$6:$N$25,SMALL(IF($N$6:$N$25&lt;&gt;"",IF($K$6:$K$25&lt;&gt;"",ROW($K$6:$K$25)-MIN(ROW($K$6:$K$25))+1,""),""),ROW()-ROW(A$27)+1))),","),"")</f>
        <v>0</v>
      </c>
      <c r="L29">
        <f t="array" ref="L29">IFERROR(CONCATENATE(TEXT(INDEX($K$6:$K$25,SMALL(IF($N$6:$N$25&lt;&gt;"",IF($K$6:$K$25&lt;&gt;"",ROW($K$6:$K$25)-MIN(ROW($K$6:$K$25))+1,""),""),ROW()-ROW(A$27)+1)),"##0"),","),"")</f>
        <v>0</v>
      </c>
      <c r="M29">
        <f t="array" ref="M29">IFERROR(CONCATENATE((INDEX($A$6:$A$25,SMALL(IF($N$6:$N$25&lt;&gt;"",IF($K$6:$K$25&lt;&gt;"",ROW($K$6:$K$25)-MIN(ROW($K$6:$K$25))+1,""),""),ROW()-ROW(A$27)+1))),),"")</f>
        <v>0</v>
      </c>
      <c r="Q29">
        <f t="array" ref="Q29">IFERROR(CONCATENATE(TEXT(INDEX($Q$6:$Q$25,SMALL(IF($T$6:$T$25&lt;&gt;"",IF($Q$6:$Q$25&lt;&gt;"",ROW($Q$6:$Q$25)-MIN(ROW($Q$6:$Q$25))+1,""),""),ROW()-ROW(A$27)+1)),"##0"),","),"")</f>
        <v>0</v>
      </c>
      <c r="R29">
        <f t="array" ref="R29">IFERROR(CONCATENATE((INDEX($T$6:$T$25,SMALL(IF($T$6:$T$25&lt;&gt;"",IF($Q$6:$Q$25&lt;&gt;"",ROW($Q$6:$Q$25)-MIN(ROW($Q$6:$Q$25))+1,""),""),ROW()-ROW(A$27)+1))),","),"")</f>
        <v>0</v>
      </c>
      <c r="S29">
        <f t="array" ref="S29">IFERROR(CONCATENATE((INDEX($A$6:$A$25,SMALL(IF($T$6:$T$25&lt;&gt;"",IF($Q$6:$Q$25&lt;&gt;"",ROW($Q$6:$Q$25)-MIN(ROW($Q$6:$Q$25))+1,""),""),ROW()-ROW(A$27)+1))),),"")</f>
        <v>0</v>
      </c>
      <c r="W29">
        <f t="array" ref="W29">IFERROR(CONCATENATE((INDEX($Z$6:$Z$25,SMALL(IF($Z$6:$Z$25&lt;&gt;"",IF($W$6:$W$25&lt;&gt;"",ROW($W$6:$W$25)-MIN(ROW($W$6:$W$25))+1,""),""),ROW()-ROW(A$27)+1)))," "),"")</f>
        <v>0</v>
      </c>
      <c r="X29">
        <f t="array" ref="X29">IFERROR(CONCATENATE(TEXT(INDEX($W$6:$W$25,SMALL(IF($Z$6:$Z$25&lt;&gt;"",IF($W$6:$W$25&lt;&gt;"",ROW($W$6:$W$25)-MIN(ROW($W$6:$W$25))+1,""),""),ROW()-ROW(A$27)+1)),"##0")," "),"")</f>
        <v>0</v>
      </c>
      <c r="Y29">
        <f t="array" ref="Y29">IFERROR(CONCATENATE((INDEX($A$6:$A$25,SMALL(IF($Z$6:$Z$25&lt;&gt;"",IF($W$6:$W$25&lt;&gt;"",ROW($W$6:$W$25)-MIN(ROW($W$6:$W$25))+1,""),""),ROW()-ROW(A$27)+1))),),"")</f>
        <v>0</v>
      </c>
    </row>
    <row r="30" spans="1:27">
      <c r="K30">
        <f t="array" ref="K30">IFERROR(CONCATENATE((INDEX($N$6:$N$25,SMALL(IF($N$6:$N$25&lt;&gt;"",IF($K$6:$K$25&lt;&gt;"",ROW($K$6:$K$25)-MIN(ROW($K$6:$K$25))+1,""),""),ROW()-ROW(A$27)+1))),","),"")</f>
        <v>0</v>
      </c>
      <c r="L30">
        <f t="array" ref="L30">IFERROR(CONCATENATE(TEXT(INDEX($K$6:$K$25,SMALL(IF($N$6:$N$25&lt;&gt;"",IF($K$6:$K$25&lt;&gt;"",ROW($K$6:$K$25)-MIN(ROW($K$6:$K$25))+1,""),""),ROW()-ROW(A$27)+1)),"##0"),","),"")</f>
        <v>0</v>
      </c>
      <c r="M30">
        <f t="array" ref="M30">IFERROR(CONCATENATE((INDEX($A$6:$A$25,SMALL(IF($N$6:$N$25&lt;&gt;"",IF($K$6:$K$25&lt;&gt;"",ROW($K$6:$K$25)-MIN(ROW($K$6:$K$25))+1,""),""),ROW()-ROW(A$27)+1))),),"")</f>
        <v>0</v>
      </c>
      <c r="Q30">
        <f t="array" ref="Q30">IFERROR(CONCATENATE(TEXT(INDEX($Q$6:$Q$25,SMALL(IF($T$6:$T$25&lt;&gt;"",IF($Q$6:$Q$25&lt;&gt;"",ROW($Q$6:$Q$25)-MIN(ROW($Q$6:$Q$25))+1,""),""),ROW()-ROW(A$27)+1)),"##0"),","),"")</f>
        <v>0</v>
      </c>
      <c r="R30">
        <f t="array" ref="R30">IFERROR(CONCATENATE((INDEX($T$6:$T$25,SMALL(IF($T$6:$T$25&lt;&gt;"",IF($Q$6:$Q$25&lt;&gt;"",ROW($Q$6:$Q$25)-MIN(ROW($Q$6:$Q$25))+1,""),""),ROW()-ROW(A$27)+1))),","),"")</f>
        <v>0</v>
      </c>
      <c r="S30">
        <f t="array" ref="S30">IFERROR(CONCATENATE((INDEX($A$6:$A$25,SMALL(IF($T$6:$T$25&lt;&gt;"",IF($Q$6:$Q$25&lt;&gt;"",ROW($Q$6:$Q$25)-MIN(ROW($Q$6:$Q$25))+1,""),""),ROW()-ROW(A$27)+1))),),"")</f>
        <v>0</v>
      </c>
      <c r="W30">
        <f t="array" ref="W30">IFERROR(CONCATENATE((INDEX($Z$6:$Z$25,SMALL(IF($Z$6:$Z$25&lt;&gt;"",IF($W$6:$W$25&lt;&gt;"",ROW($W$6:$W$25)-MIN(ROW($W$6:$W$25))+1,""),""),ROW()-ROW(A$27)+1)))," "),"")</f>
        <v>0</v>
      </c>
      <c r="X30">
        <f t="array" ref="X30">IFERROR(CONCATENATE(TEXT(INDEX($W$6:$W$25,SMALL(IF($Z$6:$Z$25&lt;&gt;"",IF($W$6:$W$25&lt;&gt;"",ROW($W$6:$W$25)-MIN(ROW($W$6:$W$25))+1,""),""),ROW()-ROW(A$27)+1)),"##0")," "),"")</f>
        <v>0</v>
      </c>
      <c r="Y30">
        <f t="array" ref="Y30">IFERROR(CONCATENATE((INDEX($A$6:$A$25,SMALL(IF($Z$6:$Z$25&lt;&gt;"",IF($W$6:$W$25&lt;&gt;"",ROW($W$6:$W$25)-MIN(ROW($W$6:$W$25))+1,""),""),ROW()-ROW(A$27)+1))),),"")</f>
        <v>0</v>
      </c>
    </row>
    <row r="31" spans="1:27">
      <c r="K31">
        <f t="array" ref="K31">IFERROR(CONCATENATE((INDEX($N$6:$N$25,SMALL(IF($N$6:$N$25&lt;&gt;"",IF($K$6:$K$25&lt;&gt;"",ROW($K$6:$K$25)-MIN(ROW($K$6:$K$25))+1,""),""),ROW()-ROW(A$27)+1))),","),"")</f>
        <v>0</v>
      </c>
      <c r="L31">
        <f t="array" ref="L31">IFERROR(CONCATENATE(TEXT(INDEX($K$6:$K$25,SMALL(IF($N$6:$N$25&lt;&gt;"",IF($K$6:$K$25&lt;&gt;"",ROW($K$6:$K$25)-MIN(ROW($K$6:$K$25))+1,""),""),ROW()-ROW(A$27)+1)),"##0"),","),"")</f>
        <v>0</v>
      </c>
      <c r="M31">
        <f t="array" ref="M31">IFERROR(CONCATENATE((INDEX($A$6:$A$25,SMALL(IF($N$6:$N$25&lt;&gt;"",IF($K$6:$K$25&lt;&gt;"",ROW($K$6:$K$25)-MIN(ROW($K$6:$K$25))+1,""),""),ROW()-ROW(A$27)+1))),),"")</f>
        <v>0</v>
      </c>
      <c r="Q31">
        <f t="array" ref="Q31">IFERROR(CONCATENATE(TEXT(INDEX($Q$6:$Q$25,SMALL(IF($T$6:$T$25&lt;&gt;"",IF($Q$6:$Q$25&lt;&gt;"",ROW($Q$6:$Q$25)-MIN(ROW($Q$6:$Q$25))+1,""),""),ROW()-ROW(A$27)+1)),"##0"),","),"")</f>
        <v>0</v>
      </c>
      <c r="R31">
        <f t="array" ref="R31">IFERROR(CONCATENATE((INDEX($T$6:$T$25,SMALL(IF($T$6:$T$25&lt;&gt;"",IF($Q$6:$Q$25&lt;&gt;"",ROW($Q$6:$Q$25)-MIN(ROW($Q$6:$Q$25))+1,""),""),ROW()-ROW(A$27)+1))),","),"")</f>
        <v>0</v>
      </c>
      <c r="S31">
        <f t="array" ref="S31">IFERROR(CONCATENATE((INDEX($A$6:$A$25,SMALL(IF($T$6:$T$25&lt;&gt;"",IF($Q$6:$Q$25&lt;&gt;"",ROW($Q$6:$Q$25)-MIN(ROW($Q$6:$Q$25))+1,""),""),ROW()-ROW(A$27)+1))),),"")</f>
        <v>0</v>
      </c>
      <c r="W31">
        <f t="array" ref="W31">IFERROR(CONCATENATE((INDEX($Z$6:$Z$25,SMALL(IF($Z$6:$Z$25&lt;&gt;"",IF($W$6:$W$25&lt;&gt;"",ROW($W$6:$W$25)-MIN(ROW($W$6:$W$25))+1,""),""),ROW()-ROW(A$27)+1)))," "),"")</f>
        <v>0</v>
      </c>
      <c r="X31">
        <f t="array" ref="X31">IFERROR(CONCATENATE(TEXT(INDEX($W$6:$W$25,SMALL(IF($Z$6:$Z$25&lt;&gt;"",IF($W$6:$W$25&lt;&gt;"",ROW($W$6:$W$25)-MIN(ROW($W$6:$W$25))+1,""),""),ROW()-ROW(A$27)+1)),"##0")," "),"")</f>
        <v>0</v>
      </c>
      <c r="Y31">
        <f t="array" ref="Y31">IFERROR(CONCATENATE((INDEX($A$6:$A$25,SMALL(IF($Z$6:$Z$25&lt;&gt;"",IF($W$6:$W$25&lt;&gt;"",ROW($W$6:$W$25)-MIN(ROW($W$6:$W$25))+1,""),""),ROW()-ROW(A$27)+1))),),"")</f>
        <v>0</v>
      </c>
    </row>
    <row r="32" spans="1:27">
      <c r="K32">
        <f t="array" ref="K32">IFERROR(CONCATENATE((INDEX($N$6:$N$25,SMALL(IF($N$6:$N$25&lt;&gt;"",IF($K$6:$K$25&lt;&gt;"",ROW($K$6:$K$25)-MIN(ROW($K$6:$K$25))+1,""),""),ROW()-ROW(A$27)+1))),","),"")</f>
        <v>0</v>
      </c>
      <c r="L32">
        <f t="array" ref="L32">IFERROR(CONCATENATE(TEXT(INDEX($K$6:$K$25,SMALL(IF($N$6:$N$25&lt;&gt;"",IF($K$6:$K$25&lt;&gt;"",ROW($K$6:$K$25)-MIN(ROW($K$6:$K$25))+1,""),""),ROW()-ROW(A$27)+1)),"##0"),","),"")</f>
        <v>0</v>
      </c>
      <c r="M32">
        <f t="array" ref="M32">IFERROR(CONCATENATE((INDEX($A$6:$A$25,SMALL(IF($N$6:$N$25&lt;&gt;"",IF($K$6:$K$25&lt;&gt;"",ROW($K$6:$K$25)-MIN(ROW($K$6:$K$25))+1,""),""),ROW()-ROW(A$27)+1))),),"")</f>
        <v>0</v>
      </c>
      <c r="Q32">
        <f t="array" ref="Q32">IFERROR(CONCATENATE(TEXT(INDEX($Q$6:$Q$25,SMALL(IF($T$6:$T$25&lt;&gt;"",IF($Q$6:$Q$25&lt;&gt;"",ROW($Q$6:$Q$25)-MIN(ROW($Q$6:$Q$25))+1,""),""),ROW()-ROW(A$27)+1)),"##0"),","),"")</f>
        <v>0</v>
      </c>
      <c r="R32">
        <f t="array" ref="R32">IFERROR(CONCATENATE((INDEX($T$6:$T$25,SMALL(IF($T$6:$T$25&lt;&gt;"",IF($Q$6:$Q$25&lt;&gt;"",ROW($Q$6:$Q$25)-MIN(ROW($Q$6:$Q$25))+1,""),""),ROW()-ROW(A$27)+1))),","),"")</f>
        <v>0</v>
      </c>
      <c r="S32">
        <f t="array" ref="S32">IFERROR(CONCATENATE((INDEX($A$6:$A$25,SMALL(IF($T$6:$T$25&lt;&gt;"",IF($Q$6:$Q$25&lt;&gt;"",ROW($Q$6:$Q$25)-MIN(ROW($Q$6:$Q$25))+1,""),""),ROW()-ROW(A$27)+1))),),"")</f>
        <v>0</v>
      </c>
      <c r="W32">
        <f t="array" ref="W32">IFERROR(CONCATENATE((INDEX($Z$6:$Z$25,SMALL(IF($Z$6:$Z$25&lt;&gt;"",IF($W$6:$W$25&lt;&gt;"",ROW($W$6:$W$25)-MIN(ROW($W$6:$W$25))+1,""),""),ROW()-ROW(A$27)+1)))," "),"")</f>
        <v>0</v>
      </c>
      <c r="X32">
        <f t="array" ref="X32">IFERROR(CONCATENATE(TEXT(INDEX($W$6:$W$25,SMALL(IF($Z$6:$Z$25&lt;&gt;"",IF($W$6:$W$25&lt;&gt;"",ROW($W$6:$W$25)-MIN(ROW($W$6:$W$25))+1,""),""),ROW()-ROW(A$27)+1)),"##0")," "),"")</f>
        <v>0</v>
      </c>
      <c r="Y32">
        <f t="array" ref="Y32">IFERROR(CONCATENATE((INDEX($A$6:$A$25,SMALL(IF($Z$6:$Z$25&lt;&gt;"",IF($W$6:$W$25&lt;&gt;"",ROW($W$6:$W$25)-MIN(ROW($W$6:$W$25))+1,""),""),ROW()-ROW(A$27)+1))),),"")</f>
        <v>0</v>
      </c>
    </row>
    <row r="33" spans="11:25">
      <c r="K33">
        <f t="array" ref="K33">IFERROR(CONCATENATE((INDEX($N$6:$N$25,SMALL(IF($N$6:$N$25&lt;&gt;"",IF($K$6:$K$25&lt;&gt;"",ROW($K$6:$K$25)-MIN(ROW($K$6:$K$25))+1,""),""),ROW()-ROW(A$27)+1))),","),"")</f>
        <v>0</v>
      </c>
      <c r="L33">
        <f t="array" ref="L33">IFERROR(CONCATENATE(TEXT(INDEX($K$6:$K$25,SMALL(IF($N$6:$N$25&lt;&gt;"",IF($K$6:$K$25&lt;&gt;"",ROW($K$6:$K$25)-MIN(ROW($K$6:$K$25))+1,""),""),ROW()-ROW(A$27)+1)),"##0"),","),"")</f>
        <v>0</v>
      </c>
      <c r="M33">
        <f t="array" ref="M33">IFERROR(CONCATENATE((INDEX($A$6:$A$25,SMALL(IF($N$6:$N$25&lt;&gt;"",IF($K$6:$K$25&lt;&gt;"",ROW($K$6:$K$25)-MIN(ROW($K$6:$K$25))+1,""),""),ROW()-ROW(A$27)+1))),),"")</f>
        <v>0</v>
      </c>
      <c r="Q33">
        <f t="array" ref="Q33">IFERROR(CONCATENATE(TEXT(INDEX($Q$6:$Q$25,SMALL(IF($T$6:$T$25&lt;&gt;"",IF($Q$6:$Q$25&lt;&gt;"",ROW($Q$6:$Q$25)-MIN(ROW($Q$6:$Q$25))+1,""),""),ROW()-ROW(A$27)+1)),"##0"),","),"")</f>
        <v>0</v>
      </c>
      <c r="R33">
        <f t="array" ref="R33">IFERROR(CONCATENATE((INDEX($T$6:$T$25,SMALL(IF($T$6:$T$25&lt;&gt;"",IF($Q$6:$Q$25&lt;&gt;"",ROW($Q$6:$Q$25)-MIN(ROW($Q$6:$Q$25))+1,""),""),ROW()-ROW(A$27)+1))),","),"")</f>
        <v>0</v>
      </c>
      <c r="S33">
        <f t="array" ref="S33">IFERROR(CONCATENATE((INDEX($A$6:$A$25,SMALL(IF($T$6:$T$25&lt;&gt;"",IF($Q$6:$Q$25&lt;&gt;"",ROW($Q$6:$Q$25)-MIN(ROW($Q$6:$Q$25))+1,""),""),ROW()-ROW(A$27)+1))),),"")</f>
        <v>0</v>
      </c>
      <c r="W33">
        <f t="array" ref="W33">IFERROR(CONCATENATE((INDEX($Z$6:$Z$25,SMALL(IF($Z$6:$Z$25&lt;&gt;"",IF($W$6:$W$25&lt;&gt;"",ROW($W$6:$W$25)-MIN(ROW($W$6:$W$25))+1,""),""),ROW()-ROW(A$27)+1)))," "),"")</f>
        <v>0</v>
      </c>
      <c r="X33">
        <f t="array" ref="X33">IFERROR(CONCATENATE(TEXT(INDEX($W$6:$W$25,SMALL(IF($Z$6:$Z$25&lt;&gt;"",IF($W$6:$W$25&lt;&gt;"",ROW($W$6:$W$25)-MIN(ROW($W$6:$W$25))+1,""),""),ROW()-ROW(A$27)+1)),"##0")," "),"")</f>
        <v>0</v>
      </c>
      <c r="Y33">
        <f t="array" ref="Y33">IFERROR(CONCATENATE((INDEX($A$6:$A$25,SMALL(IF($Z$6:$Z$25&lt;&gt;"",IF($W$6:$W$25&lt;&gt;"",ROW($W$6:$W$25)-MIN(ROW($W$6:$W$25))+1,""),""),ROW()-ROW(A$27)+1))),),"")</f>
        <v>0</v>
      </c>
    </row>
    <row r="34" spans="11:25">
      <c r="K34">
        <f t="array" ref="K34">IFERROR(CONCATENATE((INDEX($N$6:$N$25,SMALL(IF($N$6:$N$25&lt;&gt;"",IF($K$6:$K$25&lt;&gt;"",ROW($K$6:$K$25)-MIN(ROW($K$6:$K$25))+1,""),""),ROW()-ROW(A$27)+1))),","),"")</f>
        <v>0</v>
      </c>
      <c r="L34">
        <f t="array" ref="L34">IFERROR(CONCATENATE(TEXT(INDEX($K$6:$K$25,SMALL(IF($N$6:$N$25&lt;&gt;"",IF($K$6:$K$25&lt;&gt;"",ROW($K$6:$K$25)-MIN(ROW($K$6:$K$25))+1,""),""),ROW()-ROW(A$27)+1)),"##0"),","),"")</f>
        <v>0</v>
      </c>
      <c r="M34">
        <f t="array" ref="M34">IFERROR(CONCATENATE((INDEX($A$6:$A$25,SMALL(IF($N$6:$N$25&lt;&gt;"",IF($K$6:$K$25&lt;&gt;"",ROW($K$6:$K$25)-MIN(ROW($K$6:$K$25))+1,""),""),ROW()-ROW(A$27)+1))),),"")</f>
        <v>0</v>
      </c>
      <c r="Q34">
        <f t="array" ref="Q34">IFERROR(CONCATENATE(TEXT(INDEX($Q$6:$Q$25,SMALL(IF($T$6:$T$25&lt;&gt;"",IF($Q$6:$Q$25&lt;&gt;"",ROW($Q$6:$Q$25)-MIN(ROW($Q$6:$Q$25))+1,""),""),ROW()-ROW(A$27)+1)),"##0"),","),"")</f>
        <v>0</v>
      </c>
      <c r="R34">
        <f t="array" ref="R34">IFERROR(CONCATENATE((INDEX($T$6:$T$25,SMALL(IF($T$6:$T$25&lt;&gt;"",IF($Q$6:$Q$25&lt;&gt;"",ROW($Q$6:$Q$25)-MIN(ROW($Q$6:$Q$25))+1,""),""),ROW()-ROW(A$27)+1))),","),"")</f>
        <v>0</v>
      </c>
      <c r="S34">
        <f t="array" ref="S34">IFERROR(CONCATENATE((INDEX($A$6:$A$25,SMALL(IF($T$6:$T$25&lt;&gt;"",IF($Q$6:$Q$25&lt;&gt;"",ROW($Q$6:$Q$25)-MIN(ROW($Q$6:$Q$25))+1,""),""),ROW()-ROW(A$27)+1))),),"")</f>
        <v>0</v>
      </c>
      <c r="W34">
        <f t="array" ref="W34">IFERROR(CONCATENATE((INDEX($Z$6:$Z$25,SMALL(IF($Z$6:$Z$25&lt;&gt;"",IF($W$6:$W$25&lt;&gt;"",ROW($W$6:$W$25)-MIN(ROW($W$6:$W$25))+1,""),""),ROW()-ROW(A$27)+1)))," "),"")</f>
        <v>0</v>
      </c>
      <c r="X34">
        <f t="array" ref="X34">IFERROR(CONCATENATE(TEXT(INDEX($W$6:$W$25,SMALL(IF($Z$6:$Z$25&lt;&gt;"",IF($W$6:$W$25&lt;&gt;"",ROW($W$6:$W$25)-MIN(ROW($W$6:$W$25))+1,""),""),ROW()-ROW(A$27)+1)),"##0")," "),"")</f>
        <v>0</v>
      </c>
      <c r="Y34">
        <f t="array" ref="Y34">IFERROR(CONCATENATE((INDEX($A$6:$A$25,SMALL(IF($Z$6:$Z$25&lt;&gt;"",IF($W$6:$W$25&lt;&gt;"",ROW($W$6:$W$25)-MIN(ROW($W$6:$W$25))+1,""),""),ROW()-ROW(A$27)+1))),),"")</f>
        <v>0</v>
      </c>
    </row>
    <row r="35" spans="11:25">
      <c r="K35">
        <f t="array" ref="K35">IFERROR(CONCATENATE((INDEX($N$6:$N$25,SMALL(IF($N$6:$N$25&lt;&gt;"",IF($K$6:$K$25&lt;&gt;"",ROW($K$6:$K$25)-MIN(ROW($K$6:$K$25))+1,""),""),ROW()-ROW(A$27)+1))),","),"")</f>
        <v>0</v>
      </c>
      <c r="L35">
        <f t="array" ref="L35">IFERROR(CONCATENATE(TEXT(INDEX($K$6:$K$25,SMALL(IF($N$6:$N$25&lt;&gt;"",IF($K$6:$K$25&lt;&gt;"",ROW($K$6:$K$25)-MIN(ROW($K$6:$K$25))+1,""),""),ROW()-ROW(A$27)+1)),"##0"),","),"")</f>
        <v>0</v>
      </c>
      <c r="M35">
        <f t="array" ref="M35">IFERROR(CONCATENATE((INDEX($A$6:$A$25,SMALL(IF($N$6:$N$25&lt;&gt;"",IF($K$6:$K$25&lt;&gt;"",ROW($K$6:$K$25)-MIN(ROW($K$6:$K$25))+1,""),""),ROW()-ROW(A$27)+1))),),"")</f>
        <v>0</v>
      </c>
      <c r="Q35">
        <f t="array" ref="Q35">IFERROR(CONCATENATE(TEXT(INDEX($Q$6:$Q$25,SMALL(IF($T$6:$T$25&lt;&gt;"",IF($Q$6:$Q$25&lt;&gt;"",ROW($Q$6:$Q$25)-MIN(ROW($Q$6:$Q$25))+1,""),""),ROW()-ROW(A$27)+1)),"##0"),","),"")</f>
        <v>0</v>
      </c>
      <c r="R35">
        <f t="array" ref="R35">IFERROR(CONCATENATE((INDEX($T$6:$T$25,SMALL(IF($T$6:$T$25&lt;&gt;"",IF($Q$6:$Q$25&lt;&gt;"",ROW($Q$6:$Q$25)-MIN(ROW($Q$6:$Q$25))+1,""),""),ROW()-ROW(A$27)+1))),","),"")</f>
        <v>0</v>
      </c>
      <c r="S35">
        <f t="array" ref="S35">IFERROR(CONCATENATE((INDEX($A$6:$A$25,SMALL(IF($T$6:$T$25&lt;&gt;"",IF($Q$6:$Q$25&lt;&gt;"",ROW($Q$6:$Q$25)-MIN(ROW($Q$6:$Q$25))+1,""),""),ROW()-ROW(A$27)+1))),),"")</f>
        <v>0</v>
      </c>
      <c r="W35">
        <f t="array" ref="W35">IFERROR(CONCATENATE((INDEX($Z$6:$Z$25,SMALL(IF($Z$6:$Z$25&lt;&gt;"",IF($W$6:$W$25&lt;&gt;"",ROW($W$6:$W$25)-MIN(ROW($W$6:$W$25))+1,""),""),ROW()-ROW(A$27)+1)))," "),"")</f>
        <v>0</v>
      </c>
      <c r="X35">
        <f t="array" ref="X35">IFERROR(CONCATENATE(TEXT(INDEX($W$6:$W$25,SMALL(IF($Z$6:$Z$25&lt;&gt;"",IF($W$6:$W$25&lt;&gt;"",ROW($W$6:$W$25)-MIN(ROW($W$6:$W$25))+1,""),""),ROW()-ROW(A$27)+1)),"##0")," "),"")</f>
        <v>0</v>
      </c>
      <c r="Y35">
        <f t="array" ref="Y35">IFERROR(CONCATENATE((INDEX($A$6:$A$25,SMALL(IF($Z$6:$Z$25&lt;&gt;"",IF($W$6:$W$25&lt;&gt;"",ROW($W$6:$W$25)-MIN(ROW($W$6:$W$25))+1,""),""),ROW()-ROW(A$27)+1))),),"")</f>
        <v>0</v>
      </c>
    </row>
    <row r="36" spans="11:25">
      <c r="K36">
        <f t="array" ref="K36">IFERROR(CONCATENATE((INDEX($N$6:$N$25,SMALL(IF($N$6:$N$25&lt;&gt;"",IF($K$6:$K$25&lt;&gt;"",ROW($K$6:$K$25)-MIN(ROW($K$6:$K$25))+1,""),""),ROW()-ROW(A$27)+1))),","),"")</f>
        <v>0</v>
      </c>
      <c r="L36">
        <f t="array" ref="L36">IFERROR(CONCATENATE(TEXT(INDEX($K$6:$K$25,SMALL(IF($N$6:$N$25&lt;&gt;"",IF($K$6:$K$25&lt;&gt;"",ROW($K$6:$K$25)-MIN(ROW($K$6:$K$25))+1,""),""),ROW()-ROW(A$27)+1)),"##0"),","),"")</f>
        <v>0</v>
      </c>
      <c r="M36">
        <f t="array" ref="M36">IFERROR(CONCATENATE((INDEX($A$6:$A$25,SMALL(IF($N$6:$N$25&lt;&gt;"",IF($K$6:$K$25&lt;&gt;"",ROW($K$6:$K$25)-MIN(ROW($K$6:$K$25))+1,""),""),ROW()-ROW(A$27)+1))),),"")</f>
        <v>0</v>
      </c>
      <c r="Q36">
        <f t="array" ref="Q36">IFERROR(CONCATENATE(TEXT(INDEX($Q$6:$Q$25,SMALL(IF($T$6:$T$25&lt;&gt;"",IF($Q$6:$Q$25&lt;&gt;"",ROW($Q$6:$Q$25)-MIN(ROW($Q$6:$Q$25))+1,""),""),ROW()-ROW(A$27)+1)),"##0"),","),"")</f>
        <v>0</v>
      </c>
      <c r="R36">
        <f t="array" ref="R36">IFERROR(CONCATENATE((INDEX($T$6:$T$25,SMALL(IF($T$6:$T$25&lt;&gt;"",IF($Q$6:$Q$25&lt;&gt;"",ROW($Q$6:$Q$25)-MIN(ROW($Q$6:$Q$25))+1,""),""),ROW()-ROW(A$27)+1))),","),"")</f>
        <v>0</v>
      </c>
      <c r="S36">
        <f t="array" ref="S36">IFERROR(CONCATENATE((INDEX($A$6:$A$25,SMALL(IF($T$6:$T$25&lt;&gt;"",IF($Q$6:$Q$25&lt;&gt;"",ROW($Q$6:$Q$25)-MIN(ROW($Q$6:$Q$25))+1,""),""),ROW()-ROW(A$27)+1))),),"")</f>
        <v>0</v>
      </c>
      <c r="W36">
        <f t="array" ref="W36">IFERROR(CONCATENATE((INDEX($Z$6:$Z$25,SMALL(IF($Z$6:$Z$25&lt;&gt;"",IF($W$6:$W$25&lt;&gt;"",ROW($W$6:$W$25)-MIN(ROW($W$6:$W$25))+1,""),""),ROW()-ROW(A$27)+1)))," "),"")</f>
        <v>0</v>
      </c>
      <c r="X36">
        <f t="array" ref="X36">IFERROR(CONCATENATE(TEXT(INDEX($W$6:$W$25,SMALL(IF($Z$6:$Z$25&lt;&gt;"",IF($W$6:$W$25&lt;&gt;"",ROW($W$6:$W$25)-MIN(ROW($W$6:$W$25))+1,""),""),ROW()-ROW(A$27)+1)),"##0")," "),"")</f>
        <v>0</v>
      </c>
      <c r="Y36">
        <f t="array" ref="Y36">IFERROR(CONCATENATE((INDEX($A$6:$A$25,SMALL(IF($Z$6:$Z$25&lt;&gt;"",IF($W$6:$W$25&lt;&gt;"",ROW($W$6:$W$25)-MIN(ROW($W$6:$W$25))+1,""),""),ROW()-ROW(A$27)+1))),),"")</f>
        <v>0</v>
      </c>
    </row>
    <row r="37" spans="11:25">
      <c r="K37">
        <f t="array" ref="K37">IFERROR(CONCATENATE((INDEX($N$6:$N$25,SMALL(IF($N$6:$N$25&lt;&gt;"",IF($K$6:$K$25&lt;&gt;"",ROW($K$6:$K$25)-MIN(ROW($K$6:$K$25))+1,""),""),ROW()-ROW(A$27)+1))),","),"")</f>
        <v>0</v>
      </c>
      <c r="L37">
        <f t="array" ref="L37">IFERROR(CONCATENATE(TEXT(INDEX($K$6:$K$25,SMALL(IF($N$6:$N$25&lt;&gt;"",IF($K$6:$K$25&lt;&gt;"",ROW($K$6:$K$25)-MIN(ROW($K$6:$K$25))+1,""),""),ROW()-ROW(A$27)+1)),"##0"),","),"")</f>
        <v>0</v>
      </c>
      <c r="M37">
        <f t="array" ref="M37">IFERROR(CONCATENATE((INDEX($A$6:$A$25,SMALL(IF($N$6:$N$25&lt;&gt;"",IF($K$6:$K$25&lt;&gt;"",ROW($K$6:$K$25)-MIN(ROW($K$6:$K$25))+1,""),""),ROW()-ROW(A$27)+1))),),"")</f>
        <v>0</v>
      </c>
      <c r="Q37">
        <f t="array" ref="Q37">IFERROR(CONCATENATE(TEXT(INDEX($Q$6:$Q$25,SMALL(IF($T$6:$T$25&lt;&gt;"",IF($Q$6:$Q$25&lt;&gt;"",ROW($Q$6:$Q$25)-MIN(ROW($Q$6:$Q$25))+1,""),""),ROW()-ROW(A$27)+1)),"##0"),","),"")</f>
        <v>0</v>
      </c>
      <c r="R37">
        <f t="array" ref="R37">IFERROR(CONCATENATE((INDEX($T$6:$T$25,SMALL(IF($T$6:$T$25&lt;&gt;"",IF($Q$6:$Q$25&lt;&gt;"",ROW($Q$6:$Q$25)-MIN(ROW($Q$6:$Q$25))+1,""),""),ROW()-ROW(A$27)+1))),","),"")</f>
        <v>0</v>
      </c>
      <c r="S37">
        <f t="array" ref="S37">IFERROR(CONCATENATE((INDEX($A$6:$A$25,SMALL(IF($T$6:$T$25&lt;&gt;"",IF($Q$6:$Q$25&lt;&gt;"",ROW($Q$6:$Q$25)-MIN(ROW($Q$6:$Q$25))+1,""),""),ROW()-ROW(A$27)+1))),),"")</f>
        <v>0</v>
      </c>
      <c r="W37">
        <f t="array" ref="W37">IFERROR(CONCATENATE((INDEX($Z$6:$Z$25,SMALL(IF($Z$6:$Z$25&lt;&gt;"",IF($W$6:$W$25&lt;&gt;"",ROW($W$6:$W$25)-MIN(ROW($W$6:$W$25))+1,""),""),ROW()-ROW(A$27)+1)))," "),"")</f>
        <v>0</v>
      </c>
      <c r="X37">
        <f t="array" ref="X37">IFERROR(CONCATENATE(TEXT(INDEX($W$6:$W$25,SMALL(IF($Z$6:$Z$25&lt;&gt;"",IF($W$6:$W$25&lt;&gt;"",ROW($W$6:$W$25)-MIN(ROW($W$6:$W$25))+1,""),""),ROW()-ROW(A$27)+1)),"##0")," "),"")</f>
        <v>0</v>
      </c>
      <c r="Y37">
        <f t="array" ref="Y37">IFERROR(CONCATENATE((INDEX($A$6:$A$25,SMALL(IF($Z$6:$Z$25&lt;&gt;"",IF($W$6:$W$25&lt;&gt;"",ROW($W$6:$W$25)-MIN(ROW($W$6:$W$25))+1,""),""),ROW()-ROW(A$27)+1))),),"")</f>
        <v>0</v>
      </c>
    </row>
    <row r="38" spans="11:25">
      <c r="K38">
        <f t="array" ref="K38">IFERROR(CONCATENATE((INDEX($N$6:$N$25,SMALL(IF($N$6:$N$25&lt;&gt;"",IF($K$6:$K$25&lt;&gt;"",ROW($K$6:$K$25)-MIN(ROW($K$6:$K$25))+1,""),""),ROW()-ROW(A$27)+1))),","),"")</f>
        <v>0</v>
      </c>
      <c r="L38">
        <f t="array" ref="L38">IFERROR(CONCATENATE(TEXT(INDEX($K$6:$K$25,SMALL(IF($N$6:$N$25&lt;&gt;"",IF($K$6:$K$25&lt;&gt;"",ROW($K$6:$K$25)-MIN(ROW($K$6:$K$25))+1,""),""),ROW()-ROW(A$27)+1)),"##0"),","),"")</f>
        <v>0</v>
      </c>
      <c r="M38">
        <f t="array" ref="M38">IFERROR(CONCATENATE((INDEX($A$6:$A$25,SMALL(IF($N$6:$N$25&lt;&gt;"",IF($K$6:$K$25&lt;&gt;"",ROW($K$6:$K$25)-MIN(ROW($K$6:$K$25))+1,""),""),ROW()-ROW(A$27)+1))),),"")</f>
        <v>0</v>
      </c>
      <c r="Q38">
        <f t="array" ref="Q38">IFERROR(CONCATENATE(TEXT(INDEX($Q$6:$Q$25,SMALL(IF($T$6:$T$25&lt;&gt;"",IF($Q$6:$Q$25&lt;&gt;"",ROW($Q$6:$Q$25)-MIN(ROW($Q$6:$Q$25))+1,""),""),ROW()-ROW(A$27)+1)),"##0"),","),"")</f>
        <v>0</v>
      </c>
      <c r="R38">
        <f t="array" ref="R38">IFERROR(CONCATENATE((INDEX($T$6:$T$25,SMALL(IF($T$6:$T$25&lt;&gt;"",IF($Q$6:$Q$25&lt;&gt;"",ROW($Q$6:$Q$25)-MIN(ROW($Q$6:$Q$25))+1,""),""),ROW()-ROW(A$27)+1))),","),"")</f>
        <v>0</v>
      </c>
      <c r="S38">
        <f t="array" ref="S38">IFERROR(CONCATENATE((INDEX($A$6:$A$25,SMALL(IF($T$6:$T$25&lt;&gt;"",IF($Q$6:$Q$25&lt;&gt;"",ROW($Q$6:$Q$25)-MIN(ROW($Q$6:$Q$25))+1,""),""),ROW()-ROW(A$27)+1))),),"")</f>
        <v>0</v>
      </c>
      <c r="W38">
        <f t="array" ref="W38">IFERROR(CONCATENATE((INDEX($Z$6:$Z$25,SMALL(IF($Z$6:$Z$25&lt;&gt;"",IF($W$6:$W$25&lt;&gt;"",ROW($W$6:$W$25)-MIN(ROW($W$6:$W$25))+1,""),""),ROW()-ROW(A$27)+1)))," "),"")</f>
        <v>0</v>
      </c>
      <c r="X38">
        <f t="array" ref="X38">IFERROR(CONCATENATE(TEXT(INDEX($W$6:$W$25,SMALL(IF($Z$6:$Z$25&lt;&gt;"",IF($W$6:$W$25&lt;&gt;"",ROW($W$6:$W$25)-MIN(ROW($W$6:$W$25))+1,""),""),ROW()-ROW(A$27)+1)),"##0")," "),"")</f>
        <v>0</v>
      </c>
      <c r="Y38">
        <f t="array" ref="Y38">IFERROR(CONCATENATE((INDEX($A$6:$A$25,SMALL(IF($Z$6:$Z$25&lt;&gt;"",IF($W$6:$W$25&lt;&gt;"",ROW($W$6:$W$25)-MIN(ROW($W$6:$W$25))+1,""),""),ROW()-ROW(A$27)+1))),),"")</f>
        <v>0</v>
      </c>
    </row>
    <row r="39" spans="11:25">
      <c r="K39">
        <f t="array" ref="K39">IFERROR(CONCATENATE((INDEX($N$6:$N$25,SMALL(IF($N$6:$N$25&lt;&gt;"",IF($K$6:$K$25&lt;&gt;"",ROW($K$6:$K$25)-MIN(ROW($K$6:$K$25))+1,""),""),ROW()-ROW(A$27)+1))),","),"")</f>
        <v>0</v>
      </c>
      <c r="L39">
        <f t="array" ref="L39">IFERROR(CONCATENATE(TEXT(INDEX($K$6:$K$25,SMALL(IF($N$6:$N$25&lt;&gt;"",IF($K$6:$K$25&lt;&gt;"",ROW($K$6:$K$25)-MIN(ROW($K$6:$K$25))+1,""),""),ROW()-ROW(A$27)+1)),"##0"),","),"")</f>
        <v>0</v>
      </c>
      <c r="M39">
        <f t="array" ref="M39">IFERROR(CONCATENATE((INDEX($A$6:$A$25,SMALL(IF($N$6:$N$25&lt;&gt;"",IF($K$6:$K$25&lt;&gt;"",ROW($K$6:$K$25)-MIN(ROW($K$6:$K$25))+1,""),""),ROW()-ROW(A$27)+1))),),"")</f>
        <v>0</v>
      </c>
      <c r="Q39">
        <f t="array" ref="Q39">IFERROR(CONCATENATE(TEXT(INDEX($Q$6:$Q$25,SMALL(IF($T$6:$T$25&lt;&gt;"",IF($Q$6:$Q$25&lt;&gt;"",ROW($Q$6:$Q$25)-MIN(ROW($Q$6:$Q$25))+1,""),""),ROW()-ROW(A$27)+1)),"##0"),","),"")</f>
        <v>0</v>
      </c>
      <c r="R39">
        <f t="array" ref="R39">IFERROR(CONCATENATE((INDEX($T$6:$T$25,SMALL(IF($T$6:$T$25&lt;&gt;"",IF($Q$6:$Q$25&lt;&gt;"",ROW($Q$6:$Q$25)-MIN(ROW($Q$6:$Q$25))+1,""),""),ROW()-ROW(A$27)+1))),","),"")</f>
        <v>0</v>
      </c>
      <c r="S39">
        <f t="array" ref="S39">IFERROR(CONCATENATE((INDEX($A$6:$A$25,SMALL(IF($T$6:$T$25&lt;&gt;"",IF($Q$6:$Q$25&lt;&gt;"",ROW($Q$6:$Q$25)-MIN(ROW($Q$6:$Q$25))+1,""),""),ROW()-ROW(A$27)+1))),),"")</f>
        <v>0</v>
      </c>
      <c r="W39">
        <f t="array" ref="W39">IFERROR(CONCATENATE((INDEX($Z$6:$Z$25,SMALL(IF($Z$6:$Z$25&lt;&gt;"",IF($W$6:$W$25&lt;&gt;"",ROW($W$6:$W$25)-MIN(ROW($W$6:$W$25))+1,""),""),ROW()-ROW(A$27)+1)))," "),"")</f>
        <v>0</v>
      </c>
      <c r="X39">
        <f t="array" ref="X39">IFERROR(CONCATENATE(TEXT(INDEX($W$6:$W$25,SMALL(IF($Z$6:$Z$25&lt;&gt;"",IF($W$6:$W$25&lt;&gt;"",ROW($W$6:$W$25)-MIN(ROW($W$6:$W$25))+1,""),""),ROW()-ROW(A$27)+1)),"##0")," "),"")</f>
        <v>0</v>
      </c>
      <c r="Y39">
        <f t="array" ref="Y39">IFERROR(CONCATENATE((INDEX($A$6:$A$25,SMALL(IF($Z$6:$Z$25&lt;&gt;"",IF($W$6:$W$25&lt;&gt;"",ROW($W$6:$W$25)-MIN(ROW($W$6:$W$25))+1,""),""),ROW()-ROW(A$27)+1))),),"")</f>
        <v>0</v>
      </c>
    </row>
    <row r="40" spans="11:25">
      <c r="K40">
        <f t="array" ref="K40">IFERROR(CONCATENATE((INDEX($N$6:$N$25,SMALL(IF($N$6:$N$25&lt;&gt;"",IF($K$6:$K$25&lt;&gt;"",ROW($K$6:$K$25)-MIN(ROW($K$6:$K$25))+1,""),""),ROW()-ROW(A$27)+1))),","),"")</f>
        <v>0</v>
      </c>
      <c r="L40">
        <f t="array" ref="L40">IFERROR(CONCATENATE(TEXT(INDEX($K$6:$K$25,SMALL(IF($N$6:$N$25&lt;&gt;"",IF($K$6:$K$25&lt;&gt;"",ROW($K$6:$K$25)-MIN(ROW($K$6:$K$25))+1,""),""),ROW()-ROW(A$27)+1)),"##0"),","),"")</f>
        <v>0</v>
      </c>
      <c r="M40">
        <f t="array" ref="M40">IFERROR(CONCATENATE((INDEX($A$6:$A$25,SMALL(IF($N$6:$N$25&lt;&gt;"",IF($K$6:$K$25&lt;&gt;"",ROW($K$6:$K$25)-MIN(ROW($K$6:$K$25))+1,""),""),ROW()-ROW(A$27)+1))),),"")</f>
        <v>0</v>
      </c>
      <c r="Q40">
        <f t="array" ref="Q40">IFERROR(CONCATENATE(TEXT(INDEX($Q$6:$Q$25,SMALL(IF($T$6:$T$25&lt;&gt;"",IF($Q$6:$Q$25&lt;&gt;"",ROW($Q$6:$Q$25)-MIN(ROW($Q$6:$Q$25))+1,""),""),ROW()-ROW(A$27)+1)),"##0"),","),"")</f>
        <v>0</v>
      </c>
      <c r="R40">
        <f t="array" ref="R40">IFERROR(CONCATENATE((INDEX($T$6:$T$25,SMALL(IF($T$6:$T$25&lt;&gt;"",IF($Q$6:$Q$25&lt;&gt;"",ROW($Q$6:$Q$25)-MIN(ROW($Q$6:$Q$25))+1,""),""),ROW()-ROW(A$27)+1))),","),"")</f>
        <v>0</v>
      </c>
      <c r="S40">
        <f t="array" ref="S40">IFERROR(CONCATENATE((INDEX($A$6:$A$25,SMALL(IF($T$6:$T$25&lt;&gt;"",IF($Q$6:$Q$25&lt;&gt;"",ROW($Q$6:$Q$25)-MIN(ROW($Q$6:$Q$25))+1,""),""),ROW()-ROW(A$27)+1))),),"")</f>
        <v>0</v>
      </c>
      <c r="W40">
        <f t="array" ref="W40">IFERROR(CONCATENATE((INDEX($Z$6:$Z$25,SMALL(IF($Z$6:$Z$25&lt;&gt;"",IF($W$6:$W$25&lt;&gt;"",ROW($W$6:$W$25)-MIN(ROW($W$6:$W$25))+1,""),""),ROW()-ROW(A$27)+1)))," "),"")</f>
        <v>0</v>
      </c>
      <c r="X40">
        <f t="array" ref="X40">IFERROR(CONCATENATE(TEXT(INDEX($W$6:$W$25,SMALL(IF($Z$6:$Z$25&lt;&gt;"",IF($W$6:$W$25&lt;&gt;"",ROW($W$6:$W$25)-MIN(ROW($W$6:$W$25))+1,""),""),ROW()-ROW(A$27)+1)),"##0")," "),"")</f>
        <v>0</v>
      </c>
      <c r="Y40">
        <f t="array" ref="Y40">IFERROR(CONCATENATE((INDEX($A$6:$A$25,SMALL(IF($Z$6:$Z$25&lt;&gt;"",IF($W$6:$W$25&lt;&gt;"",ROW($W$6:$W$25)-MIN(ROW($W$6:$W$25))+1,""),""),ROW()-ROW(A$27)+1))),),"")</f>
        <v>0</v>
      </c>
    </row>
    <row r="41" spans="11:25">
      <c r="K41">
        <f t="array" ref="K41">IFERROR(CONCATENATE((INDEX($N$6:$N$25,SMALL(IF($N$6:$N$25&lt;&gt;"",IF($K$6:$K$25&lt;&gt;"",ROW($K$6:$K$25)-MIN(ROW($K$6:$K$25))+1,""),""),ROW()-ROW(A$27)+1))),","),"")</f>
        <v>0</v>
      </c>
      <c r="L41">
        <f t="array" ref="L41">IFERROR(CONCATENATE(TEXT(INDEX($K$6:$K$25,SMALL(IF($N$6:$N$25&lt;&gt;"",IF($K$6:$K$25&lt;&gt;"",ROW($K$6:$K$25)-MIN(ROW($K$6:$K$25))+1,""),""),ROW()-ROW(A$27)+1)),"##0"),","),"")</f>
        <v>0</v>
      </c>
      <c r="M41">
        <f t="array" ref="M41">IFERROR(CONCATENATE((INDEX($A$6:$A$25,SMALL(IF($N$6:$N$25&lt;&gt;"",IF($K$6:$K$25&lt;&gt;"",ROW($K$6:$K$25)-MIN(ROW($K$6:$K$25))+1,""),""),ROW()-ROW(A$27)+1))),),"")</f>
        <v>0</v>
      </c>
      <c r="Q41">
        <f t="array" ref="Q41">IFERROR(CONCATENATE(TEXT(INDEX($Q$6:$Q$25,SMALL(IF($T$6:$T$25&lt;&gt;"",IF($Q$6:$Q$25&lt;&gt;"",ROW($Q$6:$Q$25)-MIN(ROW($Q$6:$Q$25))+1,""),""),ROW()-ROW(A$27)+1)),"##0"),","),"")</f>
        <v>0</v>
      </c>
      <c r="R41">
        <f t="array" ref="R41">IFERROR(CONCATENATE((INDEX($T$6:$T$25,SMALL(IF($T$6:$T$25&lt;&gt;"",IF($Q$6:$Q$25&lt;&gt;"",ROW($Q$6:$Q$25)-MIN(ROW($Q$6:$Q$25))+1,""),""),ROW()-ROW(A$27)+1))),","),"")</f>
        <v>0</v>
      </c>
      <c r="S41">
        <f t="array" ref="S41">IFERROR(CONCATENATE((INDEX($A$6:$A$25,SMALL(IF($T$6:$T$25&lt;&gt;"",IF($Q$6:$Q$25&lt;&gt;"",ROW($Q$6:$Q$25)-MIN(ROW($Q$6:$Q$25))+1,""),""),ROW()-ROW(A$27)+1))),),"")</f>
        <v>0</v>
      </c>
      <c r="W41">
        <f t="array" ref="W41">IFERROR(CONCATENATE((INDEX($Z$6:$Z$25,SMALL(IF($Z$6:$Z$25&lt;&gt;"",IF($W$6:$W$25&lt;&gt;"",ROW($W$6:$W$25)-MIN(ROW($W$6:$W$25))+1,""),""),ROW()-ROW(A$27)+1)))," "),"")</f>
        <v>0</v>
      </c>
      <c r="X41">
        <f t="array" ref="X41">IFERROR(CONCATENATE(TEXT(INDEX($W$6:$W$25,SMALL(IF($Z$6:$Z$25&lt;&gt;"",IF($W$6:$W$25&lt;&gt;"",ROW($W$6:$W$25)-MIN(ROW($W$6:$W$25))+1,""),""),ROW()-ROW(A$27)+1)),"##0")," "),"")</f>
        <v>0</v>
      </c>
      <c r="Y41">
        <f t="array" ref="Y41">IFERROR(CONCATENATE((INDEX($A$6:$A$25,SMALL(IF($Z$6:$Z$25&lt;&gt;"",IF($W$6:$W$25&lt;&gt;"",ROW($W$6:$W$25)-MIN(ROW($W$6:$W$25))+1,""),""),ROW()-ROW(A$27)+1))),),"")</f>
        <v>0</v>
      </c>
    </row>
    <row r="42" spans="11:25">
      <c r="K42">
        <f t="array" ref="K42">IFERROR(CONCATENATE((INDEX($N$6:$N$25,SMALL(IF($N$6:$N$25&lt;&gt;"",IF($K$6:$K$25&lt;&gt;"",ROW($K$6:$K$25)-MIN(ROW($K$6:$K$25))+1,""),""),ROW()-ROW(A$27)+1))),","),"")</f>
        <v>0</v>
      </c>
      <c r="L42">
        <f t="array" ref="L42">IFERROR(CONCATENATE(TEXT(INDEX($K$6:$K$25,SMALL(IF($N$6:$N$25&lt;&gt;"",IF($K$6:$K$25&lt;&gt;"",ROW($K$6:$K$25)-MIN(ROW($K$6:$K$25))+1,""),""),ROW()-ROW(A$27)+1)),"##0"),","),"")</f>
        <v>0</v>
      </c>
      <c r="M42">
        <f t="array" ref="M42">IFERROR(CONCATENATE((INDEX($A$6:$A$25,SMALL(IF($N$6:$N$25&lt;&gt;"",IF($K$6:$K$25&lt;&gt;"",ROW($K$6:$K$25)-MIN(ROW($K$6:$K$25))+1,""),""),ROW()-ROW(A$27)+1))),),"")</f>
        <v>0</v>
      </c>
      <c r="Q42">
        <f t="array" ref="Q42">IFERROR(CONCATENATE(TEXT(INDEX($Q$6:$Q$25,SMALL(IF($T$6:$T$25&lt;&gt;"",IF($Q$6:$Q$25&lt;&gt;"",ROW($Q$6:$Q$25)-MIN(ROW($Q$6:$Q$25))+1,""),""),ROW()-ROW(A$27)+1)),"##0"),","),"")</f>
        <v>0</v>
      </c>
      <c r="R42">
        <f t="array" ref="R42">IFERROR(CONCATENATE((INDEX($T$6:$T$25,SMALL(IF($T$6:$T$25&lt;&gt;"",IF($Q$6:$Q$25&lt;&gt;"",ROW($Q$6:$Q$25)-MIN(ROW($Q$6:$Q$25))+1,""),""),ROW()-ROW(A$27)+1))),","),"")</f>
        <v>0</v>
      </c>
      <c r="S42">
        <f t="array" ref="S42">IFERROR(CONCATENATE((INDEX($A$6:$A$25,SMALL(IF($T$6:$T$25&lt;&gt;"",IF($Q$6:$Q$25&lt;&gt;"",ROW($Q$6:$Q$25)-MIN(ROW($Q$6:$Q$25))+1,""),""),ROW()-ROW(A$27)+1))),),"")</f>
        <v>0</v>
      </c>
      <c r="W42">
        <f t="array" ref="W42">IFERROR(CONCATENATE((INDEX($Z$6:$Z$25,SMALL(IF($Z$6:$Z$25&lt;&gt;"",IF($W$6:$W$25&lt;&gt;"",ROW($W$6:$W$25)-MIN(ROW($W$6:$W$25))+1,""),""),ROW()-ROW(A$27)+1)))," "),"")</f>
        <v>0</v>
      </c>
      <c r="X42">
        <f t="array" ref="X42">IFERROR(CONCATENATE(TEXT(INDEX($W$6:$W$25,SMALL(IF($Z$6:$Z$25&lt;&gt;"",IF($W$6:$W$25&lt;&gt;"",ROW($W$6:$W$25)-MIN(ROW($W$6:$W$25))+1,""),""),ROW()-ROW(A$27)+1)),"##0")," "),"")</f>
        <v>0</v>
      </c>
      <c r="Y42">
        <f t="array" ref="Y42">IFERROR(CONCATENATE((INDEX($A$6:$A$25,SMALL(IF($Z$6:$Z$25&lt;&gt;"",IF($W$6:$W$25&lt;&gt;"",ROW($W$6:$W$25)-MIN(ROW($W$6:$W$25))+1,""),""),ROW()-ROW(A$27)+1))),),"")</f>
        <v>0</v>
      </c>
    </row>
    <row r="43" spans="11:25">
      <c r="K43">
        <f t="array" ref="K43">IFERROR(CONCATENATE((INDEX($N$6:$N$25,SMALL(IF($N$6:$N$25&lt;&gt;"",IF($K$6:$K$25&lt;&gt;"",ROW($K$6:$K$25)-MIN(ROW($K$6:$K$25))+1,""),""),ROW()-ROW(A$27)+1))),","),"")</f>
        <v>0</v>
      </c>
      <c r="L43">
        <f t="array" ref="L43">IFERROR(CONCATENATE(TEXT(INDEX($K$6:$K$25,SMALL(IF($N$6:$N$25&lt;&gt;"",IF($K$6:$K$25&lt;&gt;"",ROW($K$6:$K$25)-MIN(ROW($K$6:$K$25))+1,""),""),ROW()-ROW(A$27)+1)),"##0"),","),"")</f>
        <v>0</v>
      </c>
      <c r="M43">
        <f t="array" ref="M43">IFERROR(CONCATENATE((INDEX($A$6:$A$25,SMALL(IF($N$6:$N$25&lt;&gt;"",IF($K$6:$K$25&lt;&gt;"",ROW($K$6:$K$25)-MIN(ROW($K$6:$K$25))+1,""),""),ROW()-ROW(A$27)+1))),),"")</f>
        <v>0</v>
      </c>
      <c r="Q43">
        <f t="array" ref="Q43">IFERROR(CONCATENATE(TEXT(INDEX($Q$6:$Q$25,SMALL(IF($T$6:$T$25&lt;&gt;"",IF($Q$6:$Q$25&lt;&gt;"",ROW($Q$6:$Q$25)-MIN(ROW($Q$6:$Q$25))+1,""),""),ROW()-ROW(A$27)+1)),"##0"),","),"")</f>
        <v>0</v>
      </c>
      <c r="R43">
        <f t="array" ref="R43">IFERROR(CONCATENATE((INDEX($T$6:$T$25,SMALL(IF($T$6:$T$25&lt;&gt;"",IF($Q$6:$Q$25&lt;&gt;"",ROW($Q$6:$Q$25)-MIN(ROW($Q$6:$Q$25))+1,""),""),ROW()-ROW(A$27)+1))),","),"")</f>
        <v>0</v>
      </c>
      <c r="S43">
        <f t="array" ref="S43">IFERROR(CONCATENATE((INDEX($A$6:$A$25,SMALL(IF($T$6:$T$25&lt;&gt;"",IF($Q$6:$Q$25&lt;&gt;"",ROW($Q$6:$Q$25)-MIN(ROW($Q$6:$Q$25))+1,""),""),ROW()-ROW(A$27)+1))),),"")</f>
        <v>0</v>
      </c>
      <c r="W43">
        <f t="array" ref="W43">IFERROR(CONCATENATE((INDEX($Z$6:$Z$25,SMALL(IF($Z$6:$Z$25&lt;&gt;"",IF($W$6:$W$25&lt;&gt;"",ROW($W$6:$W$25)-MIN(ROW($W$6:$W$25))+1,""),""),ROW()-ROW(A$27)+1)))," "),"")</f>
        <v>0</v>
      </c>
      <c r="X43">
        <f t="array" ref="X43">IFERROR(CONCATENATE(TEXT(INDEX($W$6:$W$25,SMALL(IF($Z$6:$Z$25&lt;&gt;"",IF($W$6:$W$25&lt;&gt;"",ROW($W$6:$W$25)-MIN(ROW($W$6:$W$25))+1,""),""),ROW()-ROW(A$27)+1)),"##0")," "),"")</f>
        <v>0</v>
      </c>
      <c r="Y43">
        <f t="array" ref="Y43">IFERROR(CONCATENATE((INDEX($A$6:$A$25,SMALL(IF($Z$6:$Z$25&lt;&gt;"",IF($W$6:$W$25&lt;&gt;"",ROW($W$6:$W$25)-MIN(ROW($W$6:$W$25))+1,""),""),ROW()-ROW(A$27)+1))),),"")</f>
        <v>0</v>
      </c>
    </row>
    <row r="44" spans="11:25">
      <c r="K44">
        <f t="array" ref="K44">IFERROR(CONCATENATE((INDEX($N$6:$N$25,SMALL(IF($N$6:$N$25&lt;&gt;"",IF($K$6:$K$25&lt;&gt;"",ROW($K$6:$K$25)-MIN(ROW($K$6:$K$25))+1,""),""),ROW()-ROW(A$27)+1))),","),"")</f>
        <v>0</v>
      </c>
      <c r="L44">
        <f t="array" ref="L44">IFERROR(CONCATENATE(TEXT(INDEX($K$6:$K$25,SMALL(IF($N$6:$N$25&lt;&gt;"",IF($K$6:$K$25&lt;&gt;"",ROW($K$6:$K$25)-MIN(ROW($K$6:$K$25))+1,""),""),ROW()-ROW(A$27)+1)),"##0"),","),"")</f>
        <v>0</v>
      </c>
      <c r="M44">
        <f t="array" ref="M44">IFERROR(CONCATENATE((INDEX($A$6:$A$25,SMALL(IF($N$6:$N$25&lt;&gt;"",IF($K$6:$K$25&lt;&gt;"",ROW($K$6:$K$25)-MIN(ROW($K$6:$K$25))+1,""),""),ROW()-ROW(A$27)+1))),),"")</f>
        <v>0</v>
      </c>
      <c r="Q44">
        <f t="array" ref="Q44">IFERROR(CONCATENATE(TEXT(INDEX($Q$6:$Q$25,SMALL(IF($T$6:$T$25&lt;&gt;"",IF($Q$6:$Q$25&lt;&gt;"",ROW($Q$6:$Q$25)-MIN(ROW($Q$6:$Q$25))+1,""),""),ROW()-ROW(A$27)+1)),"##0"),","),"")</f>
        <v>0</v>
      </c>
      <c r="R44">
        <f t="array" ref="R44">IFERROR(CONCATENATE((INDEX($T$6:$T$25,SMALL(IF($T$6:$T$25&lt;&gt;"",IF($Q$6:$Q$25&lt;&gt;"",ROW($Q$6:$Q$25)-MIN(ROW($Q$6:$Q$25))+1,""),""),ROW()-ROW(A$27)+1))),","),"")</f>
        <v>0</v>
      </c>
      <c r="S44">
        <f t="array" ref="S44">IFERROR(CONCATENATE((INDEX($A$6:$A$25,SMALL(IF($T$6:$T$25&lt;&gt;"",IF($Q$6:$Q$25&lt;&gt;"",ROW($Q$6:$Q$25)-MIN(ROW($Q$6:$Q$25))+1,""),""),ROW()-ROW(A$27)+1))),),"")</f>
        <v>0</v>
      </c>
      <c r="W44">
        <f t="array" ref="W44">IFERROR(CONCATENATE((INDEX($Z$6:$Z$25,SMALL(IF($Z$6:$Z$25&lt;&gt;"",IF($W$6:$W$25&lt;&gt;"",ROW($W$6:$W$25)-MIN(ROW($W$6:$W$25))+1,""),""),ROW()-ROW(A$27)+1)))," "),"")</f>
        <v>0</v>
      </c>
      <c r="X44">
        <f t="array" ref="X44">IFERROR(CONCATENATE(TEXT(INDEX($W$6:$W$25,SMALL(IF($Z$6:$Z$25&lt;&gt;"",IF($W$6:$W$25&lt;&gt;"",ROW($W$6:$W$25)-MIN(ROW($W$6:$W$25))+1,""),""),ROW()-ROW(A$27)+1)),"##0")," "),"")</f>
        <v>0</v>
      </c>
      <c r="Y44">
        <f t="array" ref="Y44">IFERROR(CONCATENATE((INDEX($A$6:$A$25,SMALL(IF($Z$6:$Z$25&lt;&gt;"",IF($W$6:$W$25&lt;&gt;"",ROW($W$6:$W$25)-MIN(ROW($W$6:$W$25))+1,""),""),ROW()-ROW(A$27)+1))),),"")</f>
        <v>0</v>
      </c>
    </row>
    <row r="45" spans="11:25">
      <c r="K45">
        <f t="array" ref="K45">IFERROR(CONCATENATE((INDEX($N$6:$N$25,SMALL(IF($N$6:$N$25&lt;&gt;"",IF($K$6:$K$25&lt;&gt;"",ROW($K$6:$K$25)-MIN(ROW($K$6:$K$25))+1,""),""),ROW()-ROW(A$27)+1))),","),"")</f>
        <v>0</v>
      </c>
      <c r="L45">
        <f t="array" ref="L45">IFERROR(CONCATENATE(TEXT(INDEX($K$6:$K$25,SMALL(IF($N$6:$N$25&lt;&gt;"",IF($K$6:$K$25&lt;&gt;"",ROW($K$6:$K$25)-MIN(ROW($K$6:$K$25))+1,""),""),ROW()-ROW(A$27)+1)),"##0"),","),"")</f>
        <v>0</v>
      </c>
      <c r="M45">
        <f t="array" ref="M45">IFERROR(CONCATENATE((INDEX($A$6:$A$25,SMALL(IF($N$6:$N$25&lt;&gt;"",IF($K$6:$K$25&lt;&gt;"",ROW($K$6:$K$25)-MIN(ROW($K$6:$K$25))+1,""),""),ROW()-ROW(A$27)+1))),),"")</f>
        <v>0</v>
      </c>
      <c r="Q45">
        <f t="array" ref="Q45">IFERROR(CONCATENATE(TEXT(INDEX($Q$6:$Q$25,SMALL(IF($T$6:$T$25&lt;&gt;"",IF($Q$6:$Q$25&lt;&gt;"",ROW($Q$6:$Q$25)-MIN(ROW($Q$6:$Q$25))+1,""),""),ROW()-ROW(A$27)+1)),"##0"),","),"")</f>
        <v>0</v>
      </c>
      <c r="R45">
        <f t="array" ref="R45">IFERROR(CONCATENATE((INDEX($T$6:$T$25,SMALL(IF($T$6:$T$25&lt;&gt;"",IF($Q$6:$Q$25&lt;&gt;"",ROW($Q$6:$Q$25)-MIN(ROW($Q$6:$Q$25))+1,""),""),ROW()-ROW(A$27)+1))),","),"")</f>
        <v>0</v>
      </c>
      <c r="S45">
        <f t="array" ref="S45">IFERROR(CONCATENATE((INDEX($A$6:$A$25,SMALL(IF($T$6:$T$25&lt;&gt;"",IF($Q$6:$Q$25&lt;&gt;"",ROW($Q$6:$Q$25)-MIN(ROW($Q$6:$Q$25))+1,""),""),ROW()-ROW(A$27)+1))),),"")</f>
        <v>0</v>
      </c>
      <c r="W45">
        <f t="array" ref="W45">IFERROR(CONCATENATE((INDEX($Z$6:$Z$25,SMALL(IF($Z$6:$Z$25&lt;&gt;"",IF($W$6:$W$25&lt;&gt;"",ROW($W$6:$W$25)-MIN(ROW($W$6:$W$25))+1,""),""),ROW()-ROW(A$27)+1)))," "),"")</f>
        <v>0</v>
      </c>
      <c r="X45">
        <f t="array" ref="X45">IFERROR(CONCATENATE(TEXT(INDEX($W$6:$W$25,SMALL(IF($Z$6:$Z$25&lt;&gt;"",IF($W$6:$W$25&lt;&gt;"",ROW($W$6:$W$25)-MIN(ROW($W$6:$W$25))+1,""),""),ROW()-ROW(A$27)+1)),"##0")," "),"")</f>
        <v>0</v>
      </c>
      <c r="Y45">
        <f t="array" ref="Y45">IFERROR(CONCATENATE((INDEX($A$6:$A$25,SMALL(IF($Z$6:$Z$25&lt;&gt;"",IF($W$6:$W$25&lt;&gt;"",ROW($W$6:$W$25)-MIN(ROW($W$6:$W$25))+1,""),""),ROW()-ROW(A$27)+1))),),"")</f>
        <v>0</v>
      </c>
    </row>
    <row r="46" spans="11:25">
      <c r="K46">
        <f t="array" ref="K46">IFERROR(CONCATENATE((INDEX($N$6:$N$25,SMALL(IF($N$6:$N$25&lt;&gt;"",IF($K$6:$K$25&lt;&gt;"",ROW($K$6:$K$25)-MIN(ROW($K$6:$K$25))+1,""),""),ROW()-ROW(A$27)+1))),","),"")</f>
        <v>0</v>
      </c>
      <c r="L46">
        <f t="array" ref="L46">IFERROR(CONCATENATE(TEXT(INDEX($K$6:$K$25,SMALL(IF($N$6:$N$25&lt;&gt;"",IF($K$6:$K$25&lt;&gt;"",ROW($K$6:$K$25)-MIN(ROW($K$6:$K$25))+1,""),""),ROW()-ROW(A$27)+1)),"##0"),","),"")</f>
        <v>0</v>
      </c>
      <c r="M46">
        <f t="array" ref="M46">IFERROR(CONCATENATE((INDEX($A$6:$A$25,SMALL(IF($N$6:$N$25&lt;&gt;"",IF($K$6:$K$25&lt;&gt;"",ROW($K$6:$K$25)-MIN(ROW($K$6:$K$25))+1,""),""),ROW()-ROW(A$27)+1))),),"")</f>
        <v>0</v>
      </c>
      <c r="Q46">
        <f t="array" ref="Q46">IFERROR(CONCATENATE(TEXT(INDEX($Q$6:$Q$25,SMALL(IF($T$6:$T$25&lt;&gt;"",IF($Q$6:$Q$25&lt;&gt;"",ROW($Q$6:$Q$25)-MIN(ROW($Q$6:$Q$25))+1,""),""),ROW()-ROW(A$27)+1)),"##0"),","),"")</f>
        <v>0</v>
      </c>
      <c r="R46">
        <f t="array" ref="R46">IFERROR(CONCATENATE((INDEX($T$6:$T$25,SMALL(IF($T$6:$T$25&lt;&gt;"",IF($Q$6:$Q$25&lt;&gt;"",ROW($Q$6:$Q$25)-MIN(ROW($Q$6:$Q$25))+1,""),""),ROW()-ROW(A$27)+1))),","),"")</f>
        <v>0</v>
      </c>
      <c r="S46">
        <f t="array" ref="S46">IFERROR(CONCATENATE((INDEX($A$6:$A$25,SMALL(IF($T$6:$T$25&lt;&gt;"",IF($Q$6:$Q$25&lt;&gt;"",ROW($Q$6:$Q$25)-MIN(ROW($Q$6:$Q$25))+1,""),""),ROW()-ROW(A$27)+1))),),"")</f>
        <v>0</v>
      </c>
      <c r="W46">
        <f t="array" ref="W46">IFERROR(CONCATENATE((INDEX($Z$6:$Z$25,SMALL(IF($Z$6:$Z$25&lt;&gt;"",IF($W$6:$W$25&lt;&gt;"",ROW($W$6:$W$25)-MIN(ROW($W$6:$W$25))+1,""),""),ROW()-ROW(A$27)+1)))," "),"")</f>
        <v>0</v>
      </c>
      <c r="X46">
        <f t="array" ref="X46">IFERROR(CONCATENATE(TEXT(INDEX($W$6:$W$25,SMALL(IF($Z$6:$Z$25&lt;&gt;"",IF($W$6:$W$25&lt;&gt;"",ROW($W$6:$W$25)-MIN(ROW($W$6:$W$25))+1,""),""),ROW()-ROW(A$27)+1)),"##0")," "),"")</f>
        <v>0</v>
      </c>
      <c r="Y46">
        <f t="array" ref="Y46">IFERROR(CONCATENATE((INDEX($A$6:$A$25,SMALL(IF($Z$6:$Z$25&lt;&gt;"",IF($W$6:$W$25&lt;&gt;"",ROW($W$6:$W$25)-MIN(ROW($W$6:$W$25))+1,""),""),ROW()-ROW(A$27)+1))),),"")</f>
        <v>0</v>
      </c>
    </row>
  </sheetData>
  <mergeCells count="4">
    <mergeCell ref="A4:I4"/>
    <mergeCell ref="J4:O4"/>
    <mergeCell ref="P4:U4"/>
    <mergeCell ref="V4:AA4"/>
  </mergeCells>
  <conditionalFormatting sqref="L14">
    <cfRule type="cellIs" dxfId="0" priority="1" operator="lessThanOrEqual">
      <formula>H14</formula>
    </cfRule>
  </conditionalFormatting>
  <conditionalFormatting sqref="L15">
    <cfRule type="cellIs" dxfId="0" priority="3" operator="lessThanOrEqual">
      <formula>H15</formula>
    </cfRule>
  </conditionalFormatting>
  <conditionalFormatting sqref="L16">
    <cfRule type="cellIs" dxfId="0" priority="5" operator="lessThanOrEqual">
      <formula>H16</formula>
    </cfRule>
  </conditionalFormatting>
  <conditionalFormatting sqref="L17">
    <cfRule type="cellIs" dxfId="0" priority="7" operator="lessThanOrEqual">
      <formula>H17</formula>
    </cfRule>
  </conditionalFormatting>
  <conditionalFormatting sqref="L18">
    <cfRule type="cellIs" dxfId="0" priority="9" operator="lessThanOrEqual">
      <formula>H18</formula>
    </cfRule>
  </conditionalFormatting>
  <conditionalFormatting sqref="L23">
    <cfRule type="cellIs" dxfId="0" priority="11" operator="lessThanOrEqual">
      <formula>H23</formula>
    </cfRule>
  </conditionalFormatting>
  <conditionalFormatting sqref="M14">
    <cfRule type="cellIs" dxfId="0" priority="2" operator="lessThanOrEqual">
      <formula>I14</formula>
    </cfRule>
  </conditionalFormatting>
  <conditionalFormatting sqref="M15">
    <cfRule type="cellIs" dxfId="0" priority="4" operator="lessThanOrEqual">
      <formula>I15</formula>
    </cfRule>
  </conditionalFormatting>
  <conditionalFormatting sqref="M16">
    <cfRule type="cellIs" dxfId="0" priority="6" operator="lessThanOrEqual">
      <formula>I16</formula>
    </cfRule>
  </conditionalFormatting>
  <conditionalFormatting sqref="M17">
    <cfRule type="cellIs" dxfId="0" priority="8" operator="lessThanOrEqual">
      <formula>I17</formula>
    </cfRule>
  </conditionalFormatting>
  <conditionalFormatting sqref="M18">
    <cfRule type="cellIs" dxfId="0" priority="10" operator="lessThanOrEqual">
      <formula>I18</formula>
    </cfRule>
  </conditionalFormatting>
  <conditionalFormatting sqref="M23">
    <cfRule type="cellIs" dxfId="0" priority="12" operator="lessThanOrEqual">
      <formula>I23</formula>
    </cfRule>
  </conditionalFormatting>
  <conditionalFormatting sqref="R14">
    <cfRule type="cellIs" dxfId="0" priority="13" operator="lessThanOrEqual">
      <formula>H14</formula>
    </cfRule>
  </conditionalFormatting>
  <conditionalFormatting sqref="R15">
    <cfRule type="cellIs" dxfId="0" priority="15" operator="lessThanOrEqual">
      <formula>H15</formula>
    </cfRule>
  </conditionalFormatting>
  <conditionalFormatting sqref="R16">
    <cfRule type="cellIs" dxfId="0" priority="17" operator="lessThanOrEqual">
      <formula>H16</formula>
    </cfRule>
  </conditionalFormatting>
  <conditionalFormatting sqref="R17">
    <cfRule type="cellIs" dxfId="0" priority="19" operator="lessThanOrEqual">
      <formula>H17</formula>
    </cfRule>
  </conditionalFormatting>
  <conditionalFormatting sqref="R23">
    <cfRule type="cellIs" dxfId="0" priority="21" operator="lessThanOrEqual">
      <formula>H23</formula>
    </cfRule>
  </conditionalFormatting>
  <conditionalFormatting sqref="S14">
    <cfRule type="cellIs" dxfId="0" priority="14" operator="lessThanOrEqual">
      <formula>I14</formula>
    </cfRule>
  </conditionalFormatting>
  <conditionalFormatting sqref="S15">
    <cfRule type="cellIs" dxfId="0" priority="16" operator="lessThanOrEqual">
      <formula>I15</formula>
    </cfRule>
  </conditionalFormatting>
  <conditionalFormatting sqref="S16">
    <cfRule type="cellIs" dxfId="0" priority="18" operator="lessThanOrEqual">
      <formula>I16</formula>
    </cfRule>
  </conditionalFormatting>
  <conditionalFormatting sqref="S17">
    <cfRule type="cellIs" dxfId="0" priority="20" operator="lessThanOrEqual">
      <formula>I17</formula>
    </cfRule>
  </conditionalFormatting>
  <conditionalFormatting sqref="S23">
    <cfRule type="cellIs" dxfId="0" priority="22" operator="lessThanOrEqual">
      <formula>I23</formula>
    </cfRule>
  </conditionalFormatting>
  <conditionalFormatting sqref="X14">
    <cfRule type="cellIs" dxfId="0" priority="23" operator="lessThanOrEqual">
      <formula>H14</formula>
    </cfRule>
  </conditionalFormatting>
  <conditionalFormatting sqref="X15">
    <cfRule type="cellIs" dxfId="0" priority="25" operator="lessThanOrEqual">
      <formula>H15</formula>
    </cfRule>
  </conditionalFormatting>
  <conditionalFormatting sqref="X16">
    <cfRule type="cellIs" dxfId="0" priority="27" operator="lessThanOrEqual">
      <formula>H16</formula>
    </cfRule>
  </conditionalFormatting>
  <conditionalFormatting sqref="X17">
    <cfRule type="cellIs" dxfId="0" priority="29" operator="lessThanOrEqual">
      <formula>H17</formula>
    </cfRule>
  </conditionalFormatting>
  <conditionalFormatting sqref="X23">
    <cfRule type="cellIs" dxfId="0" priority="31" operator="lessThanOrEqual">
      <formula>H23</formula>
    </cfRule>
  </conditionalFormatting>
  <conditionalFormatting sqref="Y14">
    <cfRule type="cellIs" dxfId="0" priority="24" operator="lessThanOrEqual">
      <formula>I14</formula>
    </cfRule>
  </conditionalFormatting>
  <conditionalFormatting sqref="Y15">
    <cfRule type="cellIs" dxfId="0" priority="26" operator="lessThanOrEqual">
      <formula>I15</formula>
    </cfRule>
  </conditionalFormatting>
  <conditionalFormatting sqref="Y16">
    <cfRule type="cellIs" dxfId="0" priority="28" operator="lessThanOrEqual">
      <formula>I16</formula>
    </cfRule>
  </conditionalFormatting>
  <conditionalFormatting sqref="Y17">
    <cfRule type="cellIs" dxfId="0" priority="30" operator="lessThanOrEqual">
      <formula>I17</formula>
    </cfRule>
  </conditionalFormatting>
  <conditionalFormatting sqref="Y23">
    <cfRule type="cellIs" dxfId="0" priority="32" operator="lessThanOrEqual">
      <formula>I23</formula>
    </cfRule>
  </conditionalFormatting>
  <hyperlinks>
    <hyperlink ref="O14" r:id="rId1"/>
    <hyperlink ref="U14" r:id="rId2"/>
    <hyperlink ref="AA14" r:id="rId3"/>
    <hyperlink ref="O15" r:id="rId4"/>
    <hyperlink ref="U15" r:id="rId5"/>
    <hyperlink ref="AA15" r:id="rId6"/>
    <hyperlink ref="O16" r:id="rId7"/>
    <hyperlink ref="U16" r:id="rId8"/>
    <hyperlink ref="AA16" r:id="rId9"/>
    <hyperlink ref="O17" r:id="rId10"/>
    <hyperlink ref="U17" r:id="rId11"/>
    <hyperlink ref="AA17" r:id="rId12"/>
    <hyperlink ref="O18" r:id="rId13"/>
    <hyperlink ref="O23" r:id="rId14"/>
    <hyperlink ref="U23" r:id="rId15"/>
    <hyperlink ref="AA23" r:id="rId16"/>
  </hyperlinks>
  <pageMargins left="0.7" right="0.7" top="0.75" bottom="0.75" header="0.3" footer="0.3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KiCost</vt:lpstr>
      <vt:lpstr>BoardQty</vt:lpstr>
      <vt:lpstr>digikey_part_data</vt:lpstr>
      <vt:lpstr>global_part_data</vt:lpstr>
      <vt:lpstr>mouser_part_data</vt:lpstr>
      <vt:lpstr>newark_part_data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2015-10-26T16:02:59Z</dcterms:created>
  <dcterms:modified xsi:type="dcterms:W3CDTF">2015-10-26T16:02:59Z</dcterms:modified>
</cp:coreProperties>
</file>