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2352CF9-89DD-4002-B538-AF2BB17ABBE1}" xr6:coauthVersionLast="43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K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9" i="1" l="1"/>
  <c r="M11" i="1"/>
  <c r="L29" i="1"/>
  <c r="M46" i="1"/>
  <c r="M47" i="1"/>
  <c r="M45" i="1"/>
  <c r="M41" i="1"/>
  <c r="M39" i="1" s="1"/>
  <c r="M42" i="1"/>
  <c r="M43" i="1"/>
  <c r="M37" i="1"/>
  <c r="M28" i="1"/>
  <c r="M32" i="1"/>
  <c r="M33" i="1"/>
  <c r="M34" i="1"/>
  <c r="M35" i="1"/>
  <c r="M36" i="1"/>
  <c r="M27" i="1"/>
  <c r="M20" i="1"/>
  <c r="M17" i="1"/>
  <c r="L45" i="1"/>
  <c r="L39" i="1"/>
  <c r="L37" i="1"/>
  <c r="L28" i="1"/>
  <c r="L20" i="1"/>
  <c r="L46" i="1"/>
  <c r="L43" i="1"/>
  <c r="L41" i="1"/>
  <c r="L42" i="1"/>
  <c r="L38" i="1"/>
  <c r="L32" i="1"/>
  <c r="L33" i="1"/>
  <c r="L34" i="1"/>
  <c r="L35" i="1"/>
  <c r="L36" i="1"/>
  <c r="L27" i="1"/>
  <c r="L17" i="1"/>
  <c r="F41" i="1"/>
  <c r="F42" i="1"/>
  <c r="F43" i="1"/>
  <c r="F40" i="1"/>
  <c r="F39" i="1" s="1"/>
  <c r="F30" i="1"/>
  <c r="F31" i="1"/>
  <c r="F28" i="1" s="1"/>
  <c r="F32" i="1"/>
  <c r="F33" i="1"/>
  <c r="F34" i="1"/>
  <c r="F35" i="1"/>
  <c r="F36" i="1"/>
  <c r="F29" i="1"/>
  <c r="F22" i="1"/>
  <c r="F20" i="1" s="1"/>
  <c r="F23" i="1"/>
  <c r="F24" i="1"/>
  <c r="F25" i="1"/>
  <c r="F26" i="1"/>
  <c r="F27" i="1"/>
  <c r="F21" i="1"/>
  <c r="F37" i="1"/>
  <c r="F38" i="1"/>
  <c r="F45" i="1"/>
  <c r="F47" i="1"/>
  <c r="F46" i="1"/>
  <c r="J20" i="1"/>
  <c r="H20" i="1"/>
  <c r="J28" i="1"/>
  <c r="H28" i="1"/>
  <c r="L40" i="1"/>
  <c r="J39" i="1"/>
  <c r="H39" i="1"/>
  <c r="L47" i="1"/>
  <c r="J45" i="1"/>
  <c r="H45" i="1"/>
  <c r="M38" i="1"/>
  <c r="M40" i="1" l="1"/>
  <c r="F48" i="1"/>
  <c r="H37" i="1"/>
  <c r="J37" i="1"/>
  <c r="L21" i="1"/>
  <c r="L22" i="1"/>
  <c r="M29" i="1" l="1"/>
  <c r="L26" i="1"/>
  <c r="L25" i="1"/>
  <c r="L24" i="1"/>
  <c r="L23" i="1"/>
  <c r="M22" i="1"/>
  <c r="F17" i="1"/>
  <c r="M21" i="1" l="1"/>
  <c r="M25" i="1"/>
  <c r="M26" i="1"/>
  <c r="M24" i="1"/>
  <c r="M23" i="1"/>
  <c r="L30" i="1" l="1"/>
  <c r="M30" i="1" s="1"/>
  <c r="L18" i="1"/>
  <c r="M18" i="1" s="1"/>
  <c r="L31" i="1" l="1"/>
  <c r="J17" i="1"/>
  <c r="H17" i="1"/>
  <c r="M31" i="1" l="1"/>
</calcChain>
</file>

<file path=xl/sharedStrings.xml><?xml version="1.0" encoding="utf-8"?>
<sst xmlns="http://schemas.openxmlformats.org/spreadsheetml/2006/main" count="188" uniqueCount="98">
  <si>
    <t>Area Kinerja Utama</t>
  </si>
  <si>
    <t>Key Performance Indicator (KPI)</t>
  </si>
  <si>
    <t>Bobot KPI</t>
  </si>
  <si>
    <t>Target</t>
  </si>
  <si>
    <t>Keterangan Pencapaian</t>
  </si>
  <si>
    <t>Skor</t>
  </si>
  <si>
    <t>No.</t>
  </si>
  <si>
    <t>Planning</t>
  </si>
  <si>
    <t>Execution</t>
  </si>
  <si>
    <t>Control &amp; Monitoring</t>
  </si>
  <si>
    <t>Closing</t>
  </si>
  <si>
    <t>1.</t>
  </si>
  <si>
    <t>Membuat:</t>
  </si>
  <si>
    <t>2.</t>
  </si>
  <si>
    <t>Kualitas</t>
  </si>
  <si>
    <t>Satuan Target</t>
  </si>
  <si>
    <t>Total = (1) + (2) + (3) + (4) =</t>
  </si>
  <si>
    <t>(1).</t>
  </si>
  <si>
    <t>(2).</t>
  </si>
  <si>
    <t>(3).</t>
  </si>
  <si>
    <t>(4).</t>
  </si>
  <si>
    <t>Nilai = (Skor x Bobot KPI) x 100</t>
  </si>
  <si>
    <t>G o a l</t>
  </si>
  <si>
    <t>Phases</t>
  </si>
  <si>
    <t>Key Performance Indicator</t>
  </si>
  <si>
    <t>Nilai (%)</t>
  </si>
  <si>
    <t>Pencapaian
Target</t>
  </si>
  <si>
    <t>a.1</t>
  </si>
  <si>
    <t>a.</t>
  </si>
  <si>
    <t xml:space="preserve">: </t>
  </si>
  <si>
    <t/>
  </si>
  <si>
    <t>Nama</t>
  </si>
  <si>
    <t>Jabatan</t>
  </si>
  <si>
    <t>Direktorat</t>
  </si>
  <si>
    <t>:</t>
  </si>
  <si>
    <t>Staf Teknikal &amp; Operasi</t>
  </si>
  <si>
    <t>Komersial</t>
  </si>
  <si>
    <t>Nilai (Skor Akhir) KPI =</t>
  </si>
  <si>
    <t>Komersialisasi Sulfur Wilayah Kerja "A" Aceh</t>
  </si>
  <si>
    <t>Skor = Kuantitas Target / Pencapaian Target</t>
  </si>
  <si>
    <t>PI 10% WK NSO</t>
  </si>
  <si>
    <t>Sesuai Waktu Yang Ditentukan</t>
  </si>
  <si>
    <t>Sesuai Target</t>
  </si>
  <si>
    <t>Hari</t>
  </si>
  <si>
    <t>Lebih Cepat</t>
  </si>
  <si>
    <t>Berkoordinasi Dengan Pihak PT PHE NSO Terkait Pengalihan PI 10%</t>
  </si>
  <si>
    <t>Keterangan / Catatan :</t>
  </si>
  <si>
    <t>Goal Untuk Setiap Tahapan Proyek:</t>
  </si>
  <si>
    <t>Kuantitas 
(Per Proyek)</t>
  </si>
  <si>
    <t>Rizki Novelia</t>
  </si>
  <si>
    <t>Berkoordinasi dengan mitra terkait lifting Sulfur WK "A" di Pelabuhan Arun Blang Lancang</t>
  </si>
  <si>
    <t>b.</t>
  </si>
  <si>
    <t>b.1</t>
  </si>
  <si>
    <t>b.2</t>
  </si>
  <si>
    <t>b.3</t>
  </si>
  <si>
    <t>a.2</t>
  </si>
  <si>
    <t>a.3</t>
  </si>
  <si>
    <t>Adminitrasi Direktorat Komersial</t>
  </si>
  <si>
    <t>Mengelola Korespondensi Direktorat Komersial PT PEMA</t>
  </si>
  <si>
    <t>Mengelola Email Direktorat Komersial PT PEMA</t>
  </si>
  <si>
    <t>Mengarsipkan dokumen Direktorat Komersial PT PEMA</t>
  </si>
  <si>
    <t>Membuat SPPD Manager dan Karyawan Direktorat Komersial PT PEMA</t>
  </si>
  <si>
    <t>Membuat Laporan Manajemen Direktorat Komersial</t>
  </si>
  <si>
    <t>Membuat Pengajuan Biaya Operasional Direktorat Komersial</t>
  </si>
  <si>
    <t>a.4</t>
  </si>
  <si>
    <t>a.5</t>
  </si>
  <si>
    <t>a.6</t>
  </si>
  <si>
    <t>a.7</t>
  </si>
  <si>
    <t>Membuat Pertanggungjawaban Biaya Operasional Direktorat Komersial</t>
  </si>
  <si>
    <t>c.</t>
  </si>
  <si>
    <t>Pembersihan Lahan Arun Unit 84</t>
  </si>
  <si>
    <t>Meyiapkan Dokumen dan Surat untuk Kebutuhan Proyek</t>
  </si>
  <si>
    <t>3.</t>
  </si>
  <si>
    <t>PEMA-LAMI KSO</t>
  </si>
  <si>
    <t>Monitoring Proyek sebagai PIC PEMA-LAMI KSO</t>
  </si>
  <si>
    <t>Menyiapkan dan Memastikan Dokumen Penambahan Modal Investasi</t>
  </si>
  <si>
    <t>b.4</t>
  </si>
  <si>
    <t>Menjadi Tim Lifting di Pelabuhan Arun Blang Lancang</t>
  </si>
  <si>
    <t>Mengelola administrasi persiapan lifting Sulfur di Pelabuhan Arun Blang Lancang</t>
  </si>
  <si>
    <t>b.5</t>
  </si>
  <si>
    <t>Menyiapkan Dokumen Lifting Sulfur di Pelabuhan Blang Lancang</t>
  </si>
  <si>
    <t>b.6</t>
  </si>
  <si>
    <t>Melakukan Studi, Pengambilan data dan Observasi Lapangan terkait aktivitas bongkar muat Sulfur di Pelabuhan Buatan RAPP, Kabupaten Siak, Provinsi Riau</t>
  </si>
  <si>
    <t>b.7</t>
  </si>
  <si>
    <t>Menyiapkan Dokumen Lifting untuk Penagihan Sulfur ke Mitra</t>
  </si>
  <si>
    <t>b.8</t>
  </si>
  <si>
    <t>Berkoordinasi dengan Mitra terkait penawaran pembelian Sulfur untuk Lifting di Pelabuhan Kuala Langsa</t>
  </si>
  <si>
    <t>Membuat Pengajuan dan Pertanggungjawbaan Biaya Keperluan Investasi PT PEMA di Pelabuhan Kuala Langsa</t>
  </si>
  <si>
    <t>Revitalisasi Tangki Kondensat F-6104 Eks Arun LNG</t>
  </si>
  <si>
    <t>d.</t>
  </si>
  <si>
    <t>d.1</t>
  </si>
  <si>
    <t>d.2</t>
  </si>
  <si>
    <t>Inspeksi Progress 50% dan 100%  Pekerjaan Pembersihan Limbah Tangki Kondensat F-6104</t>
  </si>
  <si>
    <t>d.3</t>
  </si>
  <si>
    <t>Bertanggung Jawab sebagai HSE Officer pada Pekerjaan Pembersihan Limbah Tangki Kondensat F-6104</t>
  </si>
  <si>
    <t>d.4</t>
  </si>
  <si>
    <t>Bertanggung Jawab sebagai Document Control pada Pekerjaan Jasa Konsultansi Inspeksi &amp; Engineering Tangki Kondensat F-6104</t>
  </si>
  <si>
    <t>Mengelola Korespondensi dengan Mitra (LMAN, PT Petraco, PT Sucofindo dan Pihak terkait)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</si>
</sst>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8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12"/>
      <color theme="1"/>
      <name val="Segoe UI"/>
      <family val="2"/>
    </font>
    <font>
      <b/>
      <sz val="9"/>
      <color theme="1"/>
      <name val="Segoe UI"/>
      <family val="2"/>
    </font>
    <font>
      <b/>
      <sz val="9"/>
      <color theme="0"/>
      <name val="Segoe UI"/>
      <family val="2"/>
    </font>
    <font>
      <i/>
      <sz val="9"/>
      <color rgb="FFC00000"/>
      <name val="Segoe UI"/>
      <family val="2"/>
    </font>
    <font>
      <sz val="9"/>
      <color rgb="FF0000FF"/>
      <name val="Segoe UI"/>
      <family val="2"/>
    </font>
    <font>
      <sz val="9"/>
      <color rgb="FFFF0000"/>
      <name val="Segoe UI"/>
      <family val="2"/>
    </font>
    <font>
      <b/>
      <sz val="9"/>
      <name val="Segoe UI"/>
      <family val="2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6337778862885"/>
      </left>
      <right/>
      <top/>
      <bottom style="thin">
        <color theme="3" tint="0.59996337778862885"/>
      </bottom>
      <diagonal/>
    </border>
    <border>
      <left/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43" fontId="3" fillId="0" borderId="0" xfId="1" applyFont="1"/>
    <xf numFmtId="43" fontId="2" fillId="0" borderId="0" xfId="1" applyFont="1"/>
    <xf numFmtId="0" fontId="2" fillId="0" borderId="0" xfId="0" applyFont="1" applyAlignment="1">
      <alignment horizontal="center"/>
    </xf>
    <xf numFmtId="43" fontId="4" fillId="0" borderId="0" xfId="1" applyFont="1"/>
    <xf numFmtId="0" fontId="2" fillId="0" borderId="0" xfId="0" quotePrefix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43" fontId="2" fillId="3" borderId="1" xfId="1" quotePrefix="1" applyFont="1" applyFill="1" applyBorder="1"/>
    <xf numFmtId="43" fontId="2" fillId="3" borderId="1" xfId="1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43" fontId="4" fillId="0" borderId="0" xfId="1" applyFont="1" applyAlignment="1">
      <alignment horizontal="left"/>
    </xf>
    <xf numFmtId="0" fontId="2" fillId="3" borderId="4" xfId="0" applyFont="1" applyFill="1" applyBorder="1" applyAlignment="1">
      <alignment horizontal="center"/>
    </xf>
    <xf numFmtId="43" fontId="4" fillId="4" borderId="3" xfId="1" applyFont="1" applyFill="1" applyBorder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43" fontId="2" fillId="0" borderId="0" xfId="1" quotePrefix="1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9" fontId="2" fillId="0" borderId="0" xfId="2" applyFont="1"/>
    <xf numFmtId="0" fontId="2" fillId="4" borderId="11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12" xfId="0" applyFont="1" applyFill="1" applyBorder="1"/>
    <xf numFmtId="0" fontId="5" fillId="2" borderId="10" xfId="0" applyFont="1" applyFill="1" applyBorder="1" applyAlignment="1">
      <alignment horizontal="center" vertical="center" wrapText="1"/>
    </xf>
    <xf numFmtId="9" fontId="2" fillId="4" borderId="3" xfId="2" applyFont="1" applyFill="1" applyBorder="1"/>
    <xf numFmtId="1" fontId="2" fillId="6" borderId="1" xfId="0" applyNumberFormat="1" applyFont="1" applyFill="1" applyBorder="1" applyAlignment="1">
      <alignment horizontal="center"/>
    </xf>
    <xf numFmtId="43" fontId="2" fillId="3" borderId="1" xfId="1" applyFont="1" applyFill="1" applyBorder="1" applyAlignment="1">
      <alignment horizontal="left"/>
    </xf>
    <xf numFmtId="0" fontId="6" fillId="0" borderId="0" xfId="0" quotePrefix="1" applyFont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0" fontId="2" fillId="6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3" fontId="2" fillId="3" borderId="6" xfId="1" applyFont="1" applyFill="1" applyBorder="1" applyAlignment="1">
      <alignment horizontal="center" vertical="center"/>
    </xf>
    <xf numFmtId="0" fontId="4" fillId="6" borderId="1" xfId="1" applyNumberFormat="1" applyFont="1" applyFill="1" applyBorder="1"/>
    <xf numFmtId="0" fontId="4" fillId="6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wrapText="1"/>
    </xf>
    <xf numFmtId="0" fontId="2" fillId="3" borderId="1" xfId="1" applyNumberFormat="1" applyFont="1" applyFill="1" applyBorder="1" applyAlignment="1">
      <alignment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6" borderId="1" xfId="1" applyNumberFormat="1" applyFont="1" applyFill="1" applyBorder="1" applyAlignment="1">
      <alignment horizontal="left" vertical="center"/>
    </xf>
    <xf numFmtId="0" fontId="2" fillId="6" borderId="1" xfId="1" applyNumberFormat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6" borderId="19" xfId="1" applyNumberFormat="1" applyFont="1" applyFill="1" applyBorder="1" applyAlignment="1">
      <alignment vertical="center" wrapText="1"/>
    </xf>
    <xf numFmtId="0" fontId="2" fillId="6" borderId="1" xfId="1" applyNumberFormat="1" applyFont="1" applyFill="1" applyBorder="1" applyAlignment="1">
      <alignment horizontal="left"/>
    </xf>
    <xf numFmtId="0" fontId="2" fillId="0" borderId="18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/>
    </xf>
    <xf numFmtId="2" fontId="2" fillId="6" borderId="5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43" fontId="2" fillId="3" borderId="6" xfId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2" fillId="6" borderId="6" xfId="1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3" borderId="20" xfId="1" applyNumberFormat="1" applyFont="1" applyFill="1" applyBorder="1" applyAlignment="1">
      <alignment horizontal="center" vertical="center"/>
    </xf>
    <xf numFmtId="0" fontId="2" fillId="6" borderId="20" xfId="1" applyNumberFormat="1" applyFont="1" applyFill="1" applyBorder="1" applyAlignment="1">
      <alignment horizontal="center" vertical="center"/>
    </xf>
    <xf numFmtId="43" fontId="2" fillId="6" borderId="20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top"/>
    </xf>
    <xf numFmtId="9" fontId="2" fillId="3" borderId="1" xfId="2" applyFont="1" applyFill="1" applyBorder="1" applyAlignment="1">
      <alignment horizontal="center" vertical="center"/>
    </xf>
    <xf numFmtId="9" fontId="2" fillId="3" borderId="1" xfId="2" applyFont="1" applyFill="1" applyBorder="1" applyAlignment="1">
      <alignment horizontal="center"/>
    </xf>
    <xf numFmtId="9" fontId="2" fillId="6" borderId="1" xfId="2" applyFont="1" applyFill="1" applyBorder="1" applyAlignment="1">
      <alignment horizontal="center"/>
    </xf>
    <xf numFmtId="9" fontId="4" fillId="7" borderId="6" xfId="2" applyFont="1" applyFill="1" applyBorder="1" applyAlignment="1">
      <alignment horizontal="center"/>
    </xf>
    <xf numFmtId="9" fontId="4" fillId="7" borderId="8" xfId="2" applyFont="1" applyFill="1" applyBorder="1" applyAlignment="1">
      <alignment horizontal="center"/>
    </xf>
    <xf numFmtId="43" fontId="2" fillId="3" borderId="1" xfId="1" applyFont="1" applyFill="1" applyBorder="1" applyAlignment="1">
      <alignment wrapText="1"/>
    </xf>
    <xf numFmtId="0" fontId="2" fillId="3" borderId="1" xfId="0" quotePrefix="1" applyFont="1" applyFill="1" applyBorder="1" applyAlignment="1">
      <alignment horizontal="center" vertical="top"/>
    </xf>
    <xf numFmtId="0" fontId="2" fillId="3" borderId="6" xfId="0" quotePrefix="1" applyFont="1" applyFill="1" applyBorder="1" applyAlignment="1">
      <alignment horizontal="center" vertical="top"/>
    </xf>
    <xf numFmtId="0" fontId="2" fillId="3" borderId="18" xfId="0" quotePrefix="1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vertical="top" wrapText="1"/>
    </xf>
    <xf numFmtId="0" fontId="5" fillId="2" borderId="10" xfId="0" applyFont="1" applyFill="1" applyBorder="1" applyAlignment="1">
      <alignment horizontal="center" vertical="center"/>
    </xf>
    <xf numFmtId="43" fontId="4" fillId="3" borderId="0" xfId="1" applyFon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/>
    </xf>
    <xf numFmtId="43" fontId="2" fillId="3" borderId="1" xfId="1" applyFont="1" applyFill="1" applyBorder="1" applyAlignment="1">
      <alignment vertical="center" wrapText="1"/>
    </xf>
    <xf numFmtId="0" fontId="2" fillId="3" borderId="7" xfId="0" quotePrefix="1" applyFont="1" applyFill="1" applyBorder="1" applyAlignment="1">
      <alignment horizontal="center" vertical="top"/>
    </xf>
    <xf numFmtId="0" fontId="2" fillId="3" borderId="6" xfId="1" applyNumberFormat="1" applyFont="1" applyFill="1" applyBorder="1" applyAlignment="1">
      <alignment horizontal="center" vertical="top" wrapText="1"/>
    </xf>
    <xf numFmtId="0" fontId="2" fillId="3" borderId="18" xfId="1" applyNumberFormat="1" applyFont="1" applyFill="1" applyBorder="1" applyAlignment="1">
      <alignment horizontal="center" vertical="top" wrapText="1"/>
    </xf>
    <xf numFmtId="0" fontId="2" fillId="3" borderId="7" xfId="1" applyNumberFormat="1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107674</xdr:rowOff>
    </xdr:from>
    <xdr:to>
      <xdr:col>1</xdr:col>
      <xdr:colOff>684569</xdr:colOff>
      <xdr:row>4</xdr:row>
      <xdr:rowOff>126384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ABFF5-7605-40BC-9F6E-FE9649C7F1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1562"/>
        <a:stretch/>
      </xdr:blipFill>
      <xdr:spPr>
        <a:xfrm>
          <a:off x="74544" y="107674"/>
          <a:ext cx="858503" cy="717177"/>
        </a:xfrm>
        <a:prstGeom prst="rect">
          <a:avLst/>
        </a:prstGeom>
      </xdr:spPr>
    </xdr:pic>
    <xdr:clientData/>
  </xdr:twoCellAnchor>
  <xdr:twoCellAnchor editAs="oneCell">
    <xdr:from>
      <xdr:col>1</xdr:col>
      <xdr:colOff>758394</xdr:colOff>
      <xdr:row>0</xdr:row>
      <xdr:rowOff>161461</xdr:rowOff>
    </xdr:from>
    <xdr:to>
      <xdr:col>4</xdr:col>
      <xdr:colOff>718667</xdr:colOff>
      <xdr:row>4</xdr:row>
      <xdr:rowOff>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171FD6-DEF4-469C-9BEB-83B8ED3B61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40" t="-4313" r="53157" b="47156"/>
        <a:stretch/>
      </xdr:blipFill>
      <xdr:spPr>
        <a:xfrm>
          <a:off x="1006872" y="161461"/>
          <a:ext cx="1765882" cy="537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9"/>
  <sheetViews>
    <sheetView showGridLines="0" tabSelected="1" zoomScale="77" zoomScaleNormal="77" zoomScaleSheetLayoutView="92" workbookViewId="0">
      <selection activeCell="O27" sqref="O27"/>
    </sheetView>
  </sheetViews>
  <sheetFormatPr defaultColWidth="9.33203125" defaultRowHeight="12" x14ac:dyDescent="0.2"/>
  <cols>
    <col min="1" max="1" width="4.6640625" style="1" customWidth="1"/>
    <col min="2" max="2" width="22.33203125" style="1" customWidth="1"/>
    <col min="3" max="3" width="5.33203125" style="1" customWidth="1"/>
    <col min="4" max="4" width="6.33203125" style="1" customWidth="1"/>
    <col min="5" max="5" width="39" style="1" customWidth="1"/>
    <col min="6" max="6" width="10.5" style="1" customWidth="1"/>
    <col min="7" max="7" width="26.5" style="24" customWidth="1"/>
    <col min="8" max="8" width="16.1640625" style="5" bestFit="1" customWidth="1"/>
    <col min="9" max="9" width="18.5" style="5" customWidth="1"/>
    <col min="10" max="10" width="15.5" style="1" customWidth="1"/>
    <col min="11" max="11" width="28.5" style="1" customWidth="1"/>
    <col min="12" max="12" width="9.33203125" style="1"/>
    <col min="13" max="13" width="15.6640625" style="1" customWidth="1"/>
    <col min="14" max="14" width="9.33203125" style="1" customWidth="1"/>
    <col min="15" max="15" width="26.83203125" style="1" customWidth="1"/>
    <col min="16" max="16384" width="9.33203125" style="1"/>
  </cols>
  <sheetData>
    <row r="1" spans="1:13" ht="13.9" customHeight="1" x14ac:dyDescent="0.2"/>
    <row r="2" spans="1:13" ht="13.9" customHeight="1" x14ac:dyDescent="0.2"/>
    <row r="3" spans="1:13" ht="13.9" customHeight="1" x14ac:dyDescent="0.2"/>
    <row r="4" spans="1:13" ht="13.9" customHeight="1" x14ac:dyDescent="0.2"/>
    <row r="5" spans="1:13" ht="13.9" customHeight="1" x14ac:dyDescent="0.2"/>
    <row r="6" spans="1:13" ht="16.899999999999999" customHeight="1" x14ac:dyDescent="0.3">
      <c r="A6" s="3" t="s">
        <v>24</v>
      </c>
    </row>
    <row r="7" spans="1:13" x14ac:dyDescent="0.2">
      <c r="A7" s="4"/>
    </row>
    <row r="8" spans="1:13" x14ac:dyDescent="0.2">
      <c r="A8" s="6" t="s">
        <v>31</v>
      </c>
      <c r="B8" s="5"/>
      <c r="C8" s="47" t="s">
        <v>34</v>
      </c>
      <c r="D8" s="48" t="s">
        <v>49</v>
      </c>
    </row>
    <row r="9" spans="1:13" x14ac:dyDescent="0.2">
      <c r="A9" s="6" t="s">
        <v>32</v>
      </c>
      <c r="B9" s="5"/>
      <c r="C9" s="47" t="s">
        <v>34</v>
      </c>
      <c r="D9" s="48" t="s">
        <v>35</v>
      </c>
    </row>
    <row r="10" spans="1:13" x14ac:dyDescent="0.2">
      <c r="A10" s="6" t="s">
        <v>33</v>
      </c>
      <c r="B10" s="5"/>
      <c r="C10" s="47" t="s">
        <v>34</v>
      </c>
      <c r="D10" s="48" t="s">
        <v>36</v>
      </c>
    </row>
    <row r="11" spans="1:13" x14ac:dyDescent="0.2">
      <c r="A11" s="6"/>
      <c r="B11" s="5"/>
      <c r="C11" s="47"/>
      <c r="K11" s="96" t="s">
        <v>37</v>
      </c>
      <c r="L11" s="96"/>
      <c r="M11" s="85">
        <f>M49</f>
        <v>1.6354591836734695</v>
      </c>
    </row>
    <row r="12" spans="1:13" x14ac:dyDescent="0.2">
      <c r="D12" s="28"/>
    </row>
    <row r="13" spans="1:13" s="2" customFormat="1" ht="16.5" customHeight="1" x14ac:dyDescent="0.15">
      <c r="A13" s="93" t="s">
        <v>6</v>
      </c>
      <c r="B13" s="93" t="s">
        <v>0</v>
      </c>
      <c r="C13" s="97" t="s">
        <v>1</v>
      </c>
      <c r="D13" s="98"/>
      <c r="E13" s="99"/>
      <c r="F13" s="93" t="s">
        <v>2</v>
      </c>
      <c r="G13" s="95" t="s">
        <v>3</v>
      </c>
      <c r="H13" s="95"/>
      <c r="I13" s="95"/>
      <c r="J13" s="92" t="s">
        <v>26</v>
      </c>
      <c r="K13" s="92" t="s">
        <v>4</v>
      </c>
      <c r="L13" s="92" t="s">
        <v>5</v>
      </c>
      <c r="M13" s="92" t="s">
        <v>25</v>
      </c>
    </row>
    <row r="14" spans="1:13" ht="24" customHeight="1" x14ac:dyDescent="0.2">
      <c r="A14" s="93"/>
      <c r="B14" s="93"/>
      <c r="C14" s="100"/>
      <c r="D14" s="101"/>
      <c r="E14" s="102"/>
      <c r="F14" s="93"/>
      <c r="G14" s="41" t="s">
        <v>14</v>
      </c>
      <c r="H14" s="36" t="s">
        <v>48</v>
      </c>
      <c r="I14" s="36" t="s">
        <v>15</v>
      </c>
      <c r="J14" s="92"/>
      <c r="K14" s="92"/>
      <c r="L14" s="92"/>
      <c r="M14" s="92"/>
    </row>
    <row r="15" spans="1:13" x14ac:dyDescent="0.2">
      <c r="A15" s="32"/>
      <c r="B15" s="33"/>
      <c r="C15" s="33"/>
      <c r="D15" s="33"/>
      <c r="E15" s="33"/>
      <c r="F15" s="33"/>
      <c r="G15" s="42"/>
      <c r="H15" s="34"/>
      <c r="I15" s="34"/>
      <c r="J15" s="33"/>
      <c r="K15" s="33"/>
      <c r="L15" s="33"/>
      <c r="M15" s="35"/>
    </row>
    <row r="16" spans="1:13" x14ac:dyDescent="0.2">
      <c r="A16" s="87" t="s">
        <v>11</v>
      </c>
      <c r="B16" s="94" t="s">
        <v>7</v>
      </c>
      <c r="C16" s="60"/>
      <c r="D16" s="12" t="s">
        <v>12</v>
      </c>
      <c r="E16" s="12"/>
      <c r="F16" s="11"/>
      <c r="G16" s="43"/>
      <c r="H16" s="11"/>
      <c r="I16" s="11"/>
      <c r="J16" s="11"/>
      <c r="K16" s="79"/>
      <c r="L16" s="11"/>
      <c r="M16" s="10"/>
    </row>
    <row r="17" spans="1:16" ht="12" customHeight="1" x14ac:dyDescent="0.2">
      <c r="A17" s="87"/>
      <c r="B17" s="94"/>
      <c r="C17" s="88">
        <v>1.1000000000000001</v>
      </c>
      <c r="D17" s="59" t="s">
        <v>28</v>
      </c>
      <c r="E17" s="53" t="s">
        <v>40</v>
      </c>
      <c r="F17" s="49">
        <f>SUM(F18:F18)</f>
        <v>0.05</v>
      </c>
      <c r="G17" s="62"/>
      <c r="H17" s="38">
        <f>SUM(H18:H18)</f>
        <v>90</v>
      </c>
      <c r="I17" s="74" t="s">
        <v>43</v>
      </c>
      <c r="J17" s="66">
        <f>SUM(J18:J18)</f>
        <v>90</v>
      </c>
      <c r="K17" s="77"/>
      <c r="L17" s="67">
        <f>SUM(L18:L18)</f>
        <v>1</v>
      </c>
      <c r="M17" s="83">
        <f>SUM(M18)</f>
        <v>0.05</v>
      </c>
      <c r="P17" s="31"/>
    </row>
    <row r="18" spans="1:16" ht="24" x14ac:dyDescent="0.2">
      <c r="A18" s="87"/>
      <c r="B18" s="94"/>
      <c r="C18" s="89"/>
      <c r="D18" s="56" t="s">
        <v>27</v>
      </c>
      <c r="E18" s="55" t="s">
        <v>45</v>
      </c>
      <c r="F18" s="50">
        <v>0.05</v>
      </c>
      <c r="G18" s="64" t="s">
        <v>41</v>
      </c>
      <c r="H18" s="75">
        <v>90</v>
      </c>
      <c r="I18" s="76" t="s">
        <v>43</v>
      </c>
      <c r="J18" s="73">
        <v>90</v>
      </c>
      <c r="K18" s="76" t="s">
        <v>42</v>
      </c>
      <c r="L18" s="68">
        <f>H18/J18</f>
        <v>1</v>
      </c>
      <c r="M18" s="81">
        <f>L18*F18*100%</f>
        <v>0.05</v>
      </c>
      <c r="P18" s="31"/>
    </row>
    <row r="19" spans="1:16" x14ac:dyDescent="0.2">
      <c r="A19" s="88" t="s">
        <v>13</v>
      </c>
      <c r="B19" s="107" t="s">
        <v>8</v>
      </c>
      <c r="C19" s="61"/>
      <c r="D19" s="13" t="s">
        <v>12</v>
      </c>
      <c r="E19" s="13"/>
      <c r="F19" s="51"/>
      <c r="G19" s="39"/>
      <c r="H19" s="20"/>
      <c r="I19" s="71"/>
      <c r="J19" s="11"/>
      <c r="K19" s="52"/>
      <c r="L19" s="11"/>
      <c r="M19" s="10"/>
    </row>
    <row r="20" spans="1:16" x14ac:dyDescent="0.2">
      <c r="A20" s="89"/>
      <c r="B20" s="108"/>
      <c r="C20" s="90">
        <v>2.1</v>
      </c>
      <c r="D20" s="58" t="s">
        <v>28</v>
      </c>
      <c r="E20" s="54" t="s">
        <v>57</v>
      </c>
      <c r="F20" s="49">
        <f>SUM(F21:F27)</f>
        <v>0.15000000000000002</v>
      </c>
      <c r="G20" s="63"/>
      <c r="H20" s="70">
        <f>SUM(H21:H27)</f>
        <v>73</v>
      </c>
      <c r="I20" s="77" t="s">
        <v>43</v>
      </c>
      <c r="J20" s="72">
        <f>SUM(J21:J27)</f>
        <v>34</v>
      </c>
      <c r="K20" s="78"/>
      <c r="L20" s="67">
        <f>SUM(L21:L27)</f>
        <v>15.071428571428571</v>
      </c>
      <c r="M20" s="83">
        <f>SUM(M21:M27)</f>
        <v>0.32295918367346943</v>
      </c>
    </row>
    <row r="21" spans="1:16" ht="24" x14ac:dyDescent="0.2">
      <c r="A21" s="89"/>
      <c r="B21" s="108"/>
      <c r="C21" s="91"/>
      <c r="D21" s="56" t="s">
        <v>27</v>
      </c>
      <c r="E21" s="86" t="s">
        <v>58</v>
      </c>
      <c r="F21" s="50">
        <f>15%/7</f>
        <v>2.1428571428571429E-2</v>
      </c>
      <c r="G21" s="65" t="s">
        <v>42</v>
      </c>
      <c r="H21" s="75">
        <v>15</v>
      </c>
      <c r="I21" s="76" t="s">
        <v>43</v>
      </c>
      <c r="J21" s="73">
        <v>7</v>
      </c>
      <c r="K21" s="76" t="s">
        <v>44</v>
      </c>
      <c r="L21" s="69">
        <f t="shared" ref="L21:L27" si="0">H21/J21</f>
        <v>2.1428571428571428</v>
      </c>
      <c r="M21" s="82">
        <f>L21*F21*100%</f>
        <v>4.5918367346938778E-2</v>
      </c>
    </row>
    <row r="22" spans="1:16" ht="24" x14ac:dyDescent="0.2">
      <c r="A22" s="89"/>
      <c r="B22" s="108"/>
      <c r="C22" s="91"/>
      <c r="D22" s="57" t="s">
        <v>55</v>
      </c>
      <c r="E22" s="86" t="s">
        <v>59</v>
      </c>
      <c r="F22" s="50">
        <f t="shared" ref="F22:F27" si="1">15%/7</f>
        <v>2.1428571428571429E-2</v>
      </c>
      <c r="G22" s="65" t="s">
        <v>42</v>
      </c>
      <c r="H22" s="75">
        <v>15</v>
      </c>
      <c r="I22" s="76" t="s">
        <v>43</v>
      </c>
      <c r="J22" s="73">
        <v>7</v>
      </c>
      <c r="K22" s="76" t="s">
        <v>44</v>
      </c>
      <c r="L22" s="69">
        <f t="shared" si="0"/>
        <v>2.1428571428571428</v>
      </c>
      <c r="M22" s="82">
        <f>L22*F22*100%</f>
        <v>4.5918367346938778E-2</v>
      </c>
    </row>
    <row r="23" spans="1:16" ht="24" x14ac:dyDescent="0.2">
      <c r="A23" s="89"/>
      <c r="B23" s="108"/>
      <c r="C23" s="91"/>
      <c r="D23" s="56" t="s">
        <v>56</v>
      </c>
      <c r="E23" s="86" t="s">
        <v>60</v>
      </c>
      <c r="F23" s="50">
        <f t="shared" si="1"/>
        <v>2.1428571428571429E-2</v>
      </c>
      <c r="G23" s="65" t="s">
        <v>42</v>
      </c>
      <c r="H23" s="75">
        <v>15</v>
      </c>
      <c r="I23" s="76" t="s">
        <v>43</v>
      </c>
      <c r="J23" s="73">
        <v>7</v>
      </c>
      <c r="K23" s="76" t="s">
        <v>44</v>
      </c>
      <c r="L23" s="69">
        <f t="shared" si="0"/>
        <v>2.1428571428571428</v>
      </c>
      <c r="M23" s="82">
        <f t="shared" ref="M23" si="2">L23*F23*100%</f>
        <v>4.5918367346938778E-2</v>
      </c>
    </row>
    <row r="24" spans="1:16" ht="24" x14ac:dyDescent="0.2">
      <c r="A24" s="89"/>
      <c r="B24" s="108"/>
      <c r="C24" s="80"/>
      <c r="D24" s="56" t="s">
        <v>64</v>
      </c>
      <c r="E24" s="86" t="s">
        <v>61</v>
      </c>
      <c r="F24" s="50">
        <f t="shared" si="1"/>
        <v>2.1428571428571429E-2</v>
      </c>
      <c r="G24" s="65" t="s">
        <v>42</v>
      </c>
      <c r="H24" s="75">
        <v>3</v>
      </c>
      <c r="I24" s="76" t="s">
        <v>43</v>
      </c>
      <c r="J24" s="73">
        <v>2</v>
      </c>
      <c r="K24" s="76" t="s">
        <v>44</v>
      </c>
      <c r="L24" s="69">
        <f t="shared" si="0"/>
        <v>1.5</v>
      </c>
      <c r="M24" s="82">
        <f t="shared" ref="M24" si="3">L24*F24*100%</f>
        <v>3.214285714285714E-2</v>
      </c>
    </row>
    <row r="25" spans="1:16" ht="24" x14ac:dyDescent="0.2">
      <c r="A25" s="89"/>
      <c r="B25" s="108"/>
      <c r="C25" s="80"/>
      <c r="D25" s="56" t="s">
        <v>65</v>
      </c>
      <c r="E25" s="86" t="s">
        <v>62</v>
      </c>
      <c r="F25" s="50">
        <f t="shared" si="1"/>
        <v>2.1428571428571429E-2</v>
      </c>
      <c r="G25" s="65" t="s">
        <v>42</v>
      </c>
      <c r="H25" s="75">
        <v>15</v>
      </c>
      <c r="I25" s="76" t="s">
        <v>43</v>
      </c>
      <c r="J25" s="73">
        <v>7</v>
      </c>
      <c r="K25" s="76" t="s">
        <v>44</v>
      </c>
      <c r="L25" s="69">
        <f t="shared" si="0"/>
        <v>2.1428571428571428</v>
      </c>
      <c r="M25" s="82">
        <f t="shared" ref="M25" si="4">L25*F25*100%</f>
        <v>4.5918367346938778E-2</v>
      </c>
    </row>
    <row r="26" spans="1:16" ht="24" x14ac:dyDescent="0.2">
      <c r="A26" s="89"/>
      <c r="B26" s="108"/>
      <c r="C26" s="80"/>
      <c r="D26" s="56" t="s">
        <v>66</v>
      </c>
      <c r="E26" s="86" t="s">
        <v>63</v>
      </c>
      <c r="F26" s="50">
        <f t="shared" si="1"/>
        <v>2.1428571428571429E-2</v>
      </c>
      <c r="G26" s="65" t="s">
        <v>42</v>
      </c>
      <c r="H26" s="75">
        <v>5</v>
      </c>
      <c r="I26" s="76" t="s">
        <v>43</v>
      </c>
      <c r="J26" s="73">
        <v>2</v>
      </c>
      <c r="K26" s="76" t="s">
        <v>44</v>
      </c>
      <c r="L26" s="69">
        <f t="shared" si="0"/>
        <v>2.5</v>
      </c>
      <c r="M26" s="82">
        <f t="shared" ref="M26:M27" si="5">L26*F26*100%</f>
        <v>5.3571428571428575E-2</v>
      </c>
    </row>
    <row r="27" spans="1:16" ht="24" x14ac:dyDescent="0.2">
      <c r="A27" s="89"/>
      <c r="B27" s="108"/>
      <c r="C27" s="91"/>
      <c r="D27" s="56" t="s">
        <v>67</v>
      </c>
      <c r="E27" s="86" t="s">
        <v>68</v>
      </c>
      <c r="F27" s="50">
        <f t="shared" si="1"/>
        <v>2.1428571428571429E-2</v>
      </c>
      <c r="G27" s="65" t="s">
        <v>42</v>
      </c>
      <c r="H27" s="75">
        <v>5</v>
      </c>
      <c r="I27" s="76" t="s">
        <v>43</v>
      </c>
      <c r="J27" s="73">
        <v>2</v>
      </c>
      <c r="K27" s="76" t="s">
        <v>44</v>
      </c>
      <c r="L27" s="69">
        <f>H27/J27</f>
        <v>2.5</v>
      </c>
      <c r="M27" s="82">
        <f t="shared" si="5"/>
        <v>5.3571428571428575E-2</v>
      </c>
    </row>
    <row r="28" spans="1:16" ht="24" x14ac:dyDescent="0.2">
      <c r="A28" s="89"/>
      <c r="B28" s="108"/>
      <c r="C28" s="91"/>
      <c r="D28" s="58" t="s">
        <v>51</v>
      </c>
      <c r="E28" s="54" t="s">
        <v>38</v>
      </c>
      <c r="F28" s="49">
        <f>SUM(F29:F36)</f>
        <v>0.5</v>
      </c>
      <c r="G28" s="63"/>
      <c r="H28" s="70">
        <f>SUM(H29:H36)</f>
        <v>83</v>
      </c>
      <c r="I28" s="77" t="s">
        <v>43</v>
      </c>
      <c r="J28" s="72">
        <f>SUM(J29:J36)</f>
        <v>52</v>
      </c>
      <c r="K28" s="78"/>
      <c r="L28" s="67">
        <f>SUM(L29:L36)</f>
        <v>12.657142857142858</v>
      </c>
      <c r="M28" s="83">
        <f>SUM(M29:M36)</f>
        <v>0.79107142857142865</v>
      </c>
    </row>
    <row r="29" spans="1:16" ht="36" x14ac:dyDescent="0.2">
      <c r="A29" s="89"/>
      <c r="B29" s="108"/>
      <c r="C29" s="91"/>
      <c r="D29" s="56" t="s">
        <v>52</v>
      </c>
      <c r="E29" s="86" t="s">
        <v>50</v>
      </c>
      <c r="F29" s="50">
        <f>50%/8</f>
        <v>6.25E-2</v>
      </c>
      <c r="G29" s="65" t="s">
        <v>42</v>
      </c>
      <c r="H29" s="75">
        <v>15</v>
      </c>
      <c r="I29" s="76" t="s">
        <v>43</v>
      </c>
      <c r="J29" s="73">
        <v>7</v>
      </c>
      <c r="K29" s="76" t="s">
        <v>44</v>
      </c>
      <c r="L29" s="69">
        <f>H29/J29</f>
        <v>2.1428571428571428</v>
      </c>
      <c r="M29" s="82">
        <f t="shared" ref="M29:M36" si="6">L29*F29*100%</f>
        <v>0.13392857142857142</v>
      </c>
    </row>
    <row r="30" spans="1:16" ht="24" x14ac:dyDescent="0.2">
      <c r="A30" s="89"/>
      <c r="B30" s="108"/>
      <c r="C30" s="91"/>
      <c r="D30" s="57" t="s">
        <v>53</v>
      </c>
      <c r="E30" s="86" t="s">
        <v>78</v>
      </c>
      <c r="F30" s="50">
        <f t="shared" ref="F30:F36" si="7">50%/8</f>
        <v>6.25E-2</v>
      </c>
      <c r="G30" s="65" t="s">
        <v>42</v>
      </c>
      <c r="H30" s="75">
        <v>15</v>
      </c>
      <c r="I30" s="76" t="s">
        <v>43</v>
      </c>
      <c r="J30" s="73">
        <v>7</v>
      </c>
      <c r="K30" s="76" t="s">
        <v>44</v>
      </c>
      <c r="L30" s="69">
        <f>H30/J30</f>
        <v>2.1428571428571428</v>
      </c>
      <c r="M30" s="82">
        <f t="shared" si="6"/>
        <v>0.13392857142857142</v>
      </c>
    </row>
    <row r="31" spans="1:16" ht="48" x14ac:dyDescent="0.2">
      <c r="A31" s="89"/>
      <c r="B31" s="108"/>
      <c r="C31" s="91"/>
      <c r="D31" s="56" t="s">
        <v>54</v>
      </c>
      <c r="E31" s="86" t="s">
        <v>87</v>
      </c>
      <c r="F31" s="50">
        <f t="shared" si="7"/>
        <v>6.25E-2</v>
      </c>
      <c r="G31" s="65" t="s">
        <v>42</v>
      </c>
      <c r="H31" s="75">
        <v>15</v>
      </c>
      <c r="I31" s="76" t="s">
        <v>43</v>
      </c>
      <c r="J31" s="73">
        <v>7</v>
      </c>
      <c r="K31" s="76" t="s">
        <v>44</v>
      </c>
      <c r="L31" s="69">
        <f>H31/J31</f>
        <v>2.1428571428571428</v>
      </c>
      <c r="M31" s="82">
        <f t="shared" si="6"/>
        <v>0.13392857142857142</v>
      </c>
    </row>
    <row r="32" spans="1:16" ht="24" x14ac:dyDescent="0.2">
      <c r="A32" s="89"/>
      <c r="B32" s="108"/>
      <c r="C32" s="104"/>
      <c r="D32" s="56" t="s">
        <v>76</v>
      </c>
      <c r="E32" s="105" t="s">
        <v>77</v>
      </c>
      <c r="F32" s="50">
        <f t="shared" si="7"/>
        <v>6.25E-2</v>
      </c>
      <c r="G32" s="65" t="s">
        <v>42</v>
      </c>
      <c r="H32" s="110">
        <v>9</v>
      </c>
      <c r="I32" s="76" t="s">
        <v>43</v>
      </c>
      <c r="J32" s="111">
        <v>9</v>
      </c>
      <c r="K32" s="76" t="s">
        <v>42</v>
      </c>
      <c r="L32" s="69">
        <f t="shared" ref="L32:L36" si="8">H32/J32</f>
        <v>1</v>
      </c>
      <c r="M32" s="82">
        <f t="shared" si="6"/>
        <v>6.25E-2</v>
      </c>
    </row>
    <row r="33" spans="1:13" ht="24" x14ac:dyDescent="0.2">
      <c r="A33" s="89"/>
      <c r="B33" s="108"/>
      <c r="C33" s="104"/>
      <c r="D33" s="56" t="s">
        <v>79</v>
      </c>
      <c r="E33" s="86" t="s">
        <v>80</v>
      </c>
      <c r="F33" s="50">
        <f t="shared" si="7"/>
        <v>6.25E-2</v>
      </c>
      <c r="G33" s="65" t="s">
        <v>42</v>
      </c>
      <c r="H33" s="75">
        <v>7</v>
      </c>
      <c r="I33" s="76" t="s">
        <v>43</v>
      </c>
      <c r="J33" s="73">
        <v>5</v>
      </c>
      <c r="K33" s="76" t="s">
        <v>44</v>
      </c>
      <c r="L33" s="69">
        <f t="shared" si="8"/>
        <v>1.4</v>
      </c>
      <c r="M33" s="82">
        <f t="shared" si="6"/>
        <v>8.7499999999999994E-2</v>
      </c>
    </row>
    <row r="34" spans="1:13" ht="60" x14ac:dyDescent="0.2">
      <c r="A34" s="89"/>
      <c r="B34" s="108"/>
      <c r="C34" s="104"/>
      <c r="D34" s="56" t="s">
        <v>81</v>
      </c>
      <c r="E34" s="105" t="s">
        <v>82</v>
      </c>
      <c r="F34" s="50">
        <f t="shared" si="7"/>
        <v>6.25E-2</v>
      </c>
      <c r="G34" s="65" t="s">
        <v>42</v>
      </c>
      <c r="H34" s="110">
        <v>5</v>
      </c>
      <c r="I34" s="76" t="s">
        <v>43</v>
      </c>
      <c r="J34" s="111">
        <v>5</v>
      </c>
      <c r="K34" s="76" t="s">
        <v>42</v>
      </c>
      <c r="L34" s="69">
        <f t="shared" si="8"/>
        <v>1</v>
      </c>
      <c r="M34" s="82">
        <f t="shared" si="6"/>
        <v>6.25E-2</v>
      </c>
    </row>
    <row r="35" spans="1:13" ht="24" x14ac:dyDescent="0.2">
      <c r="A35" s="89"/>
      <c r="B35" s="108"/>
      <c r="C35" s="104"/>
      <c r="D35" s="56" t="s">
        <v>83</v>
      </c>
      <c r="E35" s="105" t="s">
        <v>84</v>
      </c>
      <c r="F35" s="50">
        <f t="shared" si="7"/>
        <v>6.25E-2</v>
      </c>
      <c r="G35" s="65" t="s">
        <v>42</v>
      </c>
      <c r="H35" s="75">
        <v>7</v>
      </c>
      <c r="I35" s="76" t="s">
        <v>43</v>
      </c>
      <c r="J35" s="73">
        <v>5</v>
      </c>
      <c r="K35" s="76" t="s">
        <v>44</v>
      </c>
      <c r="L35" s="69">
        <f t="shared" si="8"/>
        <v>1.4</v>
      </c>
      <c r="M35" s="82">
        <f t="shared" si="6"/>
        <v>8.7499999999999994E-2</v>
      </c>
    </row>
    <row r="36" spans="1:13" ht="36" x14ac:dyDescent="0.2">
      <c r="A36" s="89"/>
      <c r="B36" s="108"/>
      <c r="C36" s="104"/>
      <c r="D36" s="56" t="s">
        <v>85</v>
      </c>
      <c r="E36" s="105" t="s">
        <v>86</v>
      </c>
      <c r="F36" s="50">
        <f t="shared" si="7"/>
        <v>6.25E-2</v>
      </c>
      <c r="G36" s="65" t="s">
        <v>42</v>
      </c>
      <c r="H36" s="75">
        <v>10</v>
      </c>
      <c r="I36" s="76" t="s">
        <v>43</v>
      </c>
      <c r="J36" s="73">
        <v>7</v>
      </c>
      <c r="K36" s="76" t="s">
        <v>44</v>
      </c>
      <c r="L36" s="69">
        <f t="shared" si="8"/>
        <v>1.4285714285714286</v>
      </c>
      <c r="M36" s="82">
        <f t="shared" si="6"/>
        <v>8.9285714285714288E-2</v>
      </c>
    </row>
    <row r="37" spans="1:13" x14ac:dyDescent="0.2">
      <c r="A37" s="89"/>
      <c r="B37" s="108"/>
      <c r="C37" s="104"/>
      <c r="D37" s="58" t="s">
        <v>69</v>
      </c>
      <c r="E37" s="54" t="s">
        <v>70</v>
      </c>
      <c r="F37" s="49">
        <f>SUM(F38)</f>
        <v>0.05</v>
      </c>
      <c r="G37" s="63"/>
      <c r="H37" s="70">
        <f>SUM(H38:H49)</f>
        <v>323</v>
      </c>
      <c r="I37" s="77" t="s">
        <v>43</v>
      </c>
      <c r="J37" s="72">
        <f>SUM(J38:J49)</f>
        <v>235</v>
      </c>
      <c r="K37" s="78"/>
      <c r="L37" s="67">
        <f>SUM(L38)</f>
        <v>2.1428571428571428</v>
      </c>
      <c r="M37" s="83">
        <f>SUM(M38)</f>
        <v>0.10714285714285715</v>
      </c>
    </row>
    <row r="38" spans="1:13" ht="24" x14ac:dyDescent="0.2">
      <c r="A38" s="89"/>
      <c r="B38" s="108"/>
      <c r="C38" s="104"/>
      <c r="D38" s="56" t="s">
        <v>52</v>
      </c>
      <c r="E38" s="86" t="s">
        <v>71</v>
      </c>
      <c r="F38" s="50">
        <f>5%/1</f>
        <v>0.05</v>
      </c>
      <c r="G38" s="65" t="s">
        <v>42</v>
      </c>
      <c r="H38" s="75">
        <v>15</v>
      </c>
      <c r="I38" s="76" t="s">
        <v>43</v>
      </c>
      <c r="J38" s="73">
        <v>7</v>
      </c>
      <c r="K38" s="76" t="s">
        <v>44</v>
      </c>
      <c r="L38" s="69">
        <f>H38/J38</f>
        <v>2.1428571428571428</v>
      </c>
      <c r="M38" s="82">
        <f t="shared" ref="M38" si="9">L38*F38*100%</f>
        <v>0.10714285714285715</v>
      </c>
    </row>
    <row r="39" spans="1:13" ht="24" x14ac:dyDescent="0.2">
      <c r="A39" s="89"/>
      <c r="B39" s="108"/>
      <c r="C39" s="104"/>
      <c r="D39" s="58" t="s">
        <v>89</v>
      </c>
      <c r="E39" s="54" t="s">
        <v>88</v>
      </c>
      <c r="F39" s="49">
        <f>SUM(F40:F43)</f>
        <v>0.2</v>
      </c>
      <c r="G39" s="63"/>
      <c r="H39" s="70">
        <f>SUM(H40:H51)</f>
        <v>154</v>
      </c>
      <c r="I39" s="77" t="s">
        <v>43</v>
      </c>
      <c r="J39" s="72">
        <f>SUM(J40:J51)</f>
        <v>114</v>
      </c>
      <c r="K39" s="78"/>
      <c r="L39" s="67">
        <f>SUM(L40:L43)</f>
        <v>5.1428571428571423</v>
      </c>
      <c r="M39" s="83">
        <f>SUM(M40:M43)</f>
        <v>0.25714285714285712</v>
      </c>
    </row>
    <row r="40" spans="1:13" ht="36" x14ac:dyDescent="0.2">
      <c r="A40" s="89"/>
      <c r="B40" s="108"/>
      <c r="C40" s="104"/>
      <c r="D40" s="56" t="s">
        <v>90</v>
      </c>
      <c r="E40" s="86" t="s">
        <v>97</v>
      </c>
      <c r="F40" s="50">
        <f>20%/4</f>
        <v>0.05</v>
      </c>
      <c r="G40" s="65" t="s">
        <v>42</v>
      </c>
      <c r="H40" s="75">
        <v>15</v>
      </c>
      <c r="I40" s="76" t="s">
        <v>43</v>
      </c>
      <c r="J40" s="73">
        <v>7</v>
      </c>
      <c r="K40" s="76" t="s">
        <v>44</v>
      </c>
      <c r="L40" s="69">
        <f>H40/J40</f>
        <v>2.1428571428571428</v>
      </c>
      <c r="M40" s="82">
        <f t="shared" ref="M40:M43" si="10">L40*F40*100%</f>
        <v>0.10714285714285715</v>
      </c>
    </row>
    <row r="41" spans="1:13" ht="36" x14ac:dyDescent="0.2">
      <c r="A41" s="89"/>
      <c r="B41" s="108"/>
      <c r="C41" s="104"/>
      <c r="D41" s="56" t="s">
        <v>91</v>
      </c>
      <c r="E41" s="86" t="s">
        <v>92</v>
      </c>
      <c r="F41" s="50">
        <f t="shared" ref="F41:F43" si="11">20%/4</f>
        <v>0.05</v>
      </c>
      <c r="G41" s="65" t="s">
        <v>42</v>
      </c>
      <c r="H41" s="110">
        <v>5</v>
      </c>
      <c r="I41" s="76" t="s">
        <v>43</v>
      </c>
      <c r="J41" s="111">
        <v>5</v>
      </c>
      <c r="K41" s="76" t="s">
        <v>42</v>
      </c>
      <c r="L41" s="69">
        <f t="shared" ref="L41:L43" si="12">H41/J41</f>
        <v>1</v>
      </c>
      <c r="M41" s="82">
        <f t="shared" si="10"/>
        <v>0.05</v>
      </c>
    </row>
    <row r="42" spans="1:13" ht="36" x14ac:dyDescent="0.2">
      <c r="A42" s="89"/>
      <c r="B42" s="108"/>
      <c r="C42" s="104"/>
      <c r="D42" s="56" t="s">
        <v>93</v>
      </c>
      <c r="E42" s="86" t="s">
        <v>94</v>
      </c>
      <c r="F42" s="50">
        <f t="shared" si="11"/>
        <v>0.05</v>
      </c>
      <c r="G42" s="65" t="s">
        <v>42</v>
      </c>
      <c r="H42" s="103">
        <v>60</v>
      </c>
      <c r="I42" s="76" t="s">
        <v>43</v>
      </c>
      <c r="J42" s="112">
        <v>60</v>
      </c>
      <c r="K42" s="76" t="s">
        <v>42</v>
      </c>
      <c r="L42" s="69">
        <f t="shared" si="12"/>
        <v>1</v>
      </c>
      <c r="M42" s="82">
        <f t="shared" si="10"/>
        <v>0.05</v>
      </c>
    </row>
    <row r="43" spans="1:13" ht="48" x14ac:dyDescent="0.2">
      <c r="A43" s="106"/>
      <c r="B43" s="109"/>
      <c r="C43" s="104"/>
      <c r="D43" s="56" t="s">
        <v>95</v>
      </c>
      <c r="E43" s="86" t="s">
        <v>96</v>
      </c>
      <c r="F43" s="50">
        <f t="shared" si="11"/>
        <v>0.05</v>
      </c>
      <c r="G43" s="65" t="s">
        <v>42</v>
      </c>
      <c r="H43" s="103">
        <v>14</v>
      </c>
      <c r="I43" s="76" t="s">
        <v>43</v>
      </c>
      <c r="J43" s="112">
        <v>14</v>
      </c>
      <c r="K43" s="76" t="s">
        <v>42</v>
      </c>
      <c r="L43" s="69">
        <f>H43/J43</f>
        <v>1</v>
      </c>
      <c r="M43" s="82">
        <f t="shared" si="10"/>
        <v>0.05</v>
      </c>
    </row>
    <row r="44" spans="1:13" x14ac:dyDescent="0.2">
      <c r="A44" s="88" t="s">
        <v>72</v>
      </c>
      <c r="B44" s="107" t="s">
        <v>9</v>
      </c>
      <c r="C44" s="61"/>
      <c r="D44" s="13" t="s">
        <v>12</v>
      </c>
      <c r="E44" s="13"/>
      <c r="F44" s="51"/>
      <c r="G44" s="39"/>
      <c r="H44" s="20"/>
      <c r="I44" s="76"/>
      <c r="J44" s="11"/>
      <c r="K44" s="52"/>
      <c r="L44" s="11"/>
      <c r="M44" s="10"/>
    </row>
    <row r="45" spans="1:13" x14ac:dyDescent="0.2">
      <c r="A45" s="89"/>
      <c r="B45" s="108"/>
      <c r="C45" s="104"/>
      <c r="D45" s="58" t="s">
        <v>28</v>
      </c>
      <c r="E45" s="54" t="s">
        <v>73</v>
      </c>
      <c r="F45" s="49">
        <f>SUM(F46:F47)</f>
        <v>0.05</v>
      </c>
      <c r="G45" s="63"/>
      <c r="H45" s="70">
        <f>SUM(H46:H52)</f>
        <v>30</v>
      </c>
      <c r="I45" s="77" t="s">
        <v>43</v>
      </c>
      <c r="J45" s="72">
        <f>SUM(J46:J49)</f>
        <v>14</v>
      </c>
      <c r="K45" s="78"/>
      <c r="L45" s="67">
        <f>SUM(L46:L47)</f>
        <v>4.2857142857142856</v>
      </c>
      <c r="M45" s="83">
        <f>SUM(M46:M47)</f>
        <v>0.10714285714285715</v>
      </c>
    </row>
    <row r="46" spans="1:13" ht="24" x14ac:dyDescent="0.2">
      <c r="A46" s="89"/>
      <c r="B46" s="108"/>
      <c r="C46" s="104"/>
      <c r="D46" s="56" t="s">
        <v>27</v>
      </c>
      <c r="E46" s="86" t="s">
        <v>74</v>
      </c>
      <c r="F46" s="50">
        <f>5%/2</f>
        <v>2.5000000000000001E-2</v>
      </c>
      <c r="G46" s="65" t="s">
        <v>42</v>
      </c>
      <c r="H46" s="75">
        <v>15</v>
      </c>
      <c r="I46" s="76" t="s">
        <v>43</v>
      </c>
      <c r="J46" s="73">
        <v>7</v>
      </c>
      <c r="K46" s="76" t="s">
        <v>44</v>
      </c>
      <c r="L46" s="69">
        <f>H46/J46</f>
        <v>2.1428571428571428</v>
      </c>
      <c r="M46" s="82">
        <f>L46*F46*100%</f>
        <v>5.3571428571428575E-2</v>
      </c>
    </row>
    <row r="47" spans="1:13" ht="24" x14ac:dyDescent="0.2">
      <c r="A47" s="89"/>
      <c r="B47" s="108"/>
      <c r="C47" s="104"/>
      <c r="D47" s="56" t="s">
        <v>55</v>
      </c>
      <c r="E47" s="86" t="s">
        <v>75</v>
      </c>
      <c r="F47" s="50">
        <f>5%/2</f>
        <v>2.5000000000000001E-2</v>
      </c>
      <c r="G47" s="65" t="s">
        <v>42</v>
      </c>
      <c r="H47" s="75">
        <v>15</v>
      </c>
      <c r="I47" s="76" t="s">
        <v>43</v>
      </c>
      <c r="J47" s="73">
        <v>7</v>
      </c>
      <c r="K47" s="76" t="s">
        <v>44</v>
      </c>
      <c r="L47" s="69">
        <f t="shared" ref="L47" si="13">H47/J47</f>
        <v>2.1428571428571428</v>
      </c>
      <c r="M47" s="82">
        <f>L47*F47*100%</f>
        <v>5.3571428571428575E-2</v>
      </c>
    </row>
    <row r="48" spans="1:13" x14ac:dyDescent="0.2">
      <c r="A48" s="19"/>
      <c r="B48" s="16"/>
      <c r="C48" s="16"/>
      <c r="D48" s="16"/>
      <c r="E48" s="16"/>
      <c r="F48" s="37">
        <f>SUM(F17, F20, F28,  F37, F39, F45)</f>
        <v>1</v>
      </c>
      <c r="G48" s="44"/>
      <c r="H48" s="17"/>
      <c r="I48" s="17"/>
      <c r="J48" s="16"/>
      <c r="K48" s="16"/>
      <c r="L48" s="16"/>
      <c r="M48" s="18"/>
    </row>
    <row r="49" spans="1:13" x14ac:dyDescent="0.2">
      <c r="A49" s="22"/>
      <c r="B49" s="14"/>
      <c r="C49" s="14"/>
      <c r="D49" s="14"/>
      <c r="E49" s="14"/>
      <c r="F49" s="14"/>
      <c r="G49" s="45"/>
      <c r="H49" s="15"/>
      <c r="I49" s="15"/>
      <c r="J49" s="14"/>
      <c r="K49" s="23" t="s">
        <v>16</v>
      </c>
      <c r="L49" s="23"/>
      <c r="M49" s="84">
        <f>SUM(M17,M20,M28,M37,M39,M45)</f>
        <v>1.6354591836734695</v>
      </c>
    </row>
    <row r="50" spans="1:13" x14ac:dyDescent="0.2">
      <c r="A50" s="19"/>
      <c r="B50" s="16"/>
      <c r="C50" s="16"/>
      <c r="D50" s="16"/>
      <c r="E50" s="16"/>
      <c r="F50" s="16"/>
      <c r="G50" s="44"/>
      <c r="H50" s="17"/>
      <c r="I50" s="17"/>
      <c r="J50" s="16"/>
      <c r="K50" s="16"/>
      <c r="L50" s="16"/>
      <c r="M50" s="18"/>
    </row>
    <row r="51" spans="1:13" x14ac:dyDescent="0.2">
      <c r="A51" s="8"/>
      <c r="B51" s="9"/>
      <c r="C51" s="9"/>
      <c r="D51" s="9"/>
      <c r="E51" s="9"/>
      <c r="F51" s="9"/>
      <c r="G51" s="46"/>
      <c r="H51" s="8"/>
      <c r="I51" s="8"/>
      <c r="J51" s="9"/>
      <c r="K51" s="9"/>
      <c r="L51" s="9"/>
      <c r="M51" s="9"/>
    </row>
    <row r="52" spans="1:13" ht="13.15" customHeight="1" x14ac:dyDescent="0.2">
      <c r="A52" s="5"/>
    </row>
    <row r="53" spans="1:13" ht="13.15" customHeight="1" x14ac:dyDescent="0.2">
      <c r="A53" s="21" t="s">
        <v>46</v>
      </c>
      <c r="C53" s="7"/>
      <c r="F53" s="27" t="s">
        <v>47</v>
      </c>
    </row>
    <row r="54" spans="1:13" ht="13.15" customHeight="1" x14ac:dyDescent="0.2">
      <c r="A54" s="26" t="s">
        <v>17</v>
      </c>
      <c r="B54" s="7" t="s">
        <v>39</v>
      </c>
      <c r="F54" s="29" t="s">
        <v>6</v>
      </c>
      <c r="G54" s="30" t="s">
        <v>23</v>
      </c>
      <c r="H54" s="29"/>
      <c r="I54" s="29" t="s">
        <v>22</v>
      </c>
      <c r="J54" s="28"/>
      <c r="K54" s="30"/>
      <c r="L54" s="30"/>
      <c r="M54" s="30"/>
    </row>
    <row r="55" spans="1:13" ht="13.15" customHeight="1" x14ac:dyDescent="0.2">
      <c r="A55" s="26" t="s">
        <v>18</v>
      </c>
      <c r="B55" s="7" t="s">
        <v>21</v>
      </c>
      <c r="F55" s="26" t="s">
        <v>17</v>
      </c>
      <c r="G55" s="24" t="s">
        <v>7</v>
      </c>
      <c r="I55" s="40" t="s">
        <v>29</v>
      </c>
      <c r="K55" s="24"/>
      <c r="L55" s="24"/>
      <c r="M55" s="24"/>
    </row>
    <row r="56" spans="1:13" ht="13.15" customHeight="1" x14ac:dyDescent="0.2">
      <c r="A56" s="26"/>
      <c r="B56" s="7"/>
      <c r="F56" s="26" t="s">
        <v>18</v>
      </c>
      <c r="G56" s="24" t="s">
        <v>8</v>
      </c>
      <c r="I56" s="40" t="s">
        <v>29</v>
      </c>
      <c r="J56" s="24"/>
      <c r="K56" s="24"/>
      <c r="L56" s="24"/>
      <c r="M56" s="24"/>
    </row>
    <row r="57" spans="1:13" ht="13.15" customHeight="1" x14ac:dyDescent="0.2">
      <c r="A57" s="25"/>
      <c r="B57" s="7" t="s">
        <v>30</v>
      </c>
      <c r="F57" s="26" t="s">
        <v>19</v>
      </c>
      <c r="G57" s="24" t="s">
        <v>9</v>
      </c>
      <c r="I57" s="40" t="s">
        <v>29</v>
      </c>
      <c r="J57" s="24"/>
      <c r="K57" s="24"/>
      <c r="L57" s="24"/>
      <c r="M57" s="24"/>
    </row>
    <row r="58" spans="1:13" ht="13.15" customHeight="1" x14ac:dyDescent="0.2">
      <c r="A58" s="25"/>
      <c r="B58" s="7"/>
      <c r="F58" s="26" t="s">
        <v>20</v>
      </c>
      <c r="G58" s="24" t="s">
        <v>10</v>
      </c>
      <c r="I58" s="40" t="s">
        <v>29</v>
      </c>
      <c r="K58" s="24"/>
      <c r="L58" s="24"/>
      <c r="M58" s="24"/>
    </row>
    <row r="59" spans="1:13" x14ac:dyDescent="0.2">
      <c r="C59" s="7"/>
      <c r="J59" s="24"/>
      <c r="K59" s="24"/>
      <c r="L59" s="24"/>
      <c r="M59" s="24"/>
    </row>
  </sheetData>
  <mergeCells count="19">
    <mergeCell ref="B44:B47"/>
    <mergeCell ref="A19:A43"/>
    <mergeCell ref="B19:B43"/>
    <mergeCell ref="A44:A47"/>
    <mergeCell ref="K11:L11"/>
    <mergeCell ref="K13:K14"/>
    <mergeCell ref="L13:L14"/>
    <mergeCell ref="C13:E14"/>
    <mergeCell ref="A16:A18"/>
    <mergeCell ref="C17:C18"/>
    <mergeCell ref="M13:M14"/>
    <mergeCell ref="F13:F14"/>
    <mergeCell ref="B13:B14"/>
    <mergeCell ref="B16:B18"/>
    <mergeCell ref="A13:A14"/>
    <mergeCell ref="G13:I13"/>
    <mergeCell ref="J13:J14"/>
    <mergeCell ref="C20:C23"/>
    <mergeCell ref="C27:C31"/>
  </mergeCells>
  <phoneticPr fontId="10" type="noConversion"/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2023-12-13T06:54:03Z</cp:lastPrinted>
  <dcterms:created xsi:type="dcterms:W3CDTF">2021-10-24T15:16:51Z</dcterms:created>
  <dcterms:modified xsi:type="dcterms:W3CDTF">2024-03-01T03:58:52Z</dcterms:modified>
</cp:coreProperties>
</file>