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C:\Users\Nurmasyitah\Desktop\"/>
    </mc:Choice>
  </mc:AlternateContent>
  <xr:revisionPtr revIDLastSave="0" documentId="13_ncr:1_{DE362F29-F744-446C-98FC-0F682CFCAC32}" xr6:coauthVersionLast="47" xr6:coauthVersionMax="47" xr10:uidLastSave="{00000000-0000-0000-0000-000000000000}"/>
  <bookViews>
    <workbookView xWindow="-110" yWindow="-110" windowWidth="19420" windowHeight="11500" xr2:uid="{00000000-000D-0000-FFFF-FFFF00000000}"/>
  </bookViews>
  <sheets>
    <sheet name="Rekap KPI" sheetId="14" r:id="rId1"/>
    <sheet name="KPI Tangki" sheetId="1" state="hidden" r:id="rId2"/>
    <sheet name="KPI Gedung" sheetId="2" state="hidden" r:id="rId3"/>
    <sheet name="KEK Arun" sheetId="9" state="hidden" r:id="rId4"/>
    <sheet name="KPI Komersialisasi Sulfur" sheetId="10" state="hidden" r:id="rId5"/>
    <sheet name="KPI Supporting" sheetId="11"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2" i="14" l="1"/>
  <c r="M98" i="14"/>
  <c r="L171" i="14"/>
  <c r="M171" i="14" s="1"/>
  <c r="M170" i="14" s="1"/>
  <c r="F149" i="14"/>
  <c r="M140" i="14"/>
  <c r="L142" i="14"/>
  <c r="M142" i="14"/>
  <c r="L134" i="14"/>
  <c r="M134" i="14"/>
  <c r="L122" i="14"/>
  <c r="M122" i="14"/>
  <c r="M118" i="14"/>
  <c r="L114" i="14"/>
  <c r="M114" i="14"/>
  <c r="L111" i="14"/>
  <c r="M101" i="14"/>
  <c r="L101" i="14"/>
  <c r="M48" i="14"/>
  <c r="L48" i="14"/>
  <c r="L62" i="14"/>
  <c r="M62" i="14"/>
  <c r="L57" i="14"/>
  <c r="M57" i="14"/>
  <c r="L61" i="14"/>
  <c r="M61" i="14" s="1"/>
  <c r="L17" i="14"/>
  <c r="J17" i="14"/>
  <c r="F17" i="14"/>
  <c r="H17" i="14"/>
  <c r="F112" i="14"/>
  <c r="F113" i="14" s="1"/>
  <c r="F180" i="14"/>
  <c r="F176" i="14"/>
  <c r="F174" i="14"/>
  <c r="F172" i="14"/>
  <c r="L170" i="14"/>
  <c r="J170" i="14"/>
  <c r="H170" i="14"/>
  <c r="F171" i="14"/>
  <c r="F165" i="14"/>
  <c r="J151" i="14"/>
  <c r="H151" i="14"/>
  <c r="F161" i="14"/>
  <c r="F162" i="14" s="1"/>
  <c r="F164" i="14" s="1"/>
  <c r="F151" i="14"/>
  <c r="J133" i="14"/>
  <c r="H133" i="14"/>
  <c r="F141" i="14"/>
  <c r="F142" i="14"/>
  <c r="F143" i="14" s="1"/>
  <c r="F144" i="14" s="1"/>
  <c r="F135" i="14"/>
  <c r="F136" i="14" s="1"/>
  <c r="F137" i="14" s="1"/>
  <c r="F138" i="14" s="1"/>
  <c r="F139" i="14" s="1"/>
  <c r="F133" i="14"/>
  <c r="J100" i="14"/>
  <c r="H100" i="14"/>
  <c r="F123" i="14"/>
  <c r="F124" i="14" s="1"/>
  <c r="F125" i="14" s="1"/>
  <c r="F115" i="14"/>
  <c r="F119" i="14"/>
  <c r="F120" i="14" s="1"/>
  <c r="F121" i="14" s="1"/>
  <c r="F116" i="14"/>
  <c r="F117" i="14" s="1"/>
  <c r="F100" i="14"/>
  <c r="F102" i="14" s="1"/>
  <c r="F103" i="14" s="1"/>
  <c r="F104" i="14" s="1"/>
  <c r="F105" i="14" s="1"/>
  <c r="F106" i="14" s="1"/>
  <c r="F107" i="14" s="1"/>
  <c r="F108" i="14" s="1"/>
  <c r="F109" i="14" s="1"/>
  <c r="F110" i="14" s="1"/>
  <c r="F93" i="14"/>
  <c r="F94" i="14" s="1"/>
  <c r="F95" i="14" s="1"/>
  <c r="F96" i="14" s="1"/>
  <c r="F97" i="14" s="1"/>
  <c r="F69" i="14"/>
  <c r="F58" i="14"/>
  <c r="F59" i="14" s="1"/>
  <c r="F60" i="14" s="1"/>
  <c r="F61" i="14" s="1"/>
  <c r="F49" i="14"/>
  <c r="F33" i="14"/>
  <c r="L181" i="14"/>
  <c r="J163" i="14"/>
  <c r="L163" i="14" s="1"/>
  <c r="L150" i="14"/>
  <c r="L149" i="14"/>
  <c r="F150" i="14"/>
  <c r="L139" i="14"/>
  <c r="J60" i="14"/>
  <c r="L60" i="14" s="1"/>
  <c r="J34" i="14"/>
  <c r="L34" i="14" s="1"/>
  <c r="J33" i="14"/>
  <c r="L33" i="14" s="1"/>
  <c r="F34" i="14"/>
  <c r="H32" i="14"/>
  <c r="L126" i="14"/>
  <c r="L125" i="14"/>
  <c r="L102" i="14"/>
  <c r="L105" i="14"/>
  <c r="L106" i="14"/>
  <c r="L115" i="14"/>
  <c r="F177" i="14"/>
  <c r="F178" i="14" s="1"/>
  <c r="L168" i="14"/>
  <c r="L167" i="14"/>
  <c r="H166" i="14"/>
  <c r="H165" i="14" s="1"/>
  <c r="J166" i="14"/>
  <c r="F167" i="14"/>
  <c r="F85" i="14"/>
  <c r="F86" i="14" s="1"/>
  <c r="F87" i="14" s="1"/>
  <c r="F88" i="14" s="1"/>
  <c r="F89" i="14" s="1"/>
  <c r="F90" i="14" s="1"/>
  <c r="F78" i="14"/>
  <c r="F79" i="14" s="1"/>
  <c r="F80" i="14" s="1"/>
  <c r="F50" i="14"/>
  <c r="F51" i="14" s="1"/>
  <c r="F52" i="14" s="1"/>
  <c r="F63" i="14"/>
  <c r="F64" i="14" s="1"/>
  <c r="F54" i="14"/>
  <c r="F55" i="14" s="1"/>
  <c r="F56" i="14" s="1"/>
  <c r="F44" i="14"/>
  <c r="F45" i="14" s="1"/>
  <c r="F46" i="14" s="1"/>
  <c r="F47" i="14" s="1"/>
  <c r="F26" i="14"/>
  <c r="F27" i="14" s="1"/>
  <c r="F28" i="14" s="1"/>
  <c r="F131" i="14"/>
  <c r="F132" i="14" s="1"/>
  <c r="F128" i="14"/>
  <c r="F129" i="14" s="1"/>
  <c r="F91" i="14"/>
  <c r="F181" i="14"/>
  <c r="H175" i="14"/>
  <c r="F42" i="14"/>
  <c r="H173" i="14"/>
  <c r="L180" i="14"/>
  <c r="L179" i="14" s="1"/>
  <c r="J179" i="14"/>
  <c r="H179" i="14"/>
  <c r="J178" i="14"/>
  <c r="L177" i="14"/>
  <c r="J176" i="14"/>
  <c r="L176" i="14" s="1"/>
  <c r="L174" i="14"/>
  <c r="L169" i="14"/>
  <c r="J164" i="14"/>
  <c r="L164" i="14" s="1"/>
  <c r="J162" i="14"/>
  <c r="L162" i="14" s="1"/>
  <c r="J161" i="14"/>
  <c r="L161" i="14" s="1"/>
  <c r="L159" i="14"/>
  <c r="L158" i="14"/>
  <c r="F158" i="14"/>
  <c r="F159" i="14" s="1"/>
  <c r="L156" i="14"/>
  <c r="L155" i="14"/>
  <c r="L154" i="14"/>
  <c r="L153" i="14"/>
  <c r="F153" i="14"/>
  <c r="F154" i="14" s="1"/>
  <c r="F155" i="14" s="1"/>
  <c r="L147" i="14"/>
  <c r="L146" i="14"/>
  <c r="F146" i="14"/>
  <c r="F147" i="14" s="1"/>
  <c r="L144" i="14"/>
  <c r="L143" i="14"/>
  <c r="L141" i="14"/>
  <c r="L138" i="14"/>
  <c r="L137" i="14"/>
  <c r="L136" i="14"/>
  <c r="L135" i="14"/>
  <c r="L132" i="14"/>
  <c r="L131" i="14"/>
  <c r="L129" i="14"/>
  <c r="L128" i="14"/>
  <c r="L124" i="14"/>
  <c r="L123" i="14"/>
  <c r="L121" i="14"/>
  <c r="L120" i="14"/>
  <c r="L119" i="14"/>
  <c r="L117" i="14"/>
  <c r="L116" i="14"/>
  <c r="L113" i="14"/>
  <c r="L112" i="14"/>
  <c r="L110" i="14"/>
  <c r="L109" i="14"/>
  <c r="L108" i="14"/>
  <c r="L107" i="14"/>
  <c r="L104" i="14"/>
  <c r="L103" i="14"/>
  <c r="L97" i="14"/>
  <c r="L96" i="14"/>
  <c r="L95" i="14"/>
  <c r="L94" i="14"/>
  <c r="J93" i="14"/>
  <c r="L93" i="14" s="1"/>
  <c r="H92" i="14"/>
  <c r="H91" i="14" s="1"/>
  <c r="L90" i="14"/>
  <c r="J89" i="14"/>
  <c r="L89" i="14" s="1"/>
  <c r="L88" i="14"/>
  <c r="L86" i="14"/>
  <c r="L85" i="14"/>
  <c r="H84" i="14"/>
  <c r="L83" i="14"/>
  <c r="L82" i="14"/>
  <c r="F82" i="14"/>
  <c r="F83" i="14" s="1"/>
  <c r="J81" i="14"/>
  <c r="H81" i="14"/>
  <c r="L80" i="14"/>
  <c r="L79" i="14"/>
  <c r="L78" i="14"/>
  <c r="J77" i="14"/>
  <c r="H77" i="14"/>
  <c r="L76" i="14"/>
  <c r="L75" i="14"/>
  <c r="L74" i="14"/>
  <c r="J73" i="14"/>
  <c r="L73" i="14" s="1"/>
  <c r="L72" i="14"/>
  <c r="J71" i="14"/>
  <c r="L71" i="14" s="1"/>
  <c r="F71" i="14"/>
  <c r="F72" i="14" s="1"/>
  <c r="F73" i="14" s="1"/>
  <c r="F74" i="14" s="1"/>
  <c r="F75" i="14" s="1"/>
  <c r="F76" i="14" s="1"/>
  <c r="H70" i="14"/>
  <c r="J68" i="14"/>
  <c r="L68" i="14" s="1"/>
  <c r="J67" i="14"/>
  <c r="L67" i="14" s="1"/>
  <c r="J66" i="14"/>
  <c r="L66" i="14" s="1"/>
  <c r="J65" i="14"/>
  <c r="L65" i="14" s="1"/>
  <c r="J64" i="14"/>
  <c r="L64" i="14" s="1"/>
  <c r="J63" i="14"/>
  <c r="L63" i="14" s="1"/>
  <c r="H62" i="14"/>
  <c r="L59" i="14"/>
  <c r="L58" i="14"/>
  <c r="J57" i="14"/>
  <c r="H57" i="14"/>
  <c r="L56" i="14"/>
  <c r="L55" i="14"/>
  <c r="L54" i="14"/>
  <c r="J53" i="14"/>
  <c r="H53" i="14"/>
  <c r="J52" i="14"/>
  <c r="L52" i="14" s="1"/>
  <c r="J51" i="14"/>
  <c r="L51" i="14" s="1"/>
  <c r="J50" i="14"/>
  <c r="L50" i="14" s="1"/>
  <c r="J49" i="14"/>
  <c r="L49" i="14" s="1"/>
  <c r="H48" i="14"/>
  <c r="J47" i="14"/>
  <c r="L47" i="14" s="1"/>
  <c r="J46" i="14"/>
  <c r="L46" i="14" s="1"/>
  <c r="J45" i="14"/>
  <c r="L45" i="14" s="1"/>
  <c r="J44" i="14"/>
  <c r="L44" i="14" s="1"/>
  <c r="H43" i="14"/>
  <c r="J41" i="14"/>
  <c r="L41" i="14" s="1"/>
  <c r="J40" i="14"/>
  <c r="L40" i="14" s="1"/>
  <c r="J39" i="14"/>
  <c r="L39" i="14" s="1"/>
  <c r="J38" i="14"/>
  <c r="L38" i="14" s="1"/>
  <c r="J37" i="14"/>
  <c r="L37" i="14" s="1"/>
  <c r="J36" i="14"/>
  <c r="L36" i="14" s="1"/>
  <c r="F36" i="14"/>
  <c r="F37" i="14" s="1"/>
  <c r="F38" i="14" s="1"/>
  <c r="F39" i="14" s="1"/>
  <c r="F40" i="14" s="1"/>
  <c r="F41" i="14" s="1"/>
  <c r="H35" i="14"/>
  <c r="L31" i="14"/>
  <c r="L30" i="14"/>
  <c r="F30" i="14"/>
  <c r="F31" i="14" s="1"/>
  <c r="J29" i="14"/>
  <c r="H29" i="14"/>
  <c r="L28" i="14"/>
  <c r="L27" i="14"/>
  <c r="L26" i="14"/>
  <c r="J25" i="14"/>
  <c r="H25" i="14"/>
  <c r="J24" i="14"/>
  <c r="L24" i="14" s="1"/>
  <c r="J23" i="14"/>
  <c r="L23" i="14" s="1"/>
  <c r="J22" i="14"/>
  <c r="L22" i="14" s="1"/>
  <c r="J21" i="14"/>
  <c r="L21" i="14" s="1"/>
  <c r="J20" i="14"/>
  <c r="L20" i="14" s="1"/>
  <c r="J19" i="14"/>
  <c r="L19" i="14" s="1"/>
  <c r="F19" i="14"/>
  <c r="F20" i="14" s="1"/>
  <c r="H18" i="14"/>
  <c r="F29" i="10"/>
  <c r="F30" i="10" s="1"/>
  <c r="F38" i="10"/>
  <c r="F35" i="10"/>
  <c r="F34" i="10"/>
  <c r="F33" i="10"/>
  <c r="F32" i="10"/>
  <c r="L28" i="10"/>
  <c r="F18" i="10"/>
  <c r="F19" i="10" s="1"/>
  <c r="F20" i="10" s="1"/>
  <c r="F21" i="10" s="1"/>
  <c r="F22" i="10" s="1"/>
  <c r="F23" i="10" s="1"/>
  <c r="F24" i="10" s="1"/>
  <c r="F25" i="10" s="1"/>
  <c r="L60" i="1"/>
  <c r="M60" i="1"/>
  <c r="F59" i="1"/>
  <c r="F58" i="1"/>
  <c r="L59" i="1"/>
  <c r="M53" i="1"/>
  <c r="L45" i="1"/>
  <c r="M45" i="1"/>
  <c r="L63" i="1"/>
  <c r="M63" i="1" s="1"/>
  <c r="F63" i="1"/>
  <c r="F62" i="1"/>
  <c r="L55" i="1"/>
  <c r="M55" i="1" s="1"/>
  <c r="F56" i="1"/>
  <c r="F55" i="1"/>
  <c r="F54" i="1"/>
  <c r="L47" i="1"/>
  <c r="M47" i="1" s="1"/>
  <c r="L48" i="1"/>
  <c r="M48" i="1"/>
  <c r="L49" i="1"/>
  <c r="M49" i="1"/>
  <c r="L50" i="1"/>
  <c r="M50" i="1" s="1"/>
  <c r="L51" i="1"/>
  <c r="M51" i="1"/>
  <c r="L52" i="1"/>
  <c r="M52" i="1"/>
  <c r="F48" i="1"/>
  <c r="F49" i="1"/>
  <c r="F50" i="1" s="1"/>
  <c r="F51" i="1" s="1"/>
  <c r="F52" i="1" s="1"/>
  <c r="F47" i="1"/>
  <c r="F46" i="1"/>
  <c r="L46" i="1"/>
  <c r="L25" i="11"/>
  <c r="L27" i="11"/>
  <c r="L42" i="11"/>
  <c r="L41" i="11"/>
  <c r="L40" i="11"/>
  <c r="F40" i="11"/>
  <c r="F41" i="11" s="1"/>
  <c r="F42" i="11" s="1"/>
  <c r="L39" i="11"/>
  <c r="J39" i="11"/>
  <c r="H39" i="11"/>
  <c r="F26" i="11"/>
  <c r="F27" i="11" s="1"/>
  <c r="J26" i="11"/>
  <c r="L26" i="11" s="1"/>
  <c r="L37" i="11"/>
  <c r="L38" i="11"/>
  <c r="L20" i="11"/>
  <c r="L23" i="11"/>
  <c r="L24" i="11"/>
  <c r="F36" i="11"/>
  <c r="F37" i="11" s="1"/>
  <c r="F34" i="11"/>
  <c r="F18" i="11"/>
  <c r="F19" i="11" s="1"/>
  <c r="F20" i="11" s="1"/>
  <c r="J21" i="11"/>
  <c r="L21" i="11" s="1"/>
  <c r="L36" i="11"/>
  <c r="J35" i="11"/>
  <c r="H35" i="11"/>
  <c r="L34" i="11"/>
  <c r="J33" i="11"/>
  <c r="H33" i="11"/>
  <c r="J32" i="11"/>
  <c r="L32" i="11" s="1"/>
  <c r="J31" i="11"/>
  <c r="L31" i="11" s="1"/>
  <c r="J30" i="11"/>
  <c r="L30" i="11" s="1"/>
  <c r="L29" i="11"/>
  <c r="J28" i="11"/>
  <c r="L28" i="11" s="1"/>
  <c r="H25" i="11"/>
  <c r="J22" i="11"/>
  <c r="L22" i="11" s="1"/>
  <c r="J19" i="11"/>
  <c r="L19" i="11" s="1"/>
  <c r="L18" i="11"/>
  <c r="H17" i="11"/>
  <c r="L34" i="10"/>
  <c r="L32" i="10"/>
  <c r="J25" i="10"/>
  <c r="L25" i="10" s="1"/>
  <c r="J23" i="10"/>
  <c r="L23" i="10" s="1"/>
  <c r="J24" i="10"/>
  <c r="L24" i="10" s="1"/>
  <c r="J21" i="10"/>
  <c r="L21" i="10" s="1"/>
  <c r="J22" i="10"/>
  <c r="L22" i="10" s="1"/>
  <c r="L42" i="10"/>
  <c r="M42" i="10" s="1"/>
  <c r="L41" i="10"/>
  <c r="M41" i="10" s="1"/>
  <c r="L39" i="10"/>
  <c r="L38" i="10"/>
  <c r="F39" i="10"/>
  <c r="L35" i="10"/>
  <c r="L33" i="10"/>
  <c r="L30" i="10"/>
  <c r="L29" i="10"/>
  <c r="J20" i="10"/>
  <c r="L20" i="10" s="1"/>
  <c r="J19" i="10"/>
  <c r="L19" i="10" s="1"/>
  <c r="J18" i="10"/>
  <c r="L18" i="10" s="1"/>
  <c r="H17" i="10"/>
  <c r="F63" i="2"/>
  <c r="F62" i="2"/>
  <c r="F61" i="2"/>
  <c r="F60" i="2"/>
  <c r="F51" i="2"/>
  <c r="M45" i="2"/>
  <c r="L50" i="2"/>
  <c r="L55" i="2"/>
  <c r="M55" i="2"/>
  <c r="F58" i="2"/>
  <c r="F57" i="2"/>
  <c r="F56" i="2"/>
  <c r="L59" i="2"/>
  <c r="M62" i="2"/>
  <c r="L62" i="2"/>
  <c r="L63" i="2"/>
  <c r="L58" i="2"/>
  <c r="L57" i="2"/>
  <c r="L51" i="2"/>
  <c r="L66" i="9"/>
  <c r="L69" i="9"/>
  <c r="M69" i="9" s="1"/>
  <c r="L67" i="9"/>
  <c r="J66" i="9"/>
  <c r="J67" i="9"/>
  <c r="J65" i="9"/>
  <c r="F65" i="9"/>
  <c r="F66" i="9" s="1"/>
  <c r="L50" i="9"/>
  <c r="L52" i="9"/>
  <c r="L53" i="9"/>
  <c r="L54" i="9"/>
  <c r="L55" i="9"/>
  <c r="L56" i="9"/>
  <c r="L57" i="9"/>
  <c r="L58" i="9"/>
  <c r="L59" i="9"/>
  <c r="J52" i="9"/>
  <c r="J53" i="9"/>
  <c r="J54" i="9"/>
  <c r="J55" i="9"/>
  <c r="J56" i="9"/>
  <c r="J57" i="9"/>
  <c r="J58" i="9"/>
  <c r="J59" i="9"/>
  <c r="J51" i="9"/>
  <c r="F61" i="9"/>
  <c r="F51" i="9"/>
  <c r="F52" i="9" s="1"/>
  <c r="L51" i="9"/>
  <c r="L70" i="9"/>
  <c r="M70" i="9" s="1"/>
  <c r="L65" i="9"/>
  <c r="L62" i="9"/>
  <c r="L61" i="9"/>
  <c r="F62" i="9"/>
  <c r="L49" i="9"/>
  <c r="L48" i="9"/>
  <c r="L47" i="9"/>
  <c r="L46" i="9"/>
  <c r="F46" i="9"/>
  <c r="F47" i="9" s="1"/>
  <c r="F48" i="9" s="1"/>
  <c r="F49" i="9" s="1"/>
  <c r="J42" i="9"/>
  <c r="L42" i="9" s="1"/>
  <c r="J41" i="9"/>
  <c r="L41" i="9" s="1"/>
  <c r="J40" i="9"/>
  <c r="L40" i="9" s="1"/>
  <c r="J39" i="9"/>
  <c r="L39" i="9" s="1"/>
  <c r="J38" i="9"/>
  <c r="L38" i="9" s="1"/>
  <c r="J37" i="9"/>
  <c r="F37" i="9"/>
  <c r="F38" i="9" s="1"/>
  <c r="F39" i="9" s="1"/>
  <c r="F40" i="9" s="1"/>
  <c r="F41" i="9" s="1"/>
  <c r="F42" i="9" s="1"/>
  <c r="H36" i="9"/>
  <c r="L35" i="9"/>
  <c r="L34" i="9"/>
  <c r="L33" i="9" s="1"/>
  <c r="F34" i="9"/>
  <c r="F35" i="9" s="1"/>
  <c r="J33" i="9"/>
  <c r="H33" i="9"/>
  <c r="L32" i="9"/>
  <c r="F32" i="9"/>
  <c r="L31" i="9"/>
  <c r="F31" i="9"/>
  <c r="L30" i="9"/>
  <c r="F30" i="9"/>
  <c r="J29" i="9"/>
  <c r="H29" i="9"/>
  <c r="J28" i="9"/>
  <c r="L28" i="9" s="1"/>
  <c r="J27" i="9"/>
  <c r="L27" i="9" s="1"/>
  <c r="J26" i="9"/>
  <c r="L26" i="9" s="1"/>
  <c r="J25" i="9"/>
  <c r="L25" i="9" s="1"/>
  <c r="J24" i="9"/>
  <c r="J23" i="9"/>
  <c r="L23" i="9" s="1"/>
  <c r="F23" i="9"/>
  <c r="F24" i="9" s="1"/>
  <c r="F25" i="9" s="1"/>
  <c r="F26" i="9" s="1"/>
  <c r="F27" i="9" s="1"/>
  <c r="F28" i="9" s="1"/>
  <c r="H22" i="9"/>
  <c r="J21" i="9"/>
  <c r="L21" i="9" s="1"/>
  <c r="F21" i="9"/>
  <c r="J20" i="9"/>
  <c r="L20" i="9" s="1"/>
  <c r="F20" i="9"/>
  <c r="J19" i="9"/>
  <c r="L19" i="9" s="1"/>
  <c r="F19" i="9"/>
  <c r="J18" i="9"/>
  <c r="L18" i="9" s="1"/>
  <c r="F18" i="9"/>
  <c r="H17" i="9"/>
  <c r="J165" i="14" l="1"/>
  <c r="H172" i="14"/>
  <c r="H69" i="14"/>
  <c r="F21" i="14"/>
  <c r="F22" i="14" s="1"/>
  <c r="F23" i="14" s="1"/>
  <c r="F24" i="14" s="1"/>
  <c r="L148" i="14"/>
  <c r="M181" i="14"/>
  <c r="F163" i="14"/>
  <c r="M163" i="14" s="1"/>
  <c r="M149" i="14"/>
  <c r="M150" i="14"/>
  <c r="M139" i="14"/>
  <c r="M60" i="14"/>
  <c r="M33" i="14"/>
  <c r="M34" i="14"/>
  <c r="J32" i="14"/>
  <c r="L127" i="14"/>
  <c r="F126" i="14"/>
  <c r="M126" i="14" s="1"/>
  <c r="M125" i="14"/>
  <c r="M102" i="14"/>
  <c r="M105" i="14"/>
  <c r="L173" i="14"/>
  <c r="M106" i="14"/>
  <c r="M115" i="14"/>
  <c r="M36" i="14"/>
  <c r="M167" i="14"/>
  <c r="F168" i="14"/>
  <c r="F169" i="14" s="1"/>
  <c r="M169" i="14" s="1"/>
  <c r="L92" i="14"/>
  <c r="L91" i="14" s="1"/>
  <c r="H42" i="14"/>
  <c r="L130" i="14"/>
  <c r="L35" i="14"/>
  <c r="L32" i="14" s="1"/>
  <c r="L166" i="14"/>
  <c r="L165" i="14" s="1"/>
  <c r="J175" i="14"/>
  <c r="J173" i="14"/>
  <c r="M159" i="14"/>
  <c r="L178" i="14"/>
  <c r="M176" i="14"/>
  <c r="M177" i="14"/>
  <c r="M180" i="14"/>
  <c r="M179" i="14" s="1"/>
  <c r="M174" i="14"/>
  <c r="M153" i="14"/>
  <c r="M158" i="14"/>
  <c r="M154" i="14"/>
  <c r="F156" i="14"/>
  <c r="M156" i="14" s="1"/>
  <c r="M155" i="14"/>
  <c r="M161" i="14"/>
  <c r="L160" i="14"/>
  <c r="M162" i="14"/>
  <c r="M164" i="14"/>
  <c r="L152" i="14"/>
  <c r="L157" i="14"/>
  <c r="M141" i="14"/>
  <c r="L140" i="14"/>
  <c r="L145" i="14"/>
  <c r="M136" i="14"/>
  <c r="M137" i="14"/>
  <c r="M146" i="14"/>
  <c r="M147" i="14"/>
  <c r="M144" i="14"/>
  <c r="M138" i="14"/>
  <c r="M135" i="14"/>
  <c r="M143" i="14"/>
  <c r="L118" i="14"/>
  <c r="M116" i="14"/>
  <c r="M110" i="14"/>
  <c r="M123" i="14"/>
  <c r="M129" i="14"/>
  <c r="M132" i="14"/>
  <c r="M103" i="14"/>
  <c r="M119" i="14"/>
  <c r="M124" i="14"/>
  <c r="M128" i="14"/>
  <c r="M131" i="14"/>
  <c r="M117" i="14"/>
  <c r="M112" i="14"/>
  <c r="M104" i="14"/>
  <c r="M108" i="14"/>
  <c r="M109" i="14"/>
  <c r="M121" i="14"/>
  <c r="M113" i="14"/>
  <c r="M120" i="14"/>
  <c r="M107" i="14"/>
  <c r="F183" i="14"/>
  <c r="L77" i="14"/>
  <c r="M82" i="14"/>
  <c r="M93" i="14"/>
  <c r="M94" i="14"/>
  <c r="M96" i="14"/>
  <c r="M97" i="14"/>
  <c r="M95" i="14"/>
  <c r="J92" i="14"/>
  <c r="J91" i="14" s="1"/>
  <c r="L53" i="14"/>
  <c r="J84" i="14"/>
  <c r="M80" i="14"/>
  <c r="M79" i="14"/>
  <c r="J70" i="14"/>
  <c r="M83" i="14"/>
  <c r="M86" i="14"/>
  <c r="J48" i="14"/>
  <c r="M76" i="14"/>
  <c r="M85" i="14"/>
  <c r="M75" i="14"/>
  <c r="M88" i="14"/>
  <c r="M72" i="14"/>
  <c r="M74" i="14"/>
  <c r="M89" i="14"/>
  <c r="M71" i="14"/>
  <c r="L70" i="14"/>
  <c r="M73" i="14"/>
  <c r="M90" i="14"/>
  <c r="L87" i="14"/>
  <c r="M87" i="14" s="1"/>
  <c r="L81" i="14"/>
  <c r="M78" i="14"/>
  <c r="M55" i="14"/>
  <c r="M47" i="14"/>
  <c r="M56" i="14"/>
  <c r="M59" i="14"/>
  <c r="M54" i="14"/>
  <c r="M45" i="14"/>
  <c r="M46" i="14"/>
  <c r="M52" i="14"/>
  <c r="M49" i="14"/>
  <c r="M51" i="14"/>
  <c r="L43" i="14"/>
  <c r="M44" i="14"/>
  <c r="M63" i="14"/>
  <c r="M50" i="14"/>
  <c r="M64" i="14"/>
  <c r="F65" i="14"/>
  <c r="F66" i="14" s="1"/>
  <c r="F67" i="14" s="1"/>
  <c r="F68" i="14" s="1"/>
  <c r="M68" i="14" s="1"/>
  <c r="M58" i="14"/>
  <c r="J62" i="14"/>
  <c r="J18" i="14"/>
  <c r="J43" i="14"/>
  <c r="M37" i="14"/>
  <c r="M26" i="14"/>
  <c r="M28" i="14"/>
  <c r="M30" i="14"/>
  <c r="L29" i="14"/>
  <c r="M27" i="14"/>
  <c r="M21" i="14"/>
  <c r="M24" i="14"/>
  <c r="M38" i="14"/>
  <c r="L18" i="14"/>
  <c r="M19" i="14"/>
  <c r="M39" i="14"/>
  <c r="M20" i="14"/>
  <c r="M23" i="14"/>
  <c r="M40" i="14"/>
  <c r="M22" i="14"/>
  <c r="M41" i="14"/>
  <c r="M31" i="14"/>
  <c r="J35" i="14"/>
  <c r="L25" i="14"/>
  <c r="L31" i="10"/>
  <c r="M46" i="1"/>
  <c r="F28" i="11"/>
  <c r="F29" i="11" s="1"/>
  <c r="F30" i="11" s="1"/>
  <c r="F31" i="11" s="1"/>
  <c r="F32" i="11" s="1"/>
  <c r="M27" i="11"/>
  <c r="M40" i="11"/>
  <c r="M41" i="11"/>
  <c r="M42" i="11"/>
  <c r="M39" i="11" s="1"/>
  <c r="L17" i="11"/>
  <c r="M19" i="11"/>
  <c r="F21" i="11"/>
  <c r="M20" i="11"/>
  <c r="M37" i="11"/>
  <c r="F38" i="11"/>
  <c r="M38" i="11" s="1"/>
  <c r="L35" i="11"/>
  <c r="J17" i="11"/>
  <c r="M34" i="11"/>
  <c r="M29" i="11"/>
  <c r="M36" i="11"/>
  <c r="M30" i="11"/>
  <c r="M32" i="11"/>
  <c r="M18" i="11"/>
  <c r="M31" i="11"/>
  <c r="L33" i="11"/>
  <c r="J25" i="11"/>
  <c r="M28" i="11"/>
  <c r="M34" i="10"/>
  <c r="M32" i="10"/>
  <c r="M25" i="10"/>
  <c r="M23" i="10"/>
  <c r="M24" i="10"/>
  <c r="M21" i="10"/>
  <c r="L37" i="10"/>
  <c r="M22" i="10"/>
  <c r="J17" i="10"/>
  <c r="M20" i="10"/>
  <c r="M33" i="10"/>
  <c r="M35" i="10"/>
  <c r="M38" i="10"/>
  <c r="M19" i="10"/>
  <c r="M30" i="10"/>
  <c r="M18" i="10"/>
  <c r="L17" i="10"/>
  <c r="M43" i="10"/>
  <c r="M39" i="10"/>
  <c r="M29" i="10"/>
  <c r="M28" i="10" s="1"/>
  <c r="M58" i="2"/>
  <c r="M63" i="2"/>
  <c r="M57" i="2"/>
  <c r="M66" i="9"/>
  <c r="F67" i="9"/>
  <c r="M67" i="9" s="1"/>
  <c r="F53" i="9"/>
  <c r="M52" i="9"/>
  <c r="L60" i="9"/>
  <c r="M51" i="9"/>
  <c r="M30" i="9"/>
  <c r="M42" i="9"/>
  <c r="M41" i="9"/>
  <c r="M21" i="9"/>
  <c r="M18" i="9"/>
  <c r="M17" i="9" s="1"/>
  <c r="M39" i="9"/>
  <c r="M40" i="9"/>
  <c r="M31" i="9"/>
  <c r="F29" i="9"/>
  <c r="L29" i="9"/>
  <c r="J22" i="9"/>
  <c r="L45" i="9"/>
  <c r="L64" i="9"/>
  <c r="M20" i="9"/>
  <c r="J36" i="9"/>
  <c r="M61" i="9"/>
  <c r="M46" i="9"/>
  <c r="M34" i="9"/>
  <c r="M71" i="9"/>
  <c r="M26" i="9"/>
  <c r="M27" i="9"/>
  <c r="M49" i="9"/>
  <c r="M28" i="9"/>
  <c r="M35" i="9"/>
  <c r="M62" i="9"/>
  <c r="M25" i="9"/>
  <c r="M48" i="9"/>
  <c r="L17" i="9"/>
  <c r="M38" i="9"/>
  <c r="M47" i="9"/>
  <c r="L24" i="9"/>
  <c r="M24" i="9" s="1"/>
  <c r="J17" i="9"/>
  <c r="M23" i="9"/>
  <c r="M32" i="9"/>
  <c r="M19" i="9"/>
  <c r="L37" i="9"/>
  <c r="L100" i="14" l="1"/>
  <c r="J69" i="14"/>
  <c r="L133" i="14"/>
  <c r="L69" i="14"/>
  <c r="L151" i="14"/>
  <c r="J172" i="14"/>
  <c r="M148" i="14"/>
  <c r="M168" i="14"/>
  <c r="M166" i="14" s="1"/>
  <c r="M165" i="14" s="1"/>
  <c r="M178" i="14"/>
  <c r="M175" i="14" s="1"/>
  <c r="L175" i="14"/>
  <c r="L172" i="14" s="1"/>
  <c r="M173" i="14"/>
  <c r="M172" i="14" s="1"/>
  <c r="J42" i="14"/>
  <c r="L42" i="14"/>
  <c r="M157" i="14"/>
  <c r="M152" i="14"/>
  <c r="M127" i="14"/>
  <c r="M160" i="14"/>
  <c r="M130" i="14"/>
  <c r="M145" i="14"/>
  <c r="M81" i="14"/>
  <c r="M111" i="14"/>
  <c r="M100" i="14"/>
  <c r="M65" i="14"/>
  <c r="M53" i="14"/>
  <c r="M92" i="14"/>
  <c r="M91" i="14" s="1"/>
  <c r="M77" i="14"/>
  <c r="M70" i="14"/>
  <c r="L84" i="14"/>
  <c r="M84" i="14"/>
  <c r="M67" i="14"/>
  <c r="M25" i="14"/>
  <c r="M43" i="14"/>
  <c r="M66" i="14"/>
  <c r="M29" i="14"/>
  <c r="M35" i="14"/>
  <c r="M32" i="14" s="1"/>
  <c r="M17" i="14" s="1"/>
  <c r="M18" i="14"/>
  <c r="M17" i="10"/>
  <c r="M37" i="10"/>
  <c r="M31" i="10"/>
  <c r="F22" i="11"/>
  <c r="M21" i="11"/>
  <c r="M35" i="11"/>
  <c r="M33" i="11"/>
  <c r="M26" i="10"/>
  <c r="M53" i="9"/>
  <c r="F54" i="9"/>
  <c r="L22" i="9"/>
  <c r="M29" i="9"/>
  <c r="M60" i="9"/>
  <c r="M33" i="9"/>
  <c r="M45" i="9"/>
  <c r="M37" i="9"/>
  <c r="M36" i="9" s="1"/>
  <c r="L36" i="9"/>
  <c r="M22" i="9"/>
  <c r="M43" i="9" s="1"/>
  <c r="M69" i="14" l="1"/>
  <c r="M133" i="14"/>
  <c r="M151" i="14"/>
  <c r="M42" i="14"/>
  <c r="M40" i="10"/>
  <c r="M46" i="10" s="1"/>
  <c r="M11" i="10" s="1"/>
  <c r="F23" i="11"/>
  <c r="M22" i="11"/>
  <c r="F55" i="9"/>
  <c r="M54" i="9"/>
  <c r="L66" i="2"/>
  <c r="M66" i="2" s="1"/>
  <c r="L65" i="2"/>
  <c r="M65" i="2" s="1"/>
  <c r="M67" i="2" s="1"/>
  <c r="L61" i="2"/>
  <c r="L60" i="2"/>
  <c r="L56" i="2"/>
  <c r="L53" i="2"/>
  <c r="L52" i="2"/>
  <c r="F52" i="2"/>
  <c r="F53" i="2" s="1"/>
  <c r="L49" i="2"/>
  <c r="L48" i="2"/>
  <c r="L47" i="2"/>
  <c r="L46" i="2"/>
  <c r="F46" i="2"/>
  <c r="F47" i="2" s="1"/>
  <c r="F48" i="2" s="1"/>
  <c r="F49" i="2" s="1"/>
  <c r="M51" i="2" s="1"/>
  <c r="J42" i="2"/>
  <c r="L42" i="2" s="1"/>
  <c r="J41" i="2"/>
  <c r="L41" i="2" s="1"/>
  <c r="J40" i="2"/>
  <c r="L40" i="2" s="1"/>
  <c r="J39" i="2"/>
  <c r="L39" i="2" s="1"/>
  <c r="J38" i="2"/>
  <c r="L38" i="2" s="1"/>
  <c r="J37" i="2"/>
  <c r="F37" i="2"/>
  <c r="F38" i="2" s="1"/>
  <c r="F39" i="2" s="1"/>
  <c r="F40" i="2" s="1"/>
  <c r="F41" i="2" s="1"/>
  <c r="F42" i="2" s="1"/>
  <c r="H36" i="2"/>
  <c r="L35" i="2"/>
  <c r="L34" i="2"/>
  <c r="L33" i="2" s="1"/>
  <c r="F34" i="2"/>
  <c r="F35" i="2" s="1"/>
  <c r="J33" i="2"/>
  <c r="H33" i="2"/>
  <c r="L32" i="2"/>
  <c r="F32" i="2"/>
  <c r="L31" i="2"/>
  <c r="F31" i="2"/>
  <c r="L30" i="2"/>
  <c r="F30" i="2"/>
  <c r="J29" i="2"/>
  <c r="H29" i="2"/>
  <c r="J28" i="2"/>
  <c r="L28" i="2" s="1"/>
  <c r="J27" i="2"/>
  <c r="L27" i="2" s="1"/>
  <c r="J26" i="2"/>
  <c r="L26" i="2" s="1"/>
  <c r="J25" i="2"/>
  <c r="L25" i="2" s="1"/>
  <c r="J24" i="2"/>
  <c r="J23" i="2"/>
  <c r="L23" i="2" s="1"/>
  <c r="F23" i="2"/>
  <c r="F24" i="2" s="1"/>
  <c r="F25" i="2" s="1"/>
  <c r="F26" i="2" s="1"/>
  <c r="F27" i="2" s="1"/>
  <c r="F28" i="2" s="1"/>
  <c r="H22" i="2"/>
  <c r="J21" i="2"/>
  <c r="L21" i="2" s="1"/>
  <c r="F21" i="2"/>
  <c r="J20" i="2"/>
  <c r="L20" i="2" s="1"/>
  <c r="F20" i="2"/>
  <c r="J19" i="2"/>
  <c r="L19" i="2" s="1"/>
  <c r="F19" i="2"/>
  <c r="J18" i="2"/>
  <c r="L18" i="2" s="1"/>
  <c r="F18" i="2"/>
  <c r="H17" i="2"/>
  <c r="M59" i="1"/>
  <c r="F34" i="1"/>
  <c r="F35" i="1" s="1"/>
  <c r="F23" i="1"/>
  <c r="F24" i="1" s="1"/>
  <c r="F25" i="1" s="1"/>
  <c r="F26" i="1" s="1"/>
  <c r="F27" i="1" s="1"/>
  <c r="F28" i="1" s="1"/>
  <c r="F37" i="1"/>
  <c r="F38" i="1" s="1"/>
  <c r="F39" i="1" s="1"/>
  <c r="F40" i="1" s="1"/>
  <c r="F41" i="1" s="1"/>
  <c r="F42" i="1" s="1"/>
  <c r="F18" i="1"/>
  <c r="F75" i="1"/>
  <c r="F74" i="1" s="1"/>
  <c r="L75" i="1"/>
  <c r="L73" i="1"/>
  <c r="L72" i="1"/>
  <c r="L70" i="1"/>
  <c r="L67" i="1"/>
  <c r="F73" i="1"/>
  <c r="F72" i="1"/>
  <c r="F67" i="1"/>
  <c r="F66" i="1"/>
  <c r="F70" i="1"/>
  <c r="F69" i="1"/>
  <c r="J38" i="1"/>
  <c r="L38" i="1" s="1"/>
  <c r="J39" i="1"/>
  <c r="L39" i="1" s="1"/>
  <c r="J40" i="1"/>
  <c r="L40" i="1" s="1"/>
  <c r="J41" i="1"/>
  <c r="L41" i="1" s="1"/>
  <c r="J42" i="1"/>
  <c r="L42" i="1" s="1"/>
  <c r="J37" i="1"/>
  <c r="L37" i="1" s="1"/>
  <c r="L31" i="1"/>
  <c r="L32" i="1"/>
  <c r="J24" i="1"/>
  <c r="L24" i="1" s="1"/>
  <c r="J25" i="1"/>
  <c r="L25" i="1" s="1"/>
  <c r="J26" i="1"/>
  <c r="L26" i="1" s="1"/>
  <c r="J27" i="1"/>
  <c r="L27" i="1" s="1"/>
  <c r="J28" i="1"/>
  <c r="L28" i="1" s="1"/>
  <c r="J23" i="1"/>
  <c r="L23" i="1" s="1"/>
  <c r="L22" i="1" s="1"/>
  <c r="F19" i="1"/>
  <c r="F20" i="1"/>
  <c r="F21" i="1"/>
  <c r="J19" i="1"/>
  <c r="J20" i="1"/>
  <c r="L20" i="1" s="1"/>
  <c r="J21" i="1"/>
  <c r="L21" i="1" s="1"/>
  <c r="J18" i="1"/>
  <c r="L18" i="1" s="1"/>
  <c r="L69" i="1"/>
  <c r="L66" i="1"/>
  <c r="L62" i="1"/>
  <c r="L61" i="1"/>
  <c r="L58" i="1"/>
  <c r="L56" i="1"/>
  <c r="L54" i="1"/>
  <c r="L35" i="1"/>
  <c r="L34" i="1"/>
  <c r="L30" i="1"/>
  <c r="J33" i="1"/>
  <c r="J29" i="1"/>
  <c r="H36" i="1"/>
  <c r="H33" i="1"/>
  <c r="H29" i="1"/>
  <c r="H22" i="1"/>
  <c r="H17" i="1"/>
  <c r="F31" i="1"/>
  <c r="F32" i="1"/>
  <c r="F30" i="1"/>
  <c r="L78" i="1"/>
  <c r="M78" i="1" s="1"/>
  <c r="L77" i="1"/>
  <c r="M67" i="1" l="1"/>
  <c r="M70" i="1"/>
  <c r="L36" i="1"/>
  <c r="L29" i="1"/>
  <c r="F71" i="1"/>
  <c r="F24" i="11"/>
  <c r="M23" i="11"/>
  <c r="M73" i="1"/>
  <c r="M26" i="1"/>
  <c r="L74" i="1"/>
  <c r="L71" i="1" s="1"/>
  <c r="L68" i="1" s="1"/>
  <c r="L65" i="1" s="1"/>
  <c r="M72" i="1"/>
  <c r="M56" i="2"/>
  <c r="M19" i="2"/>
  <c r="M20" i="2"/>
  <c r="M42" i="2"/>
  <c r="M38" i="2"/>
  <c r="M39" i="2"/>
  <c r="M40" i="2"/>
  <c r="M41" i="2"/>
  <c r="M31" i="2"/>
  <c r="M60" i="2"/>
  <c r="J22" i="2"/>
  <c r="M34" i="2"/>
  <c r="M30" i="2"/>
  <c r="M21" i="2"/>
  <c r="M61" i="2"/>
  <c r="F29" i="2"/>
  <c r="L29" i="2"/>
  <c r="M46" i="2"/>
  <c r="M47" i="2"/>
  <c r="M52" i="2"/>
  <c r="M50" i="2" s="1"/>
  <c r="J36" i="2"/>
  <c r="M55" i="9"/>
  <c r="F56" i="9"/>
  <c r="M48" i="2"/>
  <c r="M35" i="2"/>
  <c r="M28" i="2"/>
  <c r="M25" i="2"/>
  <c r="M26" i="2"/>
  <c r="M18" i="2"/>
  <c r="L17" i="2"/>
  <c r="M49" i="2"/>
  <c r="M27" i="2"/>
  <c r="M53" i="2"/>
  <c r="M32" i="2"/>
  <c r="J17" i="2"/>
  <c r="L24" i="2"/>
  <c r="M24" i="2" s="1"/>
  <c r="L45" i="2"/>
  <c r="M23" i="2"/>
  <c r="L37" i="2"/>
  <c r="M75" i="1"/>
  <c r="M74" i="1" s="1"/>
  <c r="M20" i="1"/>
  <c r="M25" i="1"/>
  <c r="M28" i="1"/>
  <c r="M27" i="1"/>
  <c r="M21" i="1"/>
  <c r="M24" i="1"/>
  <c r="M42" i="1"/>
  <c r="M41" i="1"/>
  <c r="M40" i="1"/>
  <c r="M39" i="1"/>
  <c r="M38" i="1"/>
  <c r="F68" i="1"/>
  <c r="J17" i="1"/>
  <c r="F65" i="1"/>
  <c r="J22" i="1"/>
  <c r="L19" i="1"/>
  <c r="L17" i="1" s="1"/>
  <c r="J36" i="1"/>
  <c r="M66" i="1"/>
  <c r="M65" i="1" s="1"/>
  <c r="M69" i="1"/>
  <c r="L57" i="1"/>
  <c r="M62" i="1"/>
  <c r="M54" i="1"/>
  <c r="M56" i="1"/>
  <c r="M58" i="1"/>
  <c r="M57" i="1" s="1"/>
  <c r="L53" i="1"/>
  <c r="M37" i="1"/>
  <c r="M32" i="1"/>
  <c r="M31" i="1"/>
  <c r="F29" i="1"/>
  <c r="M23" i="1"/>
  <c r="M35" i="1"/>
  <c r="M30" i="1"/>
  <c r="M29" i="1" s="1"/>
  <c r="M34" i="1"/>
  <c r="M18" i="1"/>
  <c r="L33" i="1"/>
  <c r="M184" i="14" l="1"/>
  <c r="M11" i="14" s="1"/>
  <c r="M68" i="1"/>
  <c r="M71" i="1"/>
  <c r="M24" i="11"/>
  <c r="M17" i="11" s="1"/>
  <c r="M26" i="11"/>
  <c r="M25" i="11" s="1"/>
  <c r="M22" i="1"/>
  <c r="M59" i="2"/>
  <c r="M64" i="2"/>
  <c r="M70" i="2" s="1"/>
  <c r="M17" i="2"/>
  <c r="M33" i="2"/>
  <c r="M22" i="2"/>
  <c r="M29" i="2"/>
  <c r="F57" i="9"/>
  <c r="M56" i="9"/>
  <c r="M37" i="2"/>
  <c r="M36" i="2" s="1"/>
  <c r="L36" i="2"/>
  <c r="L22" i="2"/>
  <c r="M36" i="1"/>
  <c r="M19" i="1"/>
  <c r="M17" i="1" s="1"/>
  <c r="M33" i="1"/>
  <c r="M44" i="11" l="1"/>
  <c r="M11" i="11" s="1"/>
  <c r="M43" i="2"/>
  <c r="M57" i="9"/>
  <c r="F58" i="9"/>
  <c r="M43" i="1"/>
  <c r="M11" i="2" l="1"/>
  <c r="F59" i="9"/>
  <c r="M59" i="9" s="1"/>
  <c r="M58" i="9"/>
  <c r="M77" i="1"/>
  <c r="M79" i="1" s="1"/>
  <c r="M50" i="9" l="1"/>
  <c r="M65" i="9"/>
  <c r="M64" i="9" s="1"/>
  <c r="M68" i="9" l="1"/>
  <c r="M74" i="9" s="1"/>
  <c r="M11" i="9" s="1"/>
  <c r="M76" i="1"/>
  <c r="M82" i="1" s="1"/>
  <c r="M11" i="1" s="1"/>
  <c r="M61" i="1"/>
  <c r="F61" i="1"/>
</calcChain>
</file>

<file path=xl/sharedStrings.xml><?xml version="1.0" encoding="utf-8"?>
<sst xmlns="http://schemas.openxmlformats.org/spreadsheetml/2006/main" count="1286" uniqueCount="412">
  <si>
    <t>Area Kinerja Utama</t>
  </si>
  <si>
    <t>Key Performance Indicator (KPI)</t>
  </si>
  <si>
    <t>Bobot KPI</t>
  </si>
  <si>
    <t>Target</t>
  </si>
  <si>
    <t>Keterangan Pencapaian</t>
  </si>
  <si>
    <t>Skor</t>
  </si>
  <si>
    <t>Nama:</t>
  </si>
  <si>
    <t>No.</t>
  </si>
  <si>
    <t>Planning</t>
  </si>
  <si>
    <t>Execution</t>
  </si>
  <si>
    <t>Control &amp; Monitoring</t>
  </si>
  <si>
    <t>Closing</t>
  </si>
  <si>
    <t>1.</t>
  </si>
  <si>
    <t>Sesuai standar dokumen</t>
  </si>
  <si>
    <t>Membuat:</t>
  </si>
  <si>
    <t>Sesuai pedoman</t>
  </si>
  <si>
    <t>2.</t>
  </si>
  <si>
    <t>Kualitas</t>
  </si>
  <si>
    <t>hari</t>
  </si>
  <si>
    <t>Kuantitas (per proyek)</t>
  </si>
  <si>
    <t>3.</t>
  </si>
  <si>
    <t>4.</t>
  </si>
  <si>
    <t>Terukur, akurat, tepat waktu</t>
  </si>
  <si>
    <t>Satuan Target</t>
  </si>
  <si>
    <t>Revisi dokumen 3x</t>
  </si>
  <si>
    <t>Sesuai target</t>
  </si>
  <si>
    <t>Total = (1) + (2) + (3) + (4) =</t>
  </si>
  <si>
    <t>Nilai (skor akhir) KPI =</t>
  </si>
  <si>
    <t>(1).</t>
  </si>
  <si>
    <t>(2).</t>
  </si>
  <si>
    <t>(3).</t>
  </si>
  <si>
    <t>(4).</t>
  </si>
  <si>
    <t>Keterangan / catatan:</t>
  </si>
  <si>
    <t>Skor = Kuantitas target / Pencapaian target</t>
  </si>
  <si>
    <t>Nilai = (Skor x Bobot KPI) x 100</t>
  </si>
  <si>
    <t>Goal untuk setiap tahapan proyek:</t>
  </si>
  <si>
    <t>G o a l</t>
  </si>
  <si>
    <t>Phases</t>
  </si>
  <si>
    <t>Project code:</t>
  </si>
  <si>
    <t>Project name</t>
  </si>
  <si>
    <t>Key Performance Indicator</t>
  </si>
  <si>
    <t>Nilai (%)</t>
  </si>
  <si>
    <t>Job Position :</t>
  </si>
  <si>
    <t>Pencapaian
Target</t>
  </si>
  <si>
    <t>a.1</t>
  </si>
  <si>
    <t>a.2</t>
  </si>
  <si>
    <t>a.3</t>
  </si>
  <si>
    <t>b.1</t>
  </si>
  <si>
    <t>b.2</t>
  </si>
  <si>
    <t>b.3</t>
  </si>
  <si>
    <t>c.1</t>
  </si>
  <si>
    <t>c.2</t>
  </si>
  <si>
    <t>c.3</t>
  </si>
  <si>
    <t>d.1</t>
  </si>
  <si>
    <t>d.2</t>
  </si>
  <si>
    <t>e.1</t>
  </si>
  <si>
    <t>e.2</t>
  </si>
  <si>
    <t>e.3</t>
  </si>
  <si>
    <t>a.</t>
  </si>
  <si>
    <t xml:space="preserve">b. </t>
  </si>
  <si>
    <t xml:space="preserve">c. </t>
  </si>
  <si>
    <t xml:space="preserve">d. </t>
  </si>
  <si>
    <t xml:space="preserve">e. </t>
  </si>
  <si>
    <t>b.</t>
  </si>
  <si>
    <t>planning</t>
  </si>
  <si>
    <t xml:space="preserve">: </t>
  </si>
  <si>
    <t/>
  </si>
  <si>
    <t>Nurmasyitah</t>
  </si>
  <si>
    <t>Supervisor Teknikal dan Operasi (Migas dan EBTKE)</t>
  </si>
  <si>
    <t>Revitalisasi dan Pemanfaatan Tangki Kondensat</t>
  </si>
  <si>
    <t>Latar belakang</t>
  </si>
  <si>
    <t>Kapasitas produksi/penjualan</t>
  </si>
  <si>
    <t>Tujuan &amp; sasaran bisnis</t>
  </si>
  <si>
    <t>Rangkuman hasil valuasi kelayakan finansial</t>
  </si>
  <si>
    <t>a.4</t>
  </si>
  <si>
    <t>Proposal Bisnis Internal dan Eksternal</t>
  </si>
  <si>
    <t>Kajian Aspek Pasar</t>
  </si>
  <si>
    <t>Suplai dan Permintaan</t>
  </si>
  <si>
    <t>Penetapan Harga Jual Produk Kondensat</t>
  </si>
  <si>
    <t>Perhitungan Daya Tampung Tangki dan keluar masuk kondensat</t>
  </si>
  <si>
    <t>Alur dan Pola Sewa Tangki</t>
  </si>
  <si>
    <t>b.4</t>
  </si>
  <si>
    <t>b.5</t>
  </si>
  <si>
    <t>Kajian terkait Kompetitor/Pesaing (ada di dalam PICA)</t>
  </si>
  <si>
    <t>Positioning PEMA sebagai Pengelola Tangki</t>
  </si>
  <si>
    <t>b.6</t>
  </si>
  <si>
    <t>Kajian Aspek Teknis</t>
  </si>
  <si>
    <t>Deskripsi Layanan</t>
  </si>
  <si>
    <t xml:space="preserve">Tahapan Pemanfaatan </t>
  </si>
  <si>
    <t>Lokasi Usaha serta Mapping Stakeholder</t>
  </si>
  <si>
    <t>Kajian Aspek Manajemen</t>
  </si>
  <si>
    <t>Bentuk Usaha (KSO-JO)</t>
  </si>
  <si>
    <t>Tenaga Kerja (ada di SOP Pengoperasian Tangki Kondensat)</t>
  </si>
  <si>
    <t>Kajian Aspek Finansial</t>
  </si>
  <si>
    <t>Asumsi Perhitungan Finansial</t>
  </si>
  <si>
    <t>Proyeksi Laba Rugi</t>
  </si>
  <si>
    <t>Proyeksi Arus Kas</t>
  </si>
  <si>
    <t>Proyeksi Perubahan Ekuitas</t>
  </si>
  <si>
    <t>Analisis Sensitvitas</t>
  </si>
  <si>
    <t>Valuasi Kelayakan Finansial</t>
  </si>
  <si>
    <t>Agreement PEMA-LMAN</t>
  </si>
  <si>
    <t>e.4</t>
  </si>
  <si>
    <t>e.5</t>
  </si>
  <si>
    <t>e.6</t>
  </si>
  <si>
    <t>Surat BPMA merekomendasikan PEMA sebagai pihak yang merevitalisasi dan mengelola tangki kondensat F-6103 dan F-6104</t>
  </si>
  <si>
    <t>Penunjukan PT PEMA Global Energi sebagai Operatorship Kondensat di Kawasan Kilang Arun (untuk memperkuat positioning PEMA)</t>
  </si>
  <si>
    <t>Agreement PEMA-KKKS</t>
  </si>
  <si>
    <t>Surat Minat dari KKKS untuk menyewa tangki kondensat F-6104</t>
  </si>
  <si>
    <t>c</t>
  </si>
  <si>
    <t>Agreement PEMA-PETRACO</t>
  </si>
  <si>
    <t>MoA PEMA-Petraco</t>
  </si>
  <si>
    <t>PKS PEMA-Petraco</t>
  </si>
  <si>
    <t>d</t>
  </si>
  <si>
    <t>Laporan Progress</t>
  </si>
  <si>
    <t>Laporan PICA dan Timeline</t>
  </si>
  <si>
    <t>Closing pada November 2024</t>
  </si>
  <si>
    <t>Membuat: Initial Agreement</t>
  </si>
  <si>
    <t>a</t>
  </si>
  <si>
    <t>Membuat: Dokumen Teknis</t>
  </si>
  <si>
    <t>Pekerjaan Cleaning Tangki Kondensat</t>
  </si>
  <si>
    <t>Menyusun SoW Cleaning Tangki Kondensat F-6104</t>
  </si>
  <si>
    <t>Pekerjaan Assessment dan Engineering</t>
  </si>
  <si>
    <t>Menyusun SoW Assessment dan Engineering Tangki Kondensat F-6104</t>
  </si>
  <si>
    <t>b</t>
  </si>
  <si>
    <t>Market Survey Biaya Pekerjaan Assessment dan Engineering</t>
  </si>
  <si>
    <t>Market Survey Biaya Pekerjaan Cleaning</t>
  </si>
  <si>
    <t>Pekerjaan Revitalisasi Tangki</t>
  </si>
  <si>
    <t>Joint observasi visual tangki F-6104</t>
  </si>
  <si>
    <t>Persiapan vendor revitalisasi dari mitra dan perhitungan biaya revitalisasi dengan beberapa opsi (5 tahun, 10 tahun dan 20 tahun)</t>
  </si>
  <si>
    <t xml:space="preserve">Market survey biaya revitalisasi tangki </t>
  </si>
  <si>
    <t>Revisi dokumen 5x</t>
  </si>
  <si>
    <t>Revisi dokumen 9x</t>
  </si>
  <si>
    <t>Sesuai Kondisi</t>
  </si>
  <si>
    <t xml:space="preserve">Sesuai Kondisi </t>
  </si>
  <si>
    <t xml:space="preserve">Sesuai pedoman </t>
  </si>
  <si>
    <t>Sesuai Kondisi dan Permintaan Direksi</t>
  </si>
  <si>
    <t>kali/bulan</t>
  </si>
  <si>
    <t>Izin Pengoperasian Tangki Kondensat F-6104</t>
  </si>
  <si>
    <t xml:space="preserve"> </t>
  </si>
  <si>
    <t>Pendaftaran KBLI 52104, jenis usaha:penympanan minyak dan gas bumi (dibantu div legal dan pemasaran)</t>
  </si>
  <si>
    <t xml:space="preserve">Kerjasama Pembangunan Gedung Perkantoran-WIKA </t>
  </si>
  <si>
    <t>Bentuk Usaha (BLT/Build Lease Transfer)</t>
  </si>
  <si>
    <t>Positioning PEMA sebagai Pengelola Gedung</t>
  </si>
  <si>
    <t xml:space="preserve">Kajian terkait Kompetitor/Pesaing </t>
  </si>
  <si>
    <t>Perhitungan Kapasitas Gedung yang dibutuhkan</t>
  </si>
  <si>
    <t>Alur dan Pola Sewa Space Gedung</t>
  </si>
  <si>
    <t>Agreement PEMA-WIKA Gedung</t>
  </si>
  <si>
    <t>Kapasitas penyewaan dan layanan</t>
  </si>
  <si>
    <t>Penetapan Harga Sewa space</t>
  </si>
  <si>
    <t>NDA PEMA- WIKA Gedung perihal Pemanfaatan Lahan Pemerintah Aceh</t>
  </si>
  <si>
    <t>Normalisasi KEK Arun Lhokseumawe</t>
  </si>
  <si>
    <t>Penetapan harga sewa aset</t>
  </si>
  <si>
    <t>Bentuk Usaha (Konsorsium)</t>
  </si>
  <si>
    <t>Tenaga Kerja (Operation dan Maintanance aset)</t>
  </si>
  <si>
    <t>Hubungan PEMA-PIM</t>
  </si>
  <si>
    <t>Permohonan untuk memperoleh saham mayoritas oleh PEMA</t>
  </si>
  <si>
    <t>Submit proposal bisnis pengembangan KEK Arun Lhokseumawe (sesuai permintaan PT PIM)</t>
  </si>
  <si>
    <t>Rekomendasi dan Dukungan Pemerintan Aceh</t>
  </si>
  <si>
    <t>Menyusun pemaparan rencana normalisasi KEK Arun Lhokseumawe untuk dipaparkan ke Gubernur, DPRA, Sekda Aceh dan pihak yang berkepentingan lainnya</t>
  </si>
  <si>
    <t>Kajian untuk memperoleh saham mayoritas dengan skema debt swap</t>
  </si>
  <si>
    <t>Positioning PEMA sebagai perwakilan Pemerintah Aceh di BUPP Patriot</t>
  </si>
  <si>
    <t>Telaah staff perihal:
1. Memperoleh Saham Mayoritas
2. Permohonan Dukungan Hak Pengelolaan Aset Milik Negara kepada BUPP KEK Arun Lhokseumawe</t>
  </si>
  <si>
    <t>Membuat Konsep surat Gubernur kepada Menteri Perekonomian selaku Ketua Dewan Nasional KEK</t>
  </si>
  <si>
    <t>Membuat Konsep surat Gubernur kepada PT PIM perihal Dukungan Keanaikan porsi saham menjadi mayoritas</t>
  </si>
  <si>
    <t>Surat dukungan Gubernur Aceh kepada PT PEMA memperoleh saham mayoritas di PT PATRIOT</t>
  </si>
  <si>
    <t>Telaah PT PEMA tentang Normalisasi Badan Usaha Pembangun dan Pengelola KEK Arun Lhokseumawe</t>
  </si>
  <si>
    <t>Telaah PT PEMA tentang Komitmen Penyertaan Saham PT Pertamina dan PT Pelindo I di PT PATRIOT</t>
  </si>
  <si>
    <t>Menyusun pemaparan kepada Pemerintah Aceh terkait rencana HoA antara PT PEMA dan Konsorsium BUMN</t>
  </si>
  <si>
    <t>Agreement PEMA-Konsorsium BUMN</t>
  </si>
  <si>
    <t>HoA Komitmen Penyertaan Modal PT PATRIOT Nusantara Aceh</t>
  </si>
  <si>
    <t>Dokumen Usulan Peningkatan Saham PT PEMA di PT Patriot</t>
  </si>
  <si>
    <t>Dokumen Rencana Normalisasi KEK Arun Lhokseumawe</t>
  </si>
  <si>
    <t>Pendampingan tehadap Kajian yang dilakukan Danareksa untuk Pengembangan KEK Arun Lhokseumawe</t>
  </si>
  <si>
    <t>Pertungan Volume Aset</t>
  </si>
  <si>
    <t>Perhitungan harga sewa dan biaya O&amp;M</t>
  </si>
  <si>
    <t>List Aset di KEK Arun (Properti dan Aktiva Kilang Arun yang dapat dikomersialisasikan)</t>
  </si>
  <si>
    <t>Perhitungan RAB renovasi aset eksisting</t>
  </si>
  <si>
    <t>b.7</t>
  </si>
  <si>
    <t>b.8</t>
  </si>
  <si>
    <t>b.9</t>
  </si>
  <si>
    <t xml:space="preserve">Teknis Pengelolaan Gedung </t>
  </si>
  <si>
    <t>Dukungan Pemerintah Aceh</t>
  </si>
  <si>
    <t>Menyusun draft Proposal KSP Lahan dengan Pemerintah Aceh</t>
  </si>
  <si>
    <t>Koordinasi dengan BPKP Aceh dan BPKP Kota Banda Aceh terkait lahan Pemerintah Aceh yang idle</t>
  </si>
  <si>
    <t>Penentuan skema dan masa kerja sama BLT WEGE-PEMA</t>
  </si>
  <si>
    <t>Penentuan PFS sewa gedung perkantoran PEMA yang ideal</t>
  </si>
  <si>
    <t>Koordinasi dan Penentuan Luasan bangunan yang dibutuhkan, peruntukan space gedung serta calon tenant potensial</t>
  </si>
  <si>
    <t>Penentuan Opsi Lahan</t>
  </si>
  <si>
    <t>Survey lokasi opsi lahan yang ditawarkan BPKP dan PUPR Kota Banda Aceh</t>
  </si>
  <si>
    <t>Presentasi hasil survey ke direksi serta penentuan 3 lahan prioritas yang paling efektif</t>
  </si>
  <si>
    <t>Menghitung RAB (Owner Estimate) Gedung 8 lantai +Basement 2 lantai</t>
  </si>
  <si>
    <t>Perencanaan Bangunan Gedung (Hanya Arsitektural belum sampai Detail Engineering Design/DED)</t>
  </si>
  <si>
    <t>Informasi Rencana Detail Tata Ruang (KDB, KLB, KDH, GSB) Wilayah Kota Banda Aceh untuk Tiga Opsi Lahan yang direncanakan (PUPR Kota Banda Aceh)</t>
  </si>
  <si>
    <t>Perhitungan luasan bangunan ideal pada setiap opsi lahan berdasarkan data informasi Rencanan Detail Tata Ruang yang diperoleh ( KDB, KLB, KDH, GSB)</t>
  </si>
  <si>
    <t>Menyusun dokumen gambaran lahan masing-masing lokasi dengan pertimbangan aspek kemudahan akses masuk, aspek sosial dan aspek keindahan/Arsitektural</t>
  </si>
  <si>
    <t>Menganalisis dan membandingkan owner Estimate dengan Contractor Estimate serta penetapan masa Kerjasama BLT yang ideal sesuai dengan kemampuan PT PEMA (Pra-DED)</t>
  </si>
  <si>
    <t>Mereview hasil desain 3D untuk 3 opsi lahan yang telah dirancang oleh Wika Gedung</t>
  </si>
  <si>
    <t>Sesuai Terget</t>
  </si>
  <si>
    <t>Sesuai pedoman perencanaan gedung tinggi</t>
  </si>
  <si>
    <t>Perencanaan Stockpile Sulfur Kuala Langsa</t>
  </si>
  <si>
    <t>Membuat: Dokumen Perencanaan</t>
  </si>
  <si>
    <t>Membuat gambar rencana detail stockpile sulfur</t>
  </si>
  <si>
    <t>Merencanakan serta Membuat gambar penampang dan potongan saluran eksisting dan rencana</t>
  </si>
  <si>
    <t>Mendesain dan membuat gambar reservoar (kolam) di stockpile sulfur untuk keperluan RKL dan RPL</t>
  </si>
  <si>
    <t>a.5</t>
  </si>
  <si>
    <t>a.6</t>
  </si>
  <si>
    <t>Mendesain dan membuat gambar pagar sementara sulfur stockpile</t>
  </si>
  <si>
    <t xml:space="preserve">Membuat gambar detail L-Wall sebagai barrier stockpile serta prosedur offloading dan instalasi </t>
  </si>
  <si>
    <t>Meyusun Rencana Anggaran Biaya (RAB) untuk pekerjaan rehab parit stockpile sulfur</t>
  </si>
  <si>
    <t>Meyusun Rencana Anggaran Biaya (RAB) untuk pekerjaan pemasangan pagar sementara stockpile</t>
  </si>
  <si>
    <t>Meyusun Rencana Anggaran Biaya (RAB) untuk pekerjaan pembangunan dinding barrier stockpile sulfur</t>
  </si>
  <si>
    <t xml:space="preserve">Membuat: </t>
  </si>
  <si>
    <t>Melakukan survei harga material di Langsa dengan 5 sampel lokasi</t>
  </si>
  <si>
    <t>Survei lokasi dan harga material Langsa</t>
  </si>
  <si>
    <t>Survei dan dokumentasi lokasi serta melakukan pengukuran stockpile eksisting</t>
  </si>
  <si>
    <t>Pekerjaan Fisik Stockpile</t>
  </si>
  <si>
    <t>Material Pruchasing serta melakukan pengawasan pekerjaan rehab parit stockpile</t>
  </si>
  <si>
    <t>Material Pruchasing serta melakukan pengawasan pekerjaan pemasangan pagar sementara</t>
  </si>
  <si>
    <t>Menjelaskan gambar serta metode kepada pelaksana pekerjaan pemasangan pagar sementara</t>
  </si>
  <si>
    <t>Menjelaskan gambar serta metode kepada pelaksana pekerjaan rehab parit stockpile</t>
  </si>
  <si>
    <t>Dokumen Realisasi Pekerjaan</t>
  </si>
  <si>
    <t>Menyusun laporan realisasi pekerjaan pemasangan pagar sementara</t>
  </si>
  <si>
    <t>Menyusun laporan realisasi pekerjaan rehab parit stockpile</t>
  </si>
  <si>
    <t>Timeline</t>
  </si>
  <si>
    <t>Komersialisasi Sulfur</t>
  </si>
  <si>
    <t>Suppoting (di luar project)</t>
  </si>
  <si>
    <t>Desain Flyer PEMA</t>
  </si>
  <si>
    <t>Desain konten iklan promosi KEK Arun dalam Buku Kawasan Ekonomi Khusus Indonesial</t>
  </si>
  <si>
    <t>Menyusun Bahan Videografis dengan Teman Pengalaman Berinvestasi yang Nyaman dengan PEMA di Aceh</t>
  </si>
  <si>
    <t>Menyusun press realease tentang HoA KEK Arun Lhokseumawe</t>
  </si>
  <si>
    <t>Menyusun presentasi mengenai KIA Ladong dan KEK Arun sebagai bahan paparan dirut PEMA ke Menko Perekonomian</t>
  </si>
  <si>
    <t>Menyusun bahan paparan dirut PEMA ke DPRA terkait KEK Arun dan Rencana Bisnis Sektor Perikanan</t>
  </si>
  <si>
    <t>Surat PEMA ke DPRA terkait Rekomendasi Hibah Kapal Silver Sea</t>
  </si>
  <si>
    <t>Menyusun bahan paparan dirut PEMA sebagai narasumber DEM(Dewan Energi Mahasiswa) dengan tema "Memaksimalkan Peran Pemuda dalam Menjawab Tantangan dan Peluang Kawasan Ekonomi Khusus (KEK) Arun"</t>
  </si>
  <si>
    <t>Menghitung Rencana Anggaran Biaya untuk Pembangunan Rumah CSR PEMA di Aceh Utara</t>
  </si>
  <si>
    <t>Membuat Laporan Progress Dirut PEMA ke PJ Gubernur terkait KEK Arun</t>
  </si>
  <si>
    <t>Rekomendasi dan Dukungan Pemerintah Aceh dan BPMA</t>
  </si>
  <si>
    <t>Surat Dukungan Gubernur Aceh terkait Pemanfaatan Tangki Kondensat F-6104</t>
  </si>
  <si>
    <t>Menyusun Bahan Paparan Dirut PEMA ke Tim Pj Gubernur terkait Peran PEMA dalam Optimalisasi KEK Arun Lhokseumwe</t>
  </si>
  <si>
    <t>Menyusun bahan PT PEMA dalam Buku Aceh Smart Investasi untuk bagian KEK Arun</t>
  </si>
  <si>
    <t>Presentasi lainnya yang tergabung dalam project lainnya</t>
  </si>
  <si>
    <t>a.7</t>
  </si>
  <si>
    <t>Materi Presentasi kepada Pemegang Saham dan Stakeholders</t>
  </si>
  <si>
    <t>Konten Promosi PEMA serta Materi sebagai Narasumber</t>
  </si>
  <si>
    <t>Rumah CSR PT PEMA</t>
  </si>
  <si>
    <t>WKP Seulawah Agam</t>
  </si>
  <si>
    <t>Menganalisis dokumen histori Project Seulawah Agam</t>
  </si>
  <si>
    <t>Menyusun materi terkait latar belakang masalah, opsi solusi dan tindak lanjut untuk project Seulawah Agam</t>
  </si>
  <si>
    <t>Menyusun Kronologi Project WKP Seulawah Agam berdasarkan dokumen yang ada</t>
  </si>
  <si>
    <t>d.3</t>
  </si>
  <si>
    <t>Planning, Excecution &amp; Closing</t>
  </si>
  <si>
    <t>Tepat Waktu</t>
  </si>
  <si>
    <t xml:space="preserve">Sesuai Tema </t>
  </si>
  <si>
    <t>Sesuai Pedoman Perencanaan Bangunan</t>
  </si>
  <si>
    <t>Menyusun Bahan Paparan/Laporan Dirut PEMA ke PJ Gubernur terakait Hasil Audiensi dengan SKPA</t>
  </si>
  <si>
    <t>Menyusun bahan paparan Dirut PEMA dengan tema "Peranan Membangun Aceh Melalui BUMD"</t>
  </si>
  <si>
    <t>Trading Pupuk Magnesium</t>
  </si>
  <si>
    <t>Membuat Gambar DED Gudang Pupuk Rangka Baja</t>
  </si>
  <si>
    <t>Menghitung Rencana Anggaran Biaya untuk Pembangunan Gudang Pupuk PEMA</t>
  </si>
  <si>
    <t>Mendesain brosur pupuk</t>
  </si>
  <si>
    <t>Pembahasan awal antara PEMA dan KKKS didampingi oleh BPMA terkait Pemanfaatan Tangki Kondensat F-6104</t>
  </si>
  <si>
    <t>Draft BAST Aset Tangki Kondensat</t>
  </si>
  <si>
    <t>Draft Kesepakatan Sementara LMAN-PEMA terkait Pemantaan Tangki Kondensat</t>
  </si>
  <si>
    <t>Surat Izin dari LMAN kepada PT PEMA untuk melakukan feasibility study tangki F-6104</t>
  </si>
  <si>
    <t>Mengirimkan dokumen permintaan LMAN terkait hasil study kelayakan Tangki F-6104</t>
  </si>
  <si>
    <t>Menyusun bahan paparan dirut PEMA dalam kegiatan FGD dengan LMAN (Aspek Teknis, Keekonomian dan Lingkungan)</t>
  </si>
  <si>
    <t>Audiensi Tim PEMA dengan LMAN terkait Tindak Lanjut Pemanfaatan Tangki Kondensat F-6104</t>
  </si>
  <si>
    <t>Draft JO PEMA-Petraco</t>
  </si>
  <si>
    <t>a.8</t>
  </si>
  <si>
    <t>Sesuai Target</t>
  </si>
  <si>
    <t>Revisi dokumen 4x</t>
  </si>
  <si>
    <t>Nama</t>
  </si>
  <si>
    <t>:</t>
  </si>
  <si>
    <t>Jabatan</t>
  </si>
  <si>
    <t>Direktorat</t>
  </si>
  <si>
    <t>Komersial</t>
  </si>
  <si>
    <t>Nilai (Skor Akhir) KPI =</t>
  </si>
  <si>
    <t>Kuantitas 
(Per Proyek)</t>
  </si>
  <si>
    <t>Hari</t>
  </si>
  <si>
    <t>Komersialisasi Sulfur Wilayah Kerja "A" Aceh</t>
  </si>
  <si>
    <t>Lebih Cepat</t>
  </si>
  <si>
    <t>Keterangan / Catatan :</t>
  </si>
  <si>
    <t>Goal Untuk Setiap Tahapan Proyek:</t>
  </si>
  <si>
    <t>Skor = Kuantitas Target / Pencapaian Target</t>
  </si>
  <si>
    <t>Revitalisasi dan Pemanfaatan Tangki Kondensat F-6104</t>
  </si>
  <si>
    <t>Pembangunan Gedung Perkantoran PEMA</t>
  </si>
  <si>
    <t>Supervisor Teknikal &amp; Operasi (Migas &amp; EBTKE)</t>
  </si>
  <si>
    <t>Alur dan Pola Sewa Aset ( Menggunakan Skema Mitra Jasa Bersama)</t>
  </si>
  <si>
    <t>Perhitungan Kemungkinan Volume Aset yang akan digunakan</t>
  </si>
  <si>
    <t>c.</t>
  </si>
  <si>
    <t>Special Tasks</t>
  </si>
  <si>
    <t>Revisi dokumen 2x</t>
  </si>
  <si>
    <t>Sesuai Tema</t>
  </si>
  <si>
    <t>Sesuai Arahan</t>
  </si>
  <si>
    <t>Sesuai Pedoman PUPR</t>
  </si>
  <si>
    <t>Total = (1) + (2) =</t>
  </si>
  <si>
    <t>d.4</t>
  </si>
  <si>
    <t>e</t>
  </si>
  <si>
    <t>f.1</t>
  </si>
  <si>
    <t>f.2</t>
  </si>
  <si>
    <t>g</t>
  </si>
  <si>
    <t>g.1</t>
  </si>
  <si>
    <t>g.2</t>
  </si>
  <si>
    <t>Periode Juli-Desember 2023</t>
  </si>
  <si>
    <t>Perhitungan Daya Tampung Tangki dan keluar masuk kondensat sesuai data produksi kondensat terbaru</t>
  </si>
  <si>
    <t>Revisi Kajian Aspek Pasar (untuk Pemaparan ke KKKS)</t>
  </si>
  <si>
    <t>Peubahan perhitungan Suplai dan Permintaan</t>
  </si>
  <si>
    <t>Revisi Harga sewa tangki kondensat dalam beberapa opsi dan sesuai dengan Kondisi produksi masing-masing KKKS</t>
  </si>
  <si>
    <t>Penentuan Opsi-opsi Alur dan Pola Sewa Tangki sesuai hasil diskusi dengan BPMA dan KKKS</t>
  </si>
  <si>
    <t>Surat dari Gubernur Aceh No.180/10338 tanggal 19 Juli 2023 prihal Dukungan Percepatan Revitalisasi dan Pemanfaatan Tangki Kondensat F-6104 Ex-Arun</t>
  </si>
  <si>
    <t>Drafting Berita Acara Serah Terima (BAST) Aset Tangki F-6104 dan Kesepakatan Sementara (KS) bersama LMAN</t>
  </si>
  <si>
    <t>Penandatanganan BAST Aset Tangki Kondensat F-6104 antara Medco-LMAN-PEMA</t>
  </si>
  <si>
    <t>Penandatangan Kesepakatan Sementara LMAN-PEMA terkait Pemanfaatan Aset Tangki Kondensat F-6104 di Kawasan Kilang Arun</t>
  </si>
  <si>
    <t>Menyampaikan dokumen data inspeksi visual terhadap kerusakan aset tangki serta  opsi biaya perbaikan aset tangki F-6104 kepada tim penilai KPKNL Lhokseumawe</t>
  </si>
  <si>
    <t>Negosiasi Biaya DP Sewa Aset Tangki Kondensat dengan LMAN (awalnya 1,89 M menjadi 1,19 M)</t>
  </si>
  <si>
    <t>Surat PEMA ke LMAN No.401/PEMA/VII/2023 tanggal 4 Juli 2023 perihal Tindak Lanjut Permohonan Sewa Tangki Kondensat F-6104 beserta dokumen permintaan LMAN pasca audiensi sebagai bahan rujukan LMAN dalam memberikan harga sewa sementara</t>
  </si>
  <si>
    <t>a.9</t>
  </si>
  <si>
    <t>Surat PEMA ke LMAN No.718/PEMA/XI/2023 permohonan konversi biaya tank cleaning sebagai pengurang biaya sewa aset tangki F-6104 terlampir dokumen terkait</t>
  </si>
  <si>
    <t>Mendampingi tim KPKNL Lhokseumawe dalam hal survei penilaian aset tangki kondensat F-6104</t>
  </si>
  <si>
    <t>Pembahasan kembali serta finalisasi draft Kesepakatan Sementara (KS) antara LMAN dan PEMA terkhusus pasal denda keterlambatan pembayaran DP sewa Aset serta hal lainnya terkait metode Grace Period dalam pembayaran biaya sewa aset</t>
  </si>
  <si>
    <t>FGD terkait Pemanfaatan Tangki Kondensat F-6104 di Kawasan Kilang Arun Lhokseumawe</t>
  </si>
  <si>
    <t>Penandatangan MoU antara PEMA-Medco-PGE-PHE NSO tentang Rencana Pemanfaatan Tangki Kondensat F-6104 di Kawasan Kilang Arun Lhokseumawe</t>
  </si>
  <si>
    <t>Penyampaian hasil FGD PEMA-KKKS kepada BPMA dan Tindak Lanjut Percepatan MoU PEMA dan KKKS</t>
  </si>
  <si>
    <t>Pemaparan aspek teknis dan komersial pra-inspeksi terkait Rencana Revitalisasi Tangki Kondensat F-6104 (PEMA dan PGE)</t>
  </si>
  <si>
    <t>Audiensi dengan PT PETRACO dan PT MUJI perihal update kerjasama PEMA-LMAN dan kepastian dan skema pembiayaan</t>
  </si>
  <si>
    <t>Pembahasan Revisi Draft JO PEMA-Petraco dan Rencana Addendum PKS terkait pengembalian uang PEMA</t>
  </si>
  <si>
    <t>Revisi dan Finalisasi SoW Cleaning Tangki Kondensat F-6104</t>
  </si>
  <si>
    <t>Revisi SoW Assessment dan Engineering Tangki Kondensat F-6104</t>
  </si>
  <si>
    <t>Market Survey Biaya Pekerjaan Assessment dan Engineering (tambahan)</t>
  </si>
  <si>
    <t>Market Survey Biaya Pekerjaan Cleaning (tambahan)</t>
  </si>
  <si>
    <t>Menyiapkan dokumen tender pekerjaan tank cleaning</t>
  </si>
  <si>
    <t>Melakukan penilaian dokumen teknis peserta tender bersama tim operasi</t>
  </si>
  <si>
    <t>Pembahasan ruang lingkup JO PEMA-Petraco khususnya pada Lingkup tanggung jawab pembiayaan dan jangka waktu</t>
  </si>
  <si>
    <t>Memperkuat Positioning PEMA sebagai Pengelola Tangki (Surat dukungan, kesiapan secara teknis dan perizinan)</t>
  </si>
  <si>
    <t>Bentuk Usaha dengan mitra (KSO-JO)</t>
  </si>
  <si>
    <t>Konsep perjanjian sewa tangki dengan KKKS (3 opsi)</t>
  </si>
  <si>
    <t>Kajian Aspek Teknis Lanjutan</t>
  </si>
  <si>
    <t>Menghitung Tank Lease Fee, Troughput Fee dan Commitment Fund</t>
  </si>
  <si>
    <t>Mencari referensi perhitungan sewa tangki di pasar internasional</t>
  </si>
  <si>
    <t>Tujuan Kerjasama pemanfaatan &amp; sasaran bisnis</t>
  </si>
  <si>
    <t>Kajian Metode Pemanfaatan Aset Pemerintah</t>
  </si>
  <si>
    <t>Bangun Serah Guna (BSG) dan Bangun Guna Serah(BGS)</t>
  </si>
  <si>
    <t>Perubahan Deskripsi Layanan</t>
  </si>
  <si>
    <t>Tahapan Pemanfaatan dan Skema Penyewaan kepada calon tenant</t>
  </si>
  <si>
    <t>KSPI dengan Pemerintah Aceh selama 50 tahun</t>
  </si>
  <si>
    <t>Kajian Aspek Finansial Internal dan Eksternal</t>
  </si>
  <si>
    <t>Menyusun Proposal KSPI Aset Lahan Pemerintah Aceh</t>
  </si>
  <si>
    <t>Membuat Kajian Regulasi terkait Pengelolaan Barang Milik Daerah (Permenagri No 19 Tahun 2016)</t>
  </si>
  <si>
    <t>Kerja Sama Pemanfatan(KSP)</t>
  </si>
  <si>
    <t>Kerja Sama Penyediaan Infrastruktur (KSPI)</t>
  </si>
  <si>
    <t>Kajian terkait Alur Pembiayaan Infrastruktur (Solicited dan Unsolicited)</t>
  </si>
  <si>
    <t>Inisiasi MoU dan PKS PEMA- WIKA Gedung perihal Pemanfaatan Lahan Pemerintah Aceh</t>
  </si>
  <si>
    <t xml:space="preserve">Review Initial Proposal terbaru dari Wika Gedung </t>
  </si>
  <si>
    <t>Penentuan masa kerja sama dengan WEGE selama 15 tahun</t>
  </si>
  <si>
    <t>Menyusun Milestone Pelaksanaan Pembangunan Gedung Perkantoran PEMA (Proses PEMA, Proses WEGE dan Proses Bersama)</t>
  </si>
  <si>
    <t>Diskusi dan membuat catatan perihal penjamin infrastruktur (PII)</t>
  </si>
  <si>
    <t>Penyampaian Rencana Kerja Sama PEMA dengan WEGE di Ruang Rapat Kerja Gubernur Aceh</t>
  </si>
  <si>
    <t>Surat BPKA kepada Badan Pertanahan Nasional(BPN) perihal Permohonan Informasi Tanah Pemerintah Aceh  (Komplek Politeknik Aceh)</t>
  </si>
  <si>
    <t>Surat PEMA No. 767/PEMA/XII/2023 kepada PJ Gubernur Aceh perihal Permohonan Pemanfaatan Lahan Alternatif Pembangunan PEMA Tower</t>
  </si>
  <si>
    <t>Review Presentasi Pertemuan dengan BPKA tanggal 13 Oktober 2023</t>
  </si>
  <si>
    <t>Opsi Lahan alternatif tambahan</t>
  </si>
  <si>
    <t xml:space="preserve">Assessment lahan alternatif tambahan </t>
  </si>
  <si>
    <t>PIC Teknis Pengembangan KEK Arun Lhokseumawe</t>
  </si>
  <si>
    <t>Mempelajari Laporan Neraca Gas (Prod vs Demand) dan analisa Energy Balance bersama BPMA</t>
  </si>
  <si>
    <t>Inisiasi Pelaksanaan HoA dan SHA</t>
  </si>
  <si>
    <t>Review proposal pengambangan KEK Arun versi Danareksa</t>
  </si>
  <si>
    <t>Kajian porsi saham PEMA dan rencana konversi aset menjadi persen saham</t>
  </si>
  <si>
    <t>Menyusun Bahan Paparan/Laporan Dirut PEMA ke Menteri Perekonomian terkait Pengembangan KEK Arun Lhokseumawe</t>
  </si>
  <si>
    <t>Persiapan Komersialisasi Lahan</t>
  </si>
  <si>
    <t>Review brosur Penawaran Space Gedung yang dibuat staf pemasaran</t>
  </si>
  <si>
    <t>Penetapan harga sewa space sementara per bulan</t>
  </si>
  <si>
    <t>Pelaksanaan HoA Komitmen Penyertaan Modal PT PATRIOT Nusantara Aceh</t>
  </si>
  <si>
    <t>Pendataan calon tenant yang berminta berinvestasi di KEK Arun</t>
  </si>
  <si>
    <t>Hubungan PEMA-PATRIOT</t>
  </si>
  <si>
    <t>Memberi pemahaman kepada Manejemen PATRIOT terkait skema normalisasi BUPP yang terbaik menurut PEMA sebagai pemegang saham Patriot</t>
  </si>
  <si>
    <t>Menanggapi pihak manajemen Patriot perihal permintaan fee untuk beberapa project PEMA agar tidak melanggar regulasi yang ada</t>
  </si>
  <si>
    <t>Memberi pemahaman bahwa Patriot tidak seharusnya hanya menerima Fee project akan tertapi harus bertindak sebagai pengelola KEK Arun Lhokseumawe agar sesuai tupoksi yang sebenarnya dari BUPP berdasarkan regulasi yang ada</t>
  </si>
  <si>
    <t>Revisi Rencana Anggaran Biaya untuk Pembangunan Rumah CSR PEMA di Aceh Utara dengan total anggaran menjadi Rp.95.000.000 (sudah termasuk ppn)</t>
  </si>
  <si>
    <t xml:space="preserve">Membuat Laporan Progress Dirut PEMA ke PJ Gubernur </t>
  </si>
  <si>
    <t xml:space="preserve">Konten Promosi PEMA </t>
  </si>
  <si>
    <t>Material Pruchasing serta melakukan pengawasan pekerjaan Rehab parit stockpile</t>
  </si>
  <si>
    <t>Menjelaskan gambar serta metode kepada pelaksana pekerjaan Rehab Parit Stockpile</t>
  </si>
  <si>
    <t>Menyusun laporan realisasi pekerjaan Rehab Parit Stockpile</t>
  </si>
  <si>
    <t>Market survey biaya revitalisasi tangki tambahan</t>
  </si>
  <si>
    <t>Menghitung Kebutuhan Material Lapangan untuk Pekerjaan Rehab Parit Stockpile</t>
  </si>
  <si>
    <t xml:space="preserve">Revisi gambar detail L-Wall sebagai barrier stockpile serta prosedur offloading dan instalasi </t>
  </si>
  <si>
    <t>Revisi gambar reservoar (kolam) di stockpile sulfur untuk keperluan RKL dan RPL</t>
  </si>
  <si>
    <t>Membuat Gambar sesuai hasil ukur lapangan untuk Rehab Parit Stockpile</t>
  </si>
  <si>
    <t>Tim Marine Project Komersialisasi Sulfur</t>
  </si>
  <si>
    <t>Membuat tampak 3D Rumah CSR PEMA</t>
  </si>
  <si>
    <t>Memberi penjelasan kepada tim teknis yang baru terkait proses lifting sulfur (aspek perizinan, teknis dan dokumen lifting)</t>
  </si>
  <si>
    <t>Menyusun Bahan Paparan Dirut PEMA ke Tim Pj Gubernur terkait Progres dan Rencana Pengembangan KEK Arun Lhokseumwe</t>
  </si>
  <si>
    <t>Revisi Gambar detail stockpile sulfur CAD</t>
  </si>
  <si>
    <t>Kajian Aspek Pasar Lanjutan (Update sesuai HoA)</t>
  </si>
  <si>
    <t>Kajian Aspek Teknis (Update sesuai HoA)</t>
  </si>
  <si>
    <t>Bentuk Usaha (PEMA dan Konsorsium BUMN)]</t>
  </si>
  <si>
    <t>BUPP sebagai pengelola aset bukan penerima fee</t>
  </si>
  <si>
    <t>Kajian Aspek Finansial Lanjutan (Sesuai HoA)</t>
  </si>
  <si>
    <t>Penetapan komponen biaya penyedia jasa penyimpanan kondensat dan O&amp;M (didampingi advisor)</t>
  </si>
  <si>
    <t>d.5</t>
  </si>
  <si>
    <t>d.6</t>
  </si>
  <si>
    <t>Sesuai prosedur yang telah disusun</t>
  </si>
  <si>
    <t>Sesuai Pedoman</t>
  </si>
  <si>
    <t>Sesuai Kondisi terbaru</t>
  </si>
  <si>
    <t>Kajian Aspek Manajemen Lanjutan</t>
  </si>
  <si>
    <t>Lebih cepat</t>
  </si>
  <si>
    <t>Seuai Regulasi PUPR</t>
  </si>
  <si>
    <t>Sesuai permintaan direksi</t>
  </si>
  <si>
    <t>Sesuai Regulasi yang berlaku</t>
  </si>
  <si>
    <t>Sesuai Permintaan</t>
  </si>
  <si>
    <t>Review dan revisi Buku Aceh Smart Investasi bagian PEMA</t>
  </si>
  <si>
    <t>Menyusun empat model Kajian Aspek Finansial (untuk Internal, Mitra, LMAN dan KKKS) di dampingi advisor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</si>
</sst>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8"/>
      <color theme="1"/>
      <name val="Segoe UI"/>
      <family val="2"/>
    </font>
    <font>
      <sz val="8"/>
      <color theme="1"/>
      <name val="Segoe UI"/>
      <family val="2"/>
    </font>
    <font>
      <sz val="9"/>
      <color theme="1"/>
      <name val="Segoe UI"/>
      <family val="2"/>
    </font>
    <font>
      <b/>
      <sz val="12"/>
      <color theme="1"/>
      <name val="Segoe UI"/>
      <family val="2"/>
    </font>
    <font>
      <b/>
      <sz val="9"/>
      <color theme="1"/>
      <name val="Segoe UI"/>
      <family val="2"/>
    </font>
    <font>
      <b/>
      <sz val="9"/>
      <color theme="0"/>
      <name val="Segoe UI"/>
      <family val="2"/>
    </font>
    <font>
      <i/>
      <sz val="9"/>
      <color rgb="FFC00000"/>
      <name val="Segoe UI"/>
      <family val="2"/>
    </font>
    <font>
      <sz val="9"/>
      <color rgb="FF0000FF"/>
      <name val="Segoe UI"/>
      <family val="2"/>
    </font>
    <font>
      <sz val="9"/>
      <color rgb="FFFF0000"/>
      <name val="Segoe UI"/>
      <family val="2"/>
    </font>
    <font>
      <b/>
      <sz val="9"/>
      <name val="Segoe UI"/>
      <family val="2"/>
    </font>
    <font>
      <sz val="8"/>
      <name val="Segoe UI"/>
      <family val="2"/>
    </font>
    <font>
      <sz val="9"/>
      <color theme="1"/>
      <name val="Calibri"/>
      <family val="2"/>
      <scheme val="minor"/>
    </font>
    <font>
      <i/>
      <sz val="9"/>
      <color theme="1"/>
      <name val="Segoe UI"/>
      <family val="2"/>
    </font>
  </fonts>
  <fills count="9">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B050"/>
        <bgColor indexed="64"/>
      </patternFill>
    </fill>
    <fill>
      <patternFill patternType="solid">
        <fgColor theme="8" tint="0.79998168889431442"/>
        <bgColor indexed="64"/>
      </patternFill>
    </fill>
  </fills>
  <borders count="39">
    <border>
      <left/>
      <right/>
      <top/>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right/>
      <top/>
      <bottom style="thin">
        <color theme="3" tint="0.59996337778862885"/>
      </bottom>
      <diagonal/>
    </border>
    <border>
      <left/>
      <right/>
      <top style="thin">
        <color theme="3" tint="0.59996337778862885"/>
      </top>
      <bottom style="thin">
        <color theme="3" tint="0.59996337778862885"/>
      </bottom>
      <diagonal/>
    </border>
    <border>
      <left style="thin">
        <color theme="3" tint="0.59996337778862885"/>
      </left>
      <right/>
      <top style="thin">
        <color theme="3" tint="0.59996337778862885"/>
      </top>
      <bottom style="thin">
        <color theme="3" tint="0.59996337778862885"/>
      </bottom>
      <diagonal/>
    </border>
    <border>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style="thin">
        <color theme="3" tint="0.59996337778862885"/>
      </top>
      <bottom/>
      <diagonal/>
    </border>
    <border>
      <left style="thin">
        <color theme="3" tint="0.59996337778862885"/>
      </left>
      <right style="thin">
        <color theme="3" tint="0.59996337778862885"/>
      </right>
      <top/>
      <bottom style="thin">
        <color theme="3" tint="0.59996337778862885"/>
      </bottom>
      <diagonal/>
    </border>
    <border>
      <left/>
      <right style="thin">
        <color theme="3" tint="0.59996337778862885"/>
      </right>
      <top style="thin">
        <color theme="3" tint="0.59996337778862885"/>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3" tint="0.59996337778862885"/>
      </left>
      <right/>
      <top/>
      <bottom style="thin">
        <color theme="3" tint="0.59996337778862885"/>
      </bottom>
      <diagonal/>
    </border>
    <border>
      <left/>
      <right style="thin">
        <color theme="3" tint="0.59996337778862885"/>
      </right>
      <top/>
      <bottom style="thin">
        <color theme="3" tint="0.59996337778862885"/>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3" tint="0.59996337778862885"/>
      </left>
      <right style="thin">
        <color theme="3" tint="0.59996337778862885"/>
      </right>
      <top/>
      <bottom/>
      <diagonal/>
    </border>
    <border>
      <left style="thin">
        <color theme="3" tint="0.59996337778862885"/>
      </left>
      <right style="thin">
        <color theme="3" tint="0.59996337778862885"/>
      </right>
      <top style="thin">
        <color theme="3" tint="0.59996337778862885"/>
      </top>
      <bottom style="thin">
        <color theme="4" tint="0.59999389629810485"/>
      </bottom>
      <diagonal/>
    </border>
    <border>
      <left style="thin">
        <color theme="4" tint="0.599993896298104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style="thin">
        <color theme="4" tint="0.59999389629810485"/>
      </top>
      <bottom style="thin">
        <color theme="3" tint="0.599963377788628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3" tint="0.59996337778862885"/>
      </left>
      <right style="thin">
        <color theme="4" tint="0.59999389629810485"/>
      </right>
      <top style="thin">
        <color theme="3" tint="0.59996337778862885"/>
      </top>
      <bottom style="thin">
        <color theme="3" tint="0.59996337778862885"/>
      </bottom>
      <diagonal/>
    </border>
    <border>
      <left style="thin">
        <color theme="3" tint="0.59996337778862885"/>
      </left>
      <right/>
      <top/>
      <bottom/>
      <diagonal/>
    </border>
    <border>
      <left style="thin">
        <color theme="3" tint="0.59999389629810485"/>
      </left>
      <right style="thin">
        <color theme="3" tint="0.59996337778862885"/>
      </right>
      <top style="thin">
        <color theme="3" tint="0.59996337778862885"/>
      </top>
      <bottom style="thin">
        <color theme="3" tint="0.59996337778862885"/>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style="thin">
        <color theme="3" tint="0.59996337778862885"/>
      </left>
      <right/>
      <top style="thin">
        <color theme="3" tint="0.59996337778862885"/>
      </top>
      <bottom/>
      <diagonal/>
    </border>
    <border>
      <left style="thin">
        <color theme="4" tint="0.39997558519241921"/>
      </left>
      <right style="thin">
        <color theme="4" tint="0.39997558519241921"/>
      </right>
      <top style="thin">
        <color theme="3" tint="0.59996337778862885"/>
      </top>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thin">
        <color theme="3" tint="0.59996337778862885"/>
      </bottom>
      <diagonal/>
    </border>
    <border>
      <left style="thin">
        <color theme="3" tint="0.59996337778862885"/>
      </left>
      <right style="thin">
        <color theme="3" tint="0.59996337778862885"/>
      </right>
      <top style="thin">
        <color theme="3" tint="0.59996337778862885"/>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3" tint="0.59996337778862885"/>
      </left>
      <right style="thin">
        <color theme="3" tint="0.59996337778862885"/>
      </right>
      <top/>
      <bottom style="thin">
        <color theme="4" tint="0.59999389629810485"/>
      </bottom>
      <diagonal/>
    </border>
    <border>
      <left style="thin">
        <color theme="3" tint="0.59996337778862885"/>
      </left>
      <right style="thin">
        <color theme="3" tint="0.59996337778862885"/>
      </right>
      <top style="thin">
        <color theme="4" tint="0.59999389629810485"/>
      </top>
      <bottom/>
      <diagonal/>
    </border>
    <border>
      <left/>
      <right/>
      <top style="thin">
        <color theme="4" tint="0.39997558519241921"/>
      </top>
      <bottom/>
      <diagonal/>
    </border>
    <border>
      <left/>
      <right/>
      <top/>
      <bottom style="thin">
        <color theme="4" tint="0.59999389629810485"/>
      </bottom>
      <diagonal/>
    </border>
    <border>
      <left style="thin">
        <color theme="3" tint="0.59996337778862885"/>
      </left>
      <right style="thin">
        <color theme="3" tint="0.59996337778862885"/>
      </right>
      <top/>
      <bottom style="thin">
        <color theme="4" tint="0.39997558519241921"/>
      </bottom>
      <diagonal/>
    </border>
    <border>
      <left style="thin">
        <color theme="3" tint="0.59996337778862885"/>
      </left>
      <right style="thin">
        <color theme="3" tint="0.59996337778862885"/>
      </right>
      <top style="thin">
        <color theme="4" tint="0.39997558519241921"/>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80">
    <xf numFmtId="0" fontId="0" fillId="0" borderId="0" xfId="0"/>
    <xf numFmtId="0" fontId="2" fillId="0" borderId="0" xfId="0" applyFont="1"/>
    <xf numFmtId="0" fontId="2" fillId="0" borderId="0" xfId="0" applyFont="1" applyAlignment="1">
      <alignment vertical="top"/>
    </xf>
    <xf numFmtId="164" fontId="3" fillId="0" borderId="0" xfId="1" applyFont="1"/>
    <xf numFmtId="164" fontId="2" fillId="0" borderId="0" xfId="1" applyFont="1"/>
    <xf numFmtId="0" fontId="2" fillId="0" borderId="0" xfId="0" applyFont="1" applyAlignment="1">
      <alignment horizontal="center"/>
    </xf>
    <xf numFmtId="164" fontId="4" fillId="0" borderId="0" xfId="1" applyFont="1"/>
    <xf numFmtId="0" fontId="2" fillId="0" borderId="0" xfId="0" quotePrefix="1" applyFont="1"/>
    <xf numFmtId="0" fontId="2" fillId="2" borderId="0" xfId="0" applyFont="1" applyFill="1" applyAlignment="1">
      <alignment horizontal="center"/>
    </xf>
    <xf numFmtId="0" fontId="2" fillId="2" borderId="0" xfId="0" applyFont="1" applyFill="1"/>
    <xf numFmtId="0" fontId="2" fillId="0" borderId="2" xfId="0" applyFont="1" applyBorder="1"/>
    <xf numFmtId="0" fontId="2" fillId="0" borderId="3" xfId="0" applyFont="1" applyBorder="1"/>
    <xf numFmtId="0" fontId="2" fillId="3" borderId="1" xfId="0" applyFont="1" applyFill="1" applyBorder="1"/>
    <xf numFmtId="0" fontId="2" fillId="3" borderId="1" xfId="0" applyFont="1" applyFill="1" applyBorder="1" applyAlignment="1">
      <alignment horizontal="center"/>
    </xf>
    <xf numFmtId="164" fontId="2" fillId="3" borderId="1" xfId="1" quotePrefix="1" applyFont="1" applyFill="1" applyBorder="1"/>
    <xf numFmtId="164" fontId="2" fillId="3" borderId="1" xfId="1" applyFont="1" applyFill="1" applyBorder="1"/>
    <xf numFmtId="0" fontId="2" fillId="3" borderId="1" xfId="0" quotePrefix="1" applyFont="1" applyFill="1" applyBorder="1" applyAlignment="1">
      <alignment horizontal="center" vertical="top"/>
    </xf>
    <xf numFmtId="0" fontId="2" fillId="3" borderId="3" xfId="0" applyFont="1" applyFill="1" applyBorder="1"/>
    <xf numFmtId="0" fontId="2" fillId="3" borderId="3" xfId="0" applyFont="1" applyFill="1" applyBorder="1" applyAlignment="1">
      <alignment horizontal="center"/>
    </xf>
    <xf numFmtId="0" fontId="2" fillId="4" borderId="3" xfId="0" applyFont="1" applyFill="1" applyBorder="1"/>
    <xf numFmtId="0" fontId="2" fillId="4" borderId="3" xfId="0" applyFont="1" applyFill="1" applyBorder="1" applyAlignment="1">
      <alignment horizontal="center"/>
    </xf>
    <xf numFmtId="0" fontId="2" fillId="4" borderId="5" xfId="0" applyFont="1" applyFill="1" applyBorder="1"/>
    <xf numFmtId="0" fontId="2" fillId="4" borderId="4" xfId="0" applyFont="1" applyFill="1" applyBorder="1" applyAlignment="1">
      <alignment horizontal="center"/>
    </xf>
    <xf numFmtId="0" fontId="2" fillId="4" borderId="3" xfId="0" applyFont="1" applyFill="1" applyBorder="1" applyAlignment="1">
      <alignment wrapText="1"/>
    </xf>
    <xf numFmtId="164" fontId="2" fillId="4" borderId="3" xfId="1" applyFont="1" applyFill="1" applyBorder="1"/>
    <xf numFmtId="0" fontId="2" fillId="3" borderId="7" xfId="0" applyFont="1" applyFill="1" applyBorder="1" applyAlignment="1">
      <alignment horizontal="center"/>
    </xf>
    <xf numFmtId="164" fontId="4" fillId="0" borderId="0" xfId="1" applyFont="1" applyAlignment="1">
      <alignment horizontal="left"/>
    </xf>
    <xf numFmtId="164" fontId="2" fillId="3" borderId="1" xfId="1" applyFont="1" applyFill="1" applyBorder="1" applyAlignment="1">
      <alignment horizontal="left" vertical="top"/>
    </xf>
    <xf numFmtId="0" fontId="2" fillId="3" borderId="4" xfId="0" applyFont="1" applyFill="1" applyBorder="1" applyAlignment="1">
      <alignment horizontal="center"/>
    </xf>
    <xf numFmtId="164" fontId="4" fillId="4" borderId="3" xfId="1" applyFont="1" applyFill="1" applyBorder="1"/>
    <xf numFmtId="0" fontId="2" fillId="0" borderId="0" xfId="0" applyFont="1" applyAlignment="1">
      <alignment horizontal="left"/>
    </xf>
    <xf numFmtId="0" fontId="2" fillId="0" borderId="0" xfId="0" quotePrefix="1" applyFont="1" applyAlignment="1">
      <alignment horizontal="center"/>
    </xf>
    <xf numFmtId="164" fontId="2" fillId="0" borderId="0" xfId="1" quotePrefix="1" applyFont="1" applyAlignment="1">
      <alignment horizontal="center"/>
    </xf>
    <xf numFmtId="0" fontId="4" fillId="0" borderId="0" xfId="0" applyFont="1" applyAlignment="1">
      <alignment horizontal="left"/>
    </xf>
    <xf numFmtId="0" fontId="2" fillId="0" borderId="9" xfId="0" applyFont="1" applyBorder="1"/>
    <xf numFmtId="0" fontId="2" fillId="0" borderId="9" xfId="0" applyFont="1" applyBorder="1" applyAlignment="1">
      <alignment horizontal="center"/>
    </xf>
    <xf numFmtId="0" fontId="2" fillId="0" borderId="9" xfId="0" applyFont="1" applyBorder="1" applyAlignment="1">
      <alignment horizontal="left"/>
    </xf>
    <xf numFmtId="0" fontId="7" fillId="3" borderId="1" xfId="0" applyFont="1" applyFill="1" applyBorder="1" applyAlignment="1">
      <alignment horizontal="center"/>
    </xf>
    <xf numFmtId="9" fontId="2" fillId="0" borderId="0" xfId="0" applyNumberFormat="1" applyFont="1"/>
    <xf numFmtId="9" fontId="2" fillId="0" borderId="0" xfId="2" applyFont="1"/>
    <xf numFmtId="164" fontId="2" fillId="0" borderId="1" xfId="1" applyFont="1" applyFill="1" applyBorder="1"/>
    <xf numFmtId="0" fontId="7" fillId="0" borderId="1" xfId="0" applyFont="1" applyBorder="1" applyAlignment="1">
      <alignment horizontal="center"/>
    </xf>
    <xf numFmtId="9" fontId="2" fillId="0" borderId="0" xfId="2" applyFont="1" applyFill="1"/>
    <xf numFmtId="0" fontId="2" fillId="4" borderId="11" xfId="0" applyFont="1" applyFill="1" applyBorder="1"/>
    <xf numFmtId="0" fontId="2" fillId="4" borderId="2" xfId="0" applyFont="1" applyFill="1" applyBorder="1"/>
    <xf numFmtId="0" fontId="2" fillId="4" borderId="2" xfId="0" applyFont="1" applyFill="1" applyBorder="1" applyAlignment="1">
      <alignment horizontal="center"/>
    </xf>
    <xf numFmtId="0" fontId="2" fillId="4" borderId="12" xfId="0" applyFont="1" applyFill="1" applyBorder="1"/>
    <xf numFmtId="0" fontId="5" fillId="2" borderId="10" xfId="0" applyFont="1" applyFill="1" applyBorder="1" applyAlignment="1">
      <alignment horizontal="center" vertical="center" wrapText="1"/>
    </xf>
    <xf numFmtId="9" fontId="2" fillId="4" borderId="3" xfId="2" applyFont="1" applyFill="1" applyBorder="1"/>
    <xf numFmtId="164" fontId="2" fillId="3" borderId="1" xfId="1" applyFont="1" applyFill="1" applyBorder="1" applyAlignment="1">
      <alignment horizontal="center"/>
    </xf>
    <xf numFmtId="10" fontId="2" fillId="3" borderId="1" xfId="0" applyNumberFormat="1" applyFont="1" applyFill="1" applyBorder="1" applyAlignment="1">
      <alignment horizontal="center"/>
    </xf>
    <xf numFmtId="0" fontId="7" fillId="0" borderId="6" xfId="0" applyFont="1" applyBorder="1" applyAlignment="1">
      <alignment horizontal="center"/>
    </xf>
    <xf numFmtId="164" fontId="2" fillId="6" borderId="1" xfId="1" applyFont="1" applyFill="1" applyBorder="1"/>
    <xf numFmtId="10" fontId="2" fillId="6" borderId="1" xfId="0" applyNumberFormat="1" applyFont="1" applyFill="1" applyBorder="1" applyAlignment="1">
      <alignment horizontal="center"/>
    </xf>
    <xf numFmtId="0" fontId="7" fillId="6" borderId="1" xfId="0" applyFont="1" applyFill="1" applyBorder="1" applyAlignment="1">
      <alignment horizontal="center"/>
    </xf>
    <xf numFmtId="2" fontId="2" fillId="6" borderId="1" xfId="0" applyNumberFormat="1" applyFont="1" applyFill="1" applyBorder="1" applyAlignment="1">
      <alignment horizontal="center"/>
    </xf>
    <xf numFmtId="1" fontId="2" fillId="6" borderId="1" xfId="0" applyNumberFormat="1" applyFont="1" applyFill="1" applyBorder="1" applyAlignment="1">
      <alignment horizontal="center"/>
    </xf>
    <xf numFmtId="0" fontId="8" fillId="6" borderId="1" xfId="0" applyFont="1" applyFill="1" applyBorder="1" applyAlignment="1">
      <alignment horizontal="center"/>
    </xf>
    <xf numFmtId="0" fontId="8" fillId="3" borderId="1" xfId="0" applyFont="1" applyFill="1" applyBorder="1" applyAlignment="1">
      <alignment horizontal="center"/>
    </xf>
    <xf numFmtId="2" fontId="2" fillId="3" borderId="1" xfId="0" applyNumberFormat="1" applyFont="1" applyFill="1" applyBorder="1" applyAlignment="1">
      <alignment horizontal="center"/>
    </xf>
    <xf numFmtId="2" fontId="4" fillId="7" borderId="6" xfId="0" applyNumberFormat="1" applyFont="1" applyFill="1" applyBorder="1" applyAlignment="1">
      <alignment horizontal="center"/>
    </xf>
    <xf numFmtId="164" fontId="2" fillId="3" borderId="1" xfId="1" applyFont="1" applyFill="1" applyBorder="1" applyAlignment="1">
      <alignment horizontal="left"/>
    </xf>
    <xf numFmtId="0" fontId="2" fillId="6" borderId="1" xfId="0" applyFont="1" applyFill="1" applyBorder="1"/>
    <xf numFmtId="2" fontId="4" fillId="7" borderId="8" xfId="0" applyNumberFormat="1" applyFont="1" applyFill="1" applyBorder="1" applyAlignment="1">
      <alignment horizontal="center"/>
    </xf>
    <xf numFmtId="0" fontId="2" fillId="6" borderId="1" xfId="0" quotePrefix="1" applyFont="1" applyFill="1" applyBorder="1" applyAlignment="1">
      <alignment horizontal="center"/>
    </xf>
    <xf numFmtId="165" fontId="2" fillId="6" borderId="1" xfId="0" applyNumberFormat="1" applyFont="1" applyFill="1" applyBorder="1" applyAlignment="1">
      <alignment horizontal="center"/>
    </xf>
    <xf numFmtId="0" fontId="2" fillId="6" borderId="1" xfId="0" applyFont="1" applyFill="1" applyBorder="1" applyAlignment="1">
      <alignment horizontal="center"/>
    </xf>
    <xf numFmtId="164" fontId="2" fillId="4" borderId="3" xfId="1" applyFont="1" applyFill="1" applyBorder="1" applyAlignment="1">
      <alignment horizontal="center"/>
    </xf>
    <xf numFmtId="0" fontId="6" fillId="0" borderId="0" xfId="0" quotePrefix="1" applyFont="1" applyAlignment="1">
      <alignment horizontal="center"/>
    </xf>
    <xf numFmtId="0" fontId="2" fillId="4" borderId="2" xfId="0" applyFont="1" applyFill="1" applyBorder="1" applyAlignment="1">
      <alignment horizontal="left"/>
    </xf>
    <xf numFmtId="0" fontId="2" fillId="3" borderId="1" xfId="0" applyFont="1" applyFill="1" applyBorder="1" applyAlignment="1">
      <alignment horizontal="left"/>
    </xf>
    <xf numFmtId="164" fontId="2" fillId="4" borderId="3" xfId="1" applyFont="1" applyFill="1" applyBorder="1" applyAlignment="1">
      <alignment horizontal="left"/>
    </xf>
    <xf numFmtId="0" fontId="2" fillId="6" borderId="1" xfId="0" applyFont="1" applyFill="1" applyBorder="1" applyAlignment="1">
      <alignment horizontal="left"/>
    </xf>
    <xf numFmtId="0" fontId="2" fillId="4" borderId="4" xfId="0" applyFont="1" applyFill="1" applyBorder="1" applyAlignment="1">
      <alignment horizontal="left"/>
    </xf>
    <xf numFmtId="0" fontId="2" fillId="4" borderId="3" xfId="0" applyFont="1" applyFill="1" applyBorder="1" applyAlignment="1">
      <alignment horizontal="left"/>
    </xf>
    <xf numFmtId="0" fontId="2" fillId="3" borderId="3" xfId="0" applyFont="1" applyFill="1" applyBorder="1" applyAlignment="1">
      <alignment horizontal="left"/>
    </xf>
    <xf numFmtId="0" fontId="2" fillId="2" borderId="0" xfId="0" applyFont="1" applyFill="1" applyAlignment="1">
      <alignment horizontal="left"/>
    </xf>
    <xf numFmtId="164" fontId="2" fillId="3" borderId="1" xfId="1" applyFont="1" applyFill="1" applyBorder="1" applyAlignment="1">
      <alignment horizontal="left" wrapText="1"/>
    </xf>
    <xf numFmtId="164" fontId="2" fillId="3" borderId="18" xfId="1" applyFont="1" applyFill="1" applyBorder="1" applyAlignment="1">
      <alignment horizontal="left" vertical="center"/>
    </xf>
    <xf numFmtId="0" fontId="11" fillId="0" borderId="0" xfId="0" applyFont="1"/>
    <xf numFmtId="164" fontId="2" fillId="3" borderId="1" xfId="1" applyFont="1" applyFill="1" applyBorder="1" applyAlignment="1">
      <alignment wrapText="1"/>
    </xf>
    <xf numFmtId="164" fontId="2" fillId="3" borderId="1" xfId="1" applyFont="1" applyFill="1" applyBorder="1" applyAlignment="1">
      <alignment vertical="center"/>
    </xf>
    <xf numFmtId="164" fontId="2" fillId="3" borderId="4" xfId="1" applyFont="1" applyFill="1" applyBorder="1"/>
    <xf numFmtId="164" fontId="2" fillId="6" borderId="19" xfId="1" applyFont="1" applyFill="1" applyBorder="1"/>
    <xf numFmtId="10" fontId="2" fillId="3" borderId="20" xfId="0" applyNumberFormat="1" applyFont="1" applyFill="1" applyBorder="1" applyAlignment="1">
      <alignment horizontal="center"/>
    </xf>
    <xf numFmtId="164" fontId="2" fillId="6" borderId="21" xfId="1" applyFont="1" applyFill="1" applyBorder="1"/>
    <xf numFmtId="0" fontId="11" fillId="0" borderId="22" xfId="0" applyFont="1" applyBorder="1"/>
    <xf numFmtId="164" fontId="2" fillId="3" borderId="23" xfId="1" applyFont="1" applyFill="1" applyBorder="1"/>
    <xf numFmtId="164" fontId="2" fillId="3" borderId="1" xfId="1" applyFont="1" applyFill="1" applyBorder="1" applyAlignment="1">
      <alignment vertical="center" wrapText="1"/>
    </xf>
    <xf numFmtId="0" fontId="2" fillId="3" borderId="4" xfId="0" quotePrefix="1" applyFont="1" applyFill="1" applyBorder="1" applyAlignment="1">
      <alignment horizontal="center" vertical="top"/>
    </xf>
    <xf numFmtId="164" fontId="2" fillId="3" borderId="4" xfId="1" applyFont="1" applyFill="1" applyBorder="1" applyAlignment="1">
      <alignment vertical="top" wrapText="1"/>
    </xf>
    <xf numFmtId="0" fontId="2" fillId="0" borderId="4" xfId="0" quotePrefix="1" applyFont="1" applyBorder="1" applyAlignment="1">
      <alignment horizontal="center" vertical="top"/>
    </xf>
    <xf numFmtId="164" fontId="2" fillId="0" borderId="4" xfId="1" applyFont="1" applyFill="1" applyBorder="1" applyAlignment="1">
      <alignment vertical="top" wrapText="1"/>
    </xf>
    <xf numFmtId="0" fontId="2" fillId="0" borderId="4" xfId="0" applyFont="1" applyBorder="1" applyAlignment="1">
      <alignment horizontal="center"/>
    </xf>
    <xf numFmtId="164" fontId="2" fillId="0" borderId="1" xfId="1" applyFont="1" applyFill="1" applyBorder="1" applyAlignment="1">
      <alignment vertical="center"/>
    </xf>
    <xf numFmtId="0" fontId="7" fillId="0" borderId="4" xfId="0" applyFont="1" applyBorder="1" applyAlignment="1">
      <alignment horizontal="center"/>
    </xf>
    <xf numFmtId="0" fontId="8" fillId="0" borderId="4" xfId="0" applyFont="1" applyBorder="1" applyAlignment="1">
      <alignment horizontal="center"/>
    </xf>
    <xf numFmtId="164" fontId="2" fillId="0" borderId="4" xfId="1" applyFont="1" applyFill="1" applyBorder="1" applyAlignment="1">
      <alignment wrapText="1"/>
    </xf>
    <xf numFmtId="0" fontId="12" fillId="6" borderId="4" xfId="0" applyFont="1" applyFill="1" applyBorder="1"/>
    <xf numFmtId="0" fontId="12" fillId="6" borderId="5" xfId="0" applyFont="1" applyFill="1" applyBorder="1"/>
    <xf numFmtId="0" fontId="12" fillId="6" borderId="3" xfId="0" applyFont="1" applyFill="1" applyBorder="1"/>
    <xf numFmtId="164" fontId="2" fillId="0" borderId="4" xfId="1" applyFont="1" applyFill="1" applyBorder="1" applyAlignment="1">
      <alignment vertical="center"/>
    </xf>
    <xf numFmtId="2" fontId="2" fillId="3" borderId="1" xfId="0" applyNumberFormat="1" applyFont="1" applyFill="1" applyBorder="1" applyAlignment="1">
      <alignment horizontal="center" vertical="center"/>
    </xf>
    <xf numFmtId="164" fontId="2" fillId="0" borderId="11" xfId="1" applyFont="1" applyFill="1" applyBorder="1" applyAlignment="1">
      <alignment horizontal="center" vertical="center"/>
    </xf>
    <xf numFmtId="164" fontId="2" fillId="3" borderId="24" xfId="1" applyFont="1" applyFill="1" applyBorder="1" applyAlignment="1">
      <alignment horizontal="center" vertical="center"/>
    </xf>
    <xf numFmtId="10" fontId="2" fillId="3" borderId="1" xfId="0" applyNumberFormat="1" applyFont="1" applyFill="1" applyBorder="1" applyAlignment="1">
      <alignment horizontal="center" vertical="center"/>
    </xf>
    <xf numFmtId="0" fontId="2" fillId="4" borderId="11" xfId="0" applyFont="1" applyFill="1" applyBorder="1" applyAlignment="1">
      <alignment horizontal="center"/>
    </xf>
    <xf numFmtId="0" fontId="7"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7" fillId="0" borderId="4" xfId="0" applyFont="1" applyBorder="1" applyAlignment="1">
      <alignment horizontal="center" vertical="center"/>
    </xf>
    <xf numFmtId="0" fontId="8" fillId="0" borderId="3" xfId="0" applyFont="1" applyBorder="1" applyAlignment="1">
      <alignment horizontal="center" vertical="center"/>
    </xf>
    <xf numFmtId="0" fontId="11" fillId="0" borderId="3" xfId="0" applyFont="1" applyBorder="1"/>
    <xf numFmtId="164" fontId="2" fillId="3" borderId="1" xfId="1" applyFont="1" applyFill="1" applyBorder="1" applyAlignment="1">
      <alignment horizontal="center" vertical="center"/>
    </xf>
    <xf numFmtId="0" fontId="5" fillId="2" borderId="10" xfId="0" applyFont="1" applyFill="1" applyBorder="1" applyAlignment="1">
      <alignment horizontal="center" vertical="center"/>
    </xf>
    <xf numFmtId="164" fontId="2" fillId="3" borderId="0" xfId="1" applyFont="1" applyFill="1" applyBorder="1" applyAlignment="1">
      <alignment vertical="center"/>
    </xf>
    <xf numFmtId="164" fontId="2" fillId="3" borderId="6" xfId="1" applyFont="1" applyFill="1" applyBorder="1" applyAlignment="1">
      <alignment wrapText="1"/>
    </xf>
    <xf numFmtId="10" fontId="2" fillId="3" borderId="25" xfId="0" applyNumberFormat="1" applyFont="1" applyFill="1" applyBorder="1" applyAlignment="1">
      <alignment horizontal="center"/>
    </xf>
    <xf numFmtId="164" fontId="2" fillId="3" borderId="26" xfId="1" applyFont="1" applyFill="1" applyBorder="1" applyAlignment="1">
      <alignment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0" xfId="0" applyFont="1" applyFill="1" applyAlignment="1">
      <alignment horizontal="center" vertical="center"/>
    </xf>
    <xf numFmtId="0" fontId="8" fillId="6"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0" xfId="0" applyFont="1" applyFill="1" applyAlignment="1">
      <alignment horizontal="center" vertical="center"/>
    </xf>
    <xf numFmtId="2" fontId="2" fillId="3" borderId="6" xfId="0" applyNumberFormat="1" applyFont="1" applyFill="1" applyBorder="1" applyAlignment="1">
      <alignment horizontal="center" vertical="center"/>
    </xf>
    <xf numFmtId="2" fontId="2" fillId="3" borderId="7" xfId="0" applyNumberFormat="1" applyFont="1" applyFill="1" applyBorder="1" applyAlignment="1">
      <alignment horizontal="center" vertical="center"/>
    </xf>
    <xf numFmtId="2" fontId="2" fillId="3" borderId="26" xfId="0" applyNumberFormat="1" applyFont="1" applyFill="1" applyBorder="1" applyAlignment="1">
      <alignment horizontal="center" vertical="center"/>
    </xf>
    <xf numFmtId="1" fontId="2" fillId="6"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6" xfId="0" applyFont="1" applyBorder="1" applyAlignment="1">
      <alignment horizontal="center" vertical="center"/>
    </xf>
    <xf numFmtId="164" fontId="2" fillId="3" borderId="18" xfId="1" applyFont="1" applyFill="1" applyBorder="1" applyAlignment="1">
      <alignment horizontal="center" vertical="center"/>
    </xf>
    <xf numFmtId="164" fontId="2" fillId="6" borderId="1" xfId="1" applyFont="1" applyFill="1" applyBorder="1" applyAlignment="1">
      <alignment wrapText="1"/>
    </xf>
    <xf numFmtId="164" fontId="2" fillId="6" borderId="1" xfId="1" applyFont="1" applyFill="1" applyBorder="1" applyAlignment="1">
      <alignment vertical="center"/>
    </xf>
    <xf numFmtId="10" fontId="2" fillId="6"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11" fillId="0" borderId="22" xfId="0" applyFont="1" applyBorder="1" applyAlignment="1">
      <alignment wrapText="1"/>
    </xf>
    <xf numFmtId="0" fontId="11" fillId="0" borderId="0" xfId="0" applyFont="1" applyAlignment="1">
      <alignment wrapText="1"/>
    </xf>
    <xf numFmtId="164" fontId="2" fillId="6" borderId="21" xfId="1" applyFont="1" applyFill="1" applyBorder="1" applyAlignment="1">
      <alignment wrapText="1"/>
    </xf>
    <xf numFmtId="164" fontId="2" fillId="6" borderId="19" xfId="1" applyFont="1" applyFill="1" applyBorder="1" applyAlignment="1">
      <alignment wrapText="1"/>
    </xf>
    <xf numFmtId="164" fontId="2" fillId="3" borderId="4" xfId="1" applyFont="1" applyFill="1" applyBorder="1" applyAlignment="1">
      <alignment vertical="center"/>
    </xf>
    <xf numFmtId="164" fontId="2" fillId="3" borderId="23" xfId="1" applyFont="1" applyFill="1" applyBorder="1" applyAlignment="1">
      <alignment vertical="center"/>
    </xf>
    <xf numFmtId="2" fontId="2" fillId="6" borderId="1" xfId="0" applyNumberFormat="1" applyFont="1" applyFill="1" applyBorder="1" applyAlignment="1">
      <alignment horizontal="center" vertical="center"/>
    </xf>
    <xf numFmtId="10" fontId="2" fillId="3" borderId="20" xfId="0" applyNumberFormat="1" applyFont="1" applyFill="1" applyBorder="1" applyAlignment="1">
      <alignment horizontal="center" vertical="center"/>
    </xf>
    <xf numFmtId="0" fontId="2" fillId="3" borderId="3" xfId="0" quotePrefix="1" applyFont="1" applyFill="1" applyBorder="1" applyAlignment="1">
      <alignment horizontal="center" vertical="top"/>
    </xf>
    <xf numFmtId="0" fontId="2" fillId="3" borderId="5" xfId="0" quotePrefix="1" applyFont="1" applyFill="1" applyBorder="1" applyAlignment="1">
      <alignment vertical="top"/>
    </xf>
    <xf numFmtId="0" fontId="2" fillId="3" borderId="5" xfId="0" quotePrefix="1" applyFont="1" applyFill="1" applyBorder="1" applyAlignment="1">
      <alignment horizontal="center" vertical="top"/>
    </xf>
    <xf numFmtId="0" fontId="2" fillId="3" borderId="1" xfId="0" applyFont="1" applyFill="1" applyBorder="1" applyAlignment="1">
      <alignment horizontal="center" vertical="top"/>
    </xf>
    <xf numFmtId="164" fontId="2" fillId="3" borderId="6" xfId="1" applyFont="1" applyFill="1" applyBorder="1" applyAlignment="1">
      <alignment horizontal="center" vertical="center"/>
    </xf>
    <xf numFmtId="0" fontId="2" fillId="4" borderId="3" xfId="0" applyFont="1" applyFill="1" applyBorder="1" applyAlignment="1">
      <alignment vertical="center"/>
    </xf>
    <xf numFmtId="164" fontId="2" fillId="4" borderId="3" xfId="1" applyFont="1" applyFill="1" applyBorder="1" applyAlignment="1">
      <alignment horizontal="center" vertical="center"/>
    </xf>
    <xf numFmtId="2" fontId="4" fillId="7" borderId="6" xfId="0" applyNumberFormat="1" applyFont="1" applyFill="1" applyBorder="1" applyAlignment="1">
      <alignment horizontal="center" vertical="center"/>
    </xf>
    <xf numFmtId="0" fontId="2" fillId="3" borderId="7" xfId="0" applyFont="1" applyFill="1" applyBorder="1" applyAlignment="1">
      <alignment horizontal="center" vertical="center"/>
    </xf>
    <xf numFmtId="0" fontId="7" fillId="3" borderId="7" xfId="0" applyFont="1" applyFill="1" applyBorder="1" applyAlignment="1">
      <alignment horizontal="center" vertical="center"/>
    </xf>
    <xf numFmtId="0" fontId="8" fillId="0" borderId="4" xfId="0" applyFont="1" applyBorder="1" applyAlignment="1">
      <alignment horizontal="center" vertical="center"/>
    </xf>
    <xf numFmtId="0" fontId="2" fillId="4" borderId="4" xfId="0" applyFont="1" applyFill="1" applyBorder="1" applyAlignment="1">
      <alignment horizontal="center" vertical="center"/>
    </xf>
    <xf numFmtId="0" fontId="2" fillId="4" borderId="11" xfId="0" applyFont="1" applyFill="1" applyBorder="1" applyAlignment="1">
      <alignment horizontal="center" vertical="center"/>
    </xf>
    <xf numFmtId="165" fontId="2" fillId="6" borderId="1"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2" fillId="6" borderId="1" xfId="0" applyFont="1" applyFill="1" applyBorder="1" applyAlignment="1">
      <alignment horizontal="center" vertical="center"/>
    </xf>
    <xf numFmtId="164" fontId="2" fillId="0" borderId="18" xfId="1" applyFont="1" applyFill="1" applyBorder="1" applyAlignment="1">
      <alignment horizontal="center" vertical="center"/>
    </xf>
    <xf numFmtId="0" fontId="4" fillId="0" borderId="0" xfId="0" applyFont="1" applyAlignment="1">
      <alignment horizontal="center"/>
    </xf>
    <xf numFmtId="0" fontId="2" fillId="3" borderId="6" xfId="0" applyFont="1" applyFill="1" applyBorder="1" applyAlignment="1">
      <alignment horizontal="center" vertical="center"/>
    </xf>
    <xf numFmtId="0" fontId="2" fillId="6" borderId="31" xfId="1" applyNumberFormat="1" applyFont="1" applyFill="1" applyBorder="1" applyAlignment="1">
      <alignment vertical="center" wrapText="1"/>
    </xf>
    <xf numFmtId="0" fontId="2" fillId="6" borderId="6" xfId="1" applyNumberFormat="1" applyFont="1" applyFill="1" applyBorder="1" applyAlignment="1">
      <alignment horizontal="center" vertical="center"/>
    </xf>
    <xf numFmtId="0" fontId="2" fillId="6" borderId="32" xfId="1" applyNumberFormat="1" applyFont="1" applyFill="1" applyBorder="1" applyAlignment="1">
      <alignment horizontal="center" vertical="center"/>
    </xf>
    <xf numFmtId="164" fontId="2" fillId="3" borderId="6" xfId="1" applyFont="1" applyFill="1" applyBorder="1" applyAlignment="1">
      <alignment horizontal="center"/>
    </xf>
    <xf numFmtId="0" fontId="2" fillId="3" borderId="6" xfId="0" applyFont="1" applyFill="1" applyBorder="1" applyAlignment="1">
      <alignment horizontal="center" vertical="top"/>
    </xf>
    <xf numFmtId="0" fontId="2" fillId="6" borderId="1" xfId="1" applyNumberFormat="1" applyFont="1" applyFill="1" applyBorder="1" applyAlignment="1">
      <alignment horizontal="left"/>
    </xf>
    <xf numFmtId="164" fontId="2" fillId="6" borderId="32" xfId="1" applyFont="1" applyFill="1" applyBorder="1" applyAlignment="1">
      <alignment horizontal="center" vertical="center"/>
    </xf>
    <xf numFmtId="0" fontId="2" fillId="3" borderId="18" xfId="0" applyFont="1" applyFill="1" applyBorder="1" applyAlignment="1">
      <alignment horizontal="center" vertical="top"/>
    </xf>
    <xf numFmtId="164" fontId="2" fillId="8" borderId="19" xfId="1" applyFont="1" applyFill="1" applyBorder="1"/>
    <xf numFmtId="10" fontId="2" fillId="8" borderId="1" xfId="0" applyNumberFormat="1" applyFont="1" applyFill="1" applyBorder="1" applyAlignment="1">
      <alignment horizontal="center" vertical="center"/>
    </xf>
    <xf numFmtId="1" fontId="2" fillId="8" borderId="1" xfId="0" applyNumberFormat="1" applyFont="1" applyFill="1" applyBorder="1" applyAlignment="1">
      <alignment horizontal="center" vertical="center"/>
    </xf>
    <xf numFmtId="0" fontId="8" fillId="8" borderId="1" xfId="0" applyFont="1" applyFill="1" applyBorder="1" applyAlignment="1">
      <alignment horizontal="center" vertical="center"/>
    </xf>
    <xf numFmtId="2" fontId="2" fillId="8" borderId="1" xfId="0" applyNumberFormat="1" applyFont="1" applyFill="1" applyBorder="1" applyAlignment="1">
      <alignment horizontal="center" vertical="center"/>
    </xf>
    <xf numFmtId="164" fontId="2" fillId="8" borderId="21" xfId="1" applyFont="1" applyFill="1" applyBorder="1"/>
    <xf numFmtId="0" fontId="2" fillId="3" borderId="6" xfId="0" quotePrefix="1" applyFont="1" applyFill="1" applyBorder="1" applyAlignment="1">
      <alignment horizontal="center" vertical="top"/>
    </xf>
    <xf numFmtId="0" fontId="2" fillId="3" borderId="18" xfId="0" quotePrefix="1" applyFont="1" applyFill="1" applyBorder="1" applyAlignment="1">
      <alignment horizontal="center" vertical="top"/>
    </xf>
    <xf numFmtId="0" fontId="2" fillId="3" borderId="7" xfId="0" quotePrefix="1" applyFont="1" applyFill="1" applyBorder="1" applyAlignment="1">
      <alignment horizontal="center" vertical="top"/>
    </xf>
    <xf numFmtId="164" fontId="2" fillId="8" borderId="1" xfId="1" applyFont="1" applyFill="1" applyBorder="1"/>
    <xf numFmtId="0" fontId="7" fillId="8" borderId="1" xfId="0" applyFont="1" applyFill="1" applyBorder="1" applyAlignment="1">
      <alignment horizontal="center" vertical="center"/>
    </xf>
    <xf numFmtId="164" fontId="2" fillId="8" borderId="1" xfId="1" applyFont="1" applyFill="1" applyBorder="1" applyAlignment="1">
      <alignment wrapText="1"/>
    </xf>
    <xf numFmtId="0" fontId="2" fillId="3" borderId="3" xfId="1" applyNumberFormat="1" applyFont="1" applyFill="1" applyBorder="1" applyAlignment="1">
      <alignment vertical="top" wrapText="1"/>
    </xf>
    <xf numFmtId="0" fontId="2" fillId="3" borderId="24" xfId="0" applyFont="1" applyFill="1" applyBorder="1" applyAlignment="1">
      <alignment horizontal="center"/>
    </xf>
    <xf numFmtId="164" fontId="2" fillId="8" borderId="8" xfId="1" applyFont="1" applyFill="1" applyBorder="1" applyAlignment="1">
      <alignment wrapText="1"/>
    </xf>
    <xf numFmtId="2" fontId="4" fillId="7" borderId="6" xfId="1" applyNumberFormat="1" applyFont="1" applyFill="1" applyBorder="1" applyAlignment="1">
      <alignment horizontal="center" vertical="center"/>
    </xf>
    <xf numFmtId="0" fontId="2" fillId="3" borderId="18" xfId="0" quotePrefix="1" applyFont="1" applyFill="1" applyBorder="1" applyAlignment="1">
      <alignment vertical="top"/>
    </xf>
    <xf numFmtId="164" fontId="2" fillId="3" borderId="1" xfId="1" applyFont="1" applyFill="1" applyBorder="1" applyAlignment="1">
      <alignment horizontal="left" vertical="center" wrapText="1"/>
    </xf>
    <xf numFmtId="0" fontId="2" fillId="3" borderId="18" xfId="0" applyFont="1" applyFill="1" applyBorder="1" applyAlignment="1">
      <alignment horizontal="center"/>
    </xf>
    <xf numFmtId="0" fontId="2" fillId="3" borderId="18" xfId="0" applyFont="1" applyFill="1" applyBorder="1" applyAlignment="1">
      <alignment horizontal="center" vertical="top"/>
    </xf>
    <xf numFmtId="0" fontId="2" fillId="3" borderId="7" xfId="0" applyFont="1" applyFill="1" applyBorder="1" applyAlignment="1">
      <alignment horizontal="center" vertical="top"/>
    </xf>
    <xf numFmtId="0" fontId="2" fillId="3" borderId="18" xfId="0" applyFont="1" applyFill="1" applyBorder="1" applyAlignment="1">
      <alignment horizontal="center"/>
    </xf>
    <xf numFmtId="0" fontId="2" fillId="3" borderId="7" xfId="0" applyFont="1" applyFill="1" applyBorder="1" applyAlignment="1">
      <alignment horizontal="center"/>
    </xf>
    <xf numFmtId="0" fontId="2" fillId="3" borderId="6" xfId="0" quotePrefix="1" applyFont="1" applyFill="1" applyBorder="1" applyAlignment="1">
      <alignment horizontal="center" vertical="top"/>
    </xf>
    <xf numFmtId="0" fontId="2" fillId="3" borderId="18" xfId="0" quotePrefix="1" applyFont="1" applyFill="1" applyBorder="1" applyAlignment="1">
      <alignment horizontal="center" vertical="top"/>
    </xf>
    <xf numFmtId="0" fontId="4" fillId="6" borderId="4" xfId="1" applyNumberFormat="1" applyFont="1" applyFill="1" applyBorder="1" applyAlignment="1">
      <alignment horizontal="left"/>
    </xf>
    <xf numFmtId="0" fontId="4" fillId="6" borderId="5" xfId="1" applyNumberFormat="1" applyFont="1" applyFill="1" applyBorder="1" applyAlignment="1">
      <alignment horizontal="left"/>
    </xf>
    <xf numFmtId="164" fontId="2" fillId="0" borderId="6" xfId="1" applyFont="1" applyFill="1" applyBorder="1" applyAlignment="1">
      <alignment horizontal="center" vertical="center"/>
    </xf>
    <xf numFmtId="164" fontId="2" fillId="0" borderId="7" xfId="1" applyFont="1" applyFill="1" applyBorder="1" applyAlignment="1">
      <alignment horizontal="center" vertical="center"/>
    </xf>
    <xf numFmtId="164" fontId="2" fillId="3" borderId="6" xfId="1" applyFont="1" applyFill="1" applyBorder="1" applyAlignment="1">
      <alignment horizontal="center" vertical="center"/>
    </xf>
    <xf numFmtId="164" fontId="2" fillId="3" borderId="18" xfId="1" applyFont="1" applyFill="1" applyBorder="1" applyAlignment="1">
      <alignment horizontal="center" vertical="center"/>
    </xf>
    <xf numFmtId="164" fontId="2" fillId="3" borderId="33" xfId="1" applyFont="1" applyFill="1" applyBorder="1" applyAlignment="1">
      <alignment horizontal="center" vertical="center"/>
    </xf>
    <xf numFmtId="164" fontId="2" fillId="3" borderId="34" xfId="1" applyFont="1" applyFill="1" applyBorder="1" applyAlignment="1">
      <alignment horizontal="center" vertical="center"/>
    </xf>
    <xf numFmtId="164" fontId="2" fillId="3" borderId="38" xfId="1" applyFont="1" applyFill="1" applyBorder="1" applyAlignment="1">
      <alignment horizontal="center" vertical="center"/>
    </xf>
    <xf numFmtId="164" fontId="2" fillId="3" borderId="37" xfId="1" applyFont="1" applyFill="1" applyBorder="1" applyAlignment="1">
      <alignment horizontal="center" vertical="center"/>
    </xf>
    <xf numFmtId="164" fontId="2" fillId="0" borderId="18" xfId="1" applyFont="1" applyFill="1" applyBorder="1" applyAlignment="1">
      <alignment horizontal="center" vertical="center"/>
    </xf>
    <xf numFmtId="164" fontId="2" fillId="3" borderId="35" xfId="1" applyFont="1" applyFill="1" applyBorder="1" applyAlignment="1">
      <alignment horizontal="center" vertical="center"/>
    </xf>
    <xf numFmtId="164" fontId="2" fillId="3" borderId="0" xfId="1" applyFont="1" applyFill="1" applyBorder="1" applyAlignment="1">
      <alignment horizontal="center" vertical="center"/>
    </xf>
    <xf numFmtId="164" fontId="2" fillId="3" borderId="36" xfId="1" applyFont="1" applyFill="1" applyBorder="1" applyAlignment="1">
      <alignment horizontal="center" vertical="center"/>
    </xf>
    <xf numFmtId="164" fontId="2" fillId="3" borderId="6" xfId="1" applyFont="1" applyFill="1" applyBorder="1" applyAlignment="1">
      <alignment horizontal="center" vertical="center" wrapText="1"/>
    </xf>
    <xf numFmtId="164" fontId="2" fillId="3" borderId="18" xfId="1" applyFont="1" applyFill="1" applyBorder="1" applyAlignment="1">
      <alignment horizontal="center" vertical="center" wrapText="1"/>
    </xf>
    <xf numFmtId="164" fontId="2" fillId="3" borderId="24" xfId="1" applyFont="1" applyFill="1" applyBorder="1" applyAlignment="1">
      <alignment horizontal="center" vertical="center" wrapText="1"/>
    </xf>
    <xf numFmtId="164" fontId="2" fillId="3" borderId="7" xfId="1" applyFont="1" applyFill="1" applyBorder="1" applyAlignment="1">
      <alignment horizontal="center" vertical="center" wrapText="1"/>
    </xf>
    <xf numFmtId="164" fontId="2" fillId="3" borderId="7" xfId="1" applyFont="1" applyFill="1" applyBorder="1" applyAlignment="1">
      <alignment horizontal="center" vertical="center"/>
    </xf>
    <xf numFmtId="164" fontId="2" fillId="0" borderId="6" xfId="1" applyFont="1" applyFill="1" applyBorder="1" applyAlignment="1">
      <alignment horizontal="center" vertical="center" wrapText="1"/>
    </xf>
    <xf numFmtId="164" fontId="2" fillId="0" borderId="18" xfId="1" applyFont="1" applyFill="1" applyBorder="1" applyAlignment="1">
      <alignment horizontal="center" vertical="center" wrapText="1"/>
    </xf>
    <xf numFmtId="164" fontId="2" fillId="0" borderId="7" xfId="1" applyFont="1" applyFill="1" applyBorder="1" applyAlignment="1">
      <alignment horizontal="center" vertical="center" wrapText="1"/>
    </xf>
    <xf numFmtId="164" fontId="4" fillId="3" borderId="0" xfId="1" applyFont="1" applyFill="1" applyBorder="1" applyAlignment="1">
      <alignment horizontal="right"/>
    </xf>
    <xf numFmtId="0" fontId="5" fillId="2" borderId="10"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0" xfId="0" applyFont="1" applyFill="1" applyBorder="1" applyAlignment="1">
      <alignment horizontal="center" vertical="center"/>
    </xf>
    <xf numFmtId="0" fontId="9" fillId="5" borderId="10" xfId="0" applyFont="1" applyFill="1" applyBorder="1" applyAlignment="1">
      <alignment horizontal="center" vertical="center" wrapText="1"/>
    </xf>
    <xf numFmtId="0" fontId="4" fillId="0" borderId="0" xfId="0" applyFont="1" applyAlignment="1">
      <alignment horizontal="center"/>
    </xf>
    <xf numFmtId="0" fontId="2" fillId="3" borderId="1" xfId="0" quotePrefix="1" applyFont="1" applyFill="1" applyBorder="1" applyAlignment="1">
      <alignment horizontal="center" vertical="top"/>
    </xf>
    <xf numFmtId="0" fontId="2" fillId="3" borderId="1" xfId="1" applyNumberFormat="1" applyFont="1" applyFill="1" applyBorder="1" applyAlignment="1">
      <alignment vertical="top" wrapText="1"/>
    </xf>
    <xf numFmtId="164" fontId="2" fillId="3" borderId="6" xfId="1" applyFont="1" applyFill="1" applyBorder="1" applyAlignment="1">
      <alignment horizontal="left" vertical="center"/>
    </xf>
    <xf numFmtId="164" fontId="2" fillId="3" borderId="18" xfId="1" applyFont="1" applyFill="1" applyBorder="1" applyAlignment="1">
      <alignment horizontal="left" vertical="center"/>
    </xf>
    <xf numFmtId="164" fontId="2" fillId="3" borderId="7" xfId="1" applyFont="1" applyFill="1" applyBorder="1" applyAlignment="1">
      <alignment horizontal="left" vertical="center"/>
    </xf>
    <xf numFmtId="164" fontId="2" fillId="3" borderId="22" xfId="1" applyFont="1" applyFill="1" applyBorder="1" applyAlignment="1">
      <alignment horizontal="center" vertical="center"/>
    </xf>
    <xf numFmtId="0" fontId="2" fillId="3" borderId="1" xfId="0" applyFont="1" applyFill="1" applyBorder="1" applyAlignment="1">
      <alignment horizontal="center" vertical="top"/>
    </xf>
    <xf numFmtId="164" fontId="2" fillId="3" borderId="1" xfId="1" applyFont="1" applyFill="1" applyBorder="1" applyAlignment="1">
      <alignment vertical="top" wrapText="1"/>
    </xf>
    <xf numFmtId="164" fontId="2" fillId="3" borderId="1" xfId="1" applyFont="1" applyFill="1" applyBorder="1" applyAlignment="1">
      <alignment horizontal="left" vertical="top" wrapText="1"/>
    </xf>
    <xf numFmtId="0" fontId="2" fillId="3" borderId="27" xfId="0" quotePrefix="1" applyFont="1" applyFill="1" applyBorder="1" applyAlignment="1">
      <alignment horizontal="center" vertical="top"/>
    </xf>
    <xf numFmtId="0" fontId="2" fillId="3" borderId="24" xfId="0" quotePrefix="1" applyFont="1" applyFill="1" applyBorder="1" applyAlignment="1">
      <alignment horizontal="center" vertical="top"/>
    </xf>
    <xf numFmtId="0" fontId="2" fillId="3" borderId="11" xfId="0" quotePrefix="1" applyFont="1" applyFill="1" applyBorder="1" applyAlignment="1">
      <alignment horizontal="center" vertical="top"/>
    </xf>
    <xf numFmtId="164" fontId="2" fillId="3" borderId="28" xfId="1" applyFont="1" applyFill="1" applyBorder="1" applyAlignment="1">
      <alignment horizontal="left" vertical="top" wrapText="1"/>
    </xf>
    <xf numFmtId="164" fontId="2" fillId="3" borderId="29" xfId="1" applyFont="1" applyFill="1" applyBorder="1" applyAlignment="1">
      <alignment horizontal="left" vertical="top" wrapText="1"/>
    </xf>
    <xf numFmtId="164" fontId="2" fillId="3" borderId="30" xfId="1" applyFont="1" applyFill="1" applyBorder="1" applyAlignment="1">
      <alignment horizontal="left" vertical="top" wrapText="1"/>
    </xf>
    <xf numFmtId="164" fontId="2" fillId="3" borderId="5" xfId="1" applyFont="1" applyFill="1" applyBorder="1" applyAlignment="1">
      <alignment wrapText="1"/>
    </xf>
    <xf numFmtId="0" fontId="2" fillId="6" borderId="1" xfId="0" applyNumberFormat="1" applyFont="1" applyFill="1" applyBorder="1" applyAlignment="1">
      <alignment horizontal="center" vertical="center"/>
    </xf>
    <xf numFmtId="164" fontId="2" fillId="8" borderId="1" xfId="1" applyFont="1" applyFill="1" applyBorder="1" applyAlignment="1">
      <alignment horizontal="left"/>
    </xf>
    <xf numFmtId="164" fontId="2" fillId="8" borderId="1" xfId="1" applyFont="1" applyFill="1" applyBorder="1" applyAlignment="1">
      <alignment horizontal="left" wrapText="1"/>
    </xf>
    <xf numFmtId="164" fontId="2" fillId="3" borderId="1" xfId="1" quotePrefix="1" applyFont="1" applyFill="1" applyBorder="1" applyAlignment="1">
      <alignment horizontal="left"/>
    </xf>
    <xf numFmtId="164" fontId="2" fillId="8" borderId="1" xfId="1" applyFont="1" applyFill="1" applyBorder="1" applyAlignment="1">
      <alignment horizontal="left" vertical="center"/>
    </xf>
    <xf numFmtId="164" fontId="2" fillId="3" borderId="1" xfId="1" applyFont="1" applyFill="1" applyBorder="1" applyAlignment="1">
      <alignment horizontal="left" vertical="center"/>
    </xf>
    <xf numFmtId="164" fontId="2" fillId="0" borderId="1" xfId="1" applyFont="1" applyFill="1" applyBorder="1" applyAlignment="1">
      <alignment horizontal="left" vertical="center"/>
    </xf>
    <xf numFmtId="164" fontId="2" fillId="3" borderId="4" xfId="1" applyFont="1" applyFill="1" applyBorder="1" applyAlignment="1">
      <alignment horizontal="left"/>
    </xf>
    <xf numFmtId="164" fontId="2" fillId="3" borderId="23" xfId="1" applyFont="1" applyFill="1" applyBorder="1" applyAlignment="1">
      <alignment horizontal="left"/>
    </xf>
    <xf numFmtId="164" fontId="2" fillId="0" borderId="1" xfId="1" applyFont="1" applyFill="1" applyBorder="1" applyAlignment="1">
      <alignment horizontal="left"/>
    </xf>
    <xf numFmtId="0" fontId="2" fillId="4" borderId="3" xfId="0" applyFont="1" applyFill="1" applyBorder="1" applyAlignment="1">
      <alignment horizontal="left" vertical="center"/>
    </xf>
    <xf numFmtId="164" fontId="2" fillId="0" borderId="4" xfId="1" applyFont="1" applyFill="1" applyBorder="1" applyAlignment="1">
      <alignment horizontal="left" vertical="center"/>
    </xf>
    <xf numFmtId="164" fontId="2" fillId="3" borderId="0" xfId="1" applyFont="1" applyFill="1" applyBorder="1" applyAlignment="1">
      <alignment horizontal="left" vertical="center"/>
    </xf>
    <xf numFmtId="164" fontId="2" fillId="3" borderId="4" xfId="1" applyFont="1" applyFill="1" applyBorder="1" applyAlignment="1">
      <alignment horizontal="left" vertical="center"/>
    </xf>
    <xf numFmtId="164" fontId="2" fillId="3" borderId="23" xfId="1" applyFont="1" applyFill="1" applyBorder="1" applyAlignment="1">
      <alignment horizontal="left" vertical="center"/>
    </xf>
    <xf numFmtId="0" fontId="2" fillId="0" borderId="0" xfId="0" applyFont="1" applyAlignment="1">
      <alignment vertical="center"/>
    </xf>
    <xf numFmtId="2" fontId="4" fillId="7" borderId="8" xfId="1" applyNumberFormat="1" applyFont="1" applyFill="1" applyBorder="1" applyAlignment="1">
      <alignment horizontal="center" vertical="center"/>
    </xf>
    <xf numFmtId="0" fontId="2" fillId="4" borderId="2" xfId="0" applyFont="1" applyFill="1" applyBorder="1" applyAlignment="1">
      <alignment vertical="center"/>
    </xf>
    <xf numFmtId="0" fontId="2" fillId="4" borderId="12" xfId="0" applyFont="1" applyFill="1" applyBorder="1" applyAlignment="1">
      <alignment vertical="center"/>
    </xf>
    <xf numFmtId="0" fontId="2" fillId="3" borderId="1" xfId="0" applyFont="1" applyFill="1" applyBorder="1" applyAlignment="1">
      <alignment vertical="center"/>
    </xf>
    <xf numFmtId="0" fontId="2" fillId="4" borderId="5" xfId="0" applyFont="1" applyFill="1" applyBorder="1" applyAlignment="1">
      <alignment vertical="center"/>
    </xf>
    <xf numFmtId="164" fontId="4" fillId="4" borderId="3" xfId="1" applyFont="1" applyFill="1" applyBorder="1" applyAlignment="1">
      <alignment vertical="center"/>
    </xf>
    <xf numFmtId="0" fontId="2" fillId="2" borderId="0" xfId="0" applyFont="1" applyFill="1" applyAlignment="1">
      <alignment vertical="center"/>
    </xf>
    <xf numFmtId="0" fontId="2" fillId="0" borderId="9"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4"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0" xfId="0" applyFont="1" applyFill="1" applyAlignment="1">
      <alignment horizontal="center" vertical="center"/>
    </xf>
    <xf numFmtId="0" fontId="2" fillId="0" borderId="9" xfId="0" applyFont="1" applyBorder="1" applyAlignment="1">
      <alignment horizontal="center" vertical="center"/>
    </xf>
    <xf numFmtId="0" fontId="2" fillId="3" borderId="3" xfId="0" applyFont="1" applyFill="1" applyBorder="1" applyAlignment="1">
      <alignment vertical="center"/>
    </xf>
    <xf numFmtId="0" fontId="2" fillId="0" borderId="9" xfId="0" applyFont="1" applyBorder="1" applyAlignment="1">
      <alignment vertical="center"/>
    </xf>
    <xf numFmtId="10" fontId="2" fillId="3" borderId="25" xfId="0" applyNumberFormat="1" applyFont="1" applyFill="1" applyBorder="1" applyAlignment="1">
      <alignment horizontal="center" vertical="center"/>
    </xf>
    <xf numFmtId="9" fontId="2" fillId="4" borderId="3" xfId="2" applyFont="1" applyFill="1" applyBorder="1" applyAlignment="1">
      <alignment vertical="center"/>
    </xf>
    <xf numFmtId="0" fontId="4" fillId="0" borderId="0" xfId="0" applyFont="1" applyAlignment="1">
      <alignment horizontal="left" vertical="center"/>
    </xf>
    <xf numFmtId="164" fontId="2" fillId="0" borderId="0" xfId="1" quotePrefix="1" applyFont="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74544</xdr:colOff>
      <xdr:row>0</xdr:row>
      <xdr:rowOff>107674</xdr:rowOff>
    </xdr:from>
    <xdr:to>
      <xdr:col>1</xdr:col>
      <xdr:colOff>709969</xdr:colOff>
      <xdr:row>5</xdr:row>
      <xdr:rowOff>50184</xdr:rowOff>
    </xdr:to>
    <xdr:pic>
      <xdr:nvPicPr>
        <xdr:cNvPr id="2" name="Picture 1">
          <a:extLst>
            <a:ext uri="{FF2B5EF4-FFF2-40B4-BE49-F238E27FC236}">
              <a16:creationId xmlns:a16="http://schemas.microsoft.com/office/drawing/2014/main" id="{B2F40BEE-3C3F-47EF-ADB4-EC2A40D8B66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1562"/>
        <a:stretch/>
      </xdr:blipFill>
      <xdr:spPr>
        <a:xfrm>
          <a:off x="74544" y="107674"/>
          <a:ext cx="876725" cy="704510"/>
        </a:xfrm>
        <a:prstGeom prst="rect">
          <a:avLst/>
        </a:prstGeom>
      </xdr:spPr>
    </xdr:pic>
    <xdr:clientData/>
  </xdr:twoCellAnchor>
  <xdr:twoCellAnchor editAs="oneCell">
    <xdr:from>
      <xdr:col>1</xdr:col>
      <xdr:colOff>758394</xdr:colOff>
      <xdr:row>0</xdr:row>
      <xdr:rowOff>161461</xdr:rowOff>
    </xdr:from>
    <xdr:to>
      <xdr:col>4</xdr:col>
      <xdr:colOff>794867</xdr:colOff>
      <xdr:row>4</xdr:row>
      <xdr:rowOff>64376</xdr:rowOff>
    </xdr:to>
    <xdr:pic>
      <xdr:nvPicPr>
        <xdr:cNvPr id="3" name="Picture 2">
          <a:extLst>
            <a:ext uri="{FF2B5EF4-FFF2-40B4-BE49-F238E27FC236}">
              <a16:creationId xmlns:a16="http://schemas.microsoft.com/office/drawing/2014/main" id="{823257E6-A269-4C29-9225-D89846AB62F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940" t="-4313" r="53157" b="47156"/>
        <a:stretch/>
      </xdr:blipFill>
      <xdr:spPr>
        <a:xfrm>
          <a:off x="1025094" y="161461"/>
          <a:ext cx="1903373" cy="5252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2523</xdr:colOff>
      <xdr:row>4</xdr:row>
      <xdr:rowOff>20955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9231" b="16248"/>
        <a:stretch/>
      </xdr:blipFill>
      <xdr:spPr bwMode="auto">
        <a:xfrm>
          <a:off x="0" y="152400"/>
          <a:ext cx="1552575" cy="61912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2523</xdr:colOff>
      <xdr:row>4</xdr:row>
      <xdr:rowOff>20955</xdr:rowOff>
    </xdr:to>
    <xdr:pic>
      <xdr:nvPicPr>
        <xdr:cNvPr id="2" name="Picture 1">
          <a:extLst>
            <a:ext uri="{FF2B5EF4-FFF2-40B4-BE49-F238E27FC236}">
              <a16:creationId xmlns:a16="http://schemas.microsoft.com/office/drawing/2014/main" id="{596E72EA-4F41-46C6-BE5C-C4C3914DC20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9231" b="16248"/>
        <a:stretch/>
      </xdr:blipFill>
      <xdr:spPr bwMode="auto">
        <a:xfrm>
          <a:off x="0" y="19050"/>
          <a:ext cx="1545573" cy="71310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2523</xdr:colOff>
      <xdr:row>4</xdr:row>
      <xdr:rowOff>20955</xdr:rowOff>
    </xdr:to>
    <xdr:pic>
      <xdr:nvPicPr>
        <xdr:cNvPr id="2" name="Picture 1">
          <a:extLst>
            <a:ext uri="{FF2B5EF4-FFF2-40B4-BE49-F238E27FC236}">
              <a16:creationId xmlns:a16="http://schemas.microsoft.com/office/drawing/2014/main" id="{161DF28C-9A10-4CB9-B967-2586E991746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9231" b="16248"/>
        <a:stretch/>
      </xdr:blipFill>
      <xdr:spPr bwMode="auto">
        <a:xfrm>
          <a:off x="0" y="19050"/>
          <a:ext cx="1545573" cy="71310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2523</xdr:colOff>
      <xdr:row>4</xdr:row>
      <xdr:rowOff>20955</xdr:rowOff>
    </xdr:to>
    <xdr:pic>
      <xdr:nvPicPr>
        <xdr:cNvPr id="2" name="Picture 1">
          <a:extLst>
            <a:ext uri="{FF2B5EF4-FFF2-40B4-BE49-F238E27FC236}">
              <a16:creationId xmlns:a16="http://schemas.microsoft.com/office/drawing/2014/main" id="{8010498D-22C5-46A0-BBE9-7F3D0CAC2DB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9231" b="16248"/>
        <a:stretch/>
      </xdr:blipFill>
      <xdr:spPr bwMode="auto">
        <a:xfrm>
          <a:off x="0" y="19050"/>
          <a:ext cx="1545573" cy="71310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2523</xdr:colOff>
      <xdr:row>4</xdr:row>
      <xdr:rowOff>20955</xdr:rowOff>
    </xdr:to>
    <xdr:pic>
      <xdr:nvPicPr>
        <xdr:cNvPr id="2" name="Picture 1">
          <a:extLst>
            <a:ext uri="{FF2B5EF4-FFF2-40B4-BE49-F238E27FC236}">
              <a16:creationId xmlns:a16="http://schemas.microsoft.com/office/drawing/2014/main" id="{F09D4C7C-121E-4EF5-9343-2A4D60FB999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9231" b="16248"/>
        <a:stretch/>
      </xdr:blipFill>
      <xdr:spPr bwMode="auto">
        <a:xfrm>
          <a:off x="0" y="19050"/>
          <a:ext cx="1545573" cy="713105"/>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D0CF-A1F2-4AEF-A814-4880EB00B837}">
  <dimension ref="A6:Q194"/>
  <sheetViews>
    <sheetView tabSelected="1" topLeftCell="A152" zoomScale="50" zoomScaleNormal="72" workbookViewId="0">
      <selection activeCell="M183" sqref="M183"/>
    </sheetView>
  </sheetViews>
  <sheetFormatPr defaultColWidth="9.33203125" defaultRowHeight="14" x14ac:dyDescent="0.4"/>
  <cols>
    <col min="1" max="1" width="4.6640625" style="1" customWidth="1"/>
    <col min="2" max="2" width="22.33203125" style="1" customWidth="1"/>
    <col min="3" max="3" width="5.33203125" style="5" customWidth="1"/>
    <col min="4" max="4" width="6.33203125" style="30" customWidth="1"/>
    <col min="5" max="5" width="70.77734375" style="1" customWidth="1"/>
    <col min="6" max="6" width="10.44140625" style="259" customWidth="1"/>
    <col min="7" max="7" width="26.44140625" style="30" customWidth="1"/>
    <col min="8" max="8" width="14.77734375" style="269" customWidth="1"/>
    <col min="9" max="9" width="18.44140625" style="5" customWidth="1"/>
    <col min="10" max="10" width="15.44140625" style="259" customWidth="1"/>
    <col min="11" max="11" width="28.44140625" style="1" customWidth="1"/>
    <col min="12" max="12" width="13.21875" style="259" customWidth="1"/>
    <col min="13" max="13" width="13.6640625" style="259" customWidth="1"/>
    <col min="14" max="14" width="9.33203125" style="1"/>
    <col min="15" max="15" width="26.77734375" style="1" customWidth="1"/>
    <col min="16" max="16384" width="9.33203125" style="1"/>
  </cols>
  <sheetData>
    <row r="6" spans="1:13" ht="17.5" x14ac:dyDescent="0.45">
      <c r="A6" s="3" t="s">
        <v>40</v>
      </c>
    </row>
    <row r="7" spans="1:13" x14ac:dyDescent="0.4">
      <c r="A7" s="4"/>
    </row>
    <row r="8" spans="1:13" x14ac:dyDescent="0.4">
      <c r="A8" s="6" t="s">
        <v>271</v>
      </c>
      <c r="B8" s="5"/>
      <c r="C8" s="160" t="s">
        <v>272</v>
      </c>
      <c r="D8" s="33" t="s">
        <v>67</v>
      </c>
    </row>
    <row r="9" spans="1:13" x14ac:dyDescent="0.4">
      <c r="A9" s="6" t="s">
        <v>273</v>
      </c>
      <c r="B9" s="5"/>
      <c r="C9" s="160" t="s">
        <v>272</v>
      </c>
      <c r="D9" s="33" t="s">
        <v>286</v>
      </c>
    </row>
    <row r="10" spans="1:13" x14ac:dyDescent="0.4">
      <c r="A10" s="6" t="s">
        <v>274</v>
      </c>
      <c r="B10" s="5"/>
      <c r="C10" s="160" t="s">
        <v>272</v>
      </c>
      <c r="D10" s="33" t="s">
        <v>275</v>
      </c>
    </row>
    <row r="11" spans="1:13" x14ac:dyDescent="0.4">
      <c r="A11" s="6"/>
      <c r="B11" s="5"/>
      <c r="C11" s="160"/>
      <c r="E11" s="227" t="s">
        <v>303</v>
      </c>
      <c r="F11" s="227"/>
      <c r="G11" s="227"/>
      <c r="H11" s="227"/>
      <c r="I11" s="227"/>
      <c r="J11" s="227"/>
      <c r="K11" s="217" t="s">
        <v>276</v>
      </c>
      <c r="L11" s="217"/>
      <c r="M11" s="260">
        <f>M184</f>
        <v>156.44444444444446</v>
      </c>
    </row>
    <row r="12" spans="1:13" x14ac:dyDescent="0.4">
      <c r="D12" s="36"/>
    </row>
    <row r="13" spans="1:13" s="2" customForma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8" x14ac:dyDescent="0.4">
      <c r="A14" s="218"/>
      <c r="B14" s="218"/>
      <c r="C14" s="222"/>
      <c r="D14" s="223"/>
      <c r="E14" s="224"/>
      <c r="F14" s="218"/>
      <c r="G14" s="113" t="s">
        <v>17</v>
      </c>
      <c r="H14" s="47" t="s">
        <v>277</v>
      </c>
      <c r="I14" s="47" t="s">
        <v>23</v>
      </c>
      <c r="J14" s="226"/>
      <c r="K14" s="226"/>
      <c r="L14" s="226"/>
      <c r="M14" s="226"/>
    </row>
    <row r="15" spans="1:13" x14ac:dyDescent="0.4">
      <c r="A15" s="43"/>
      <c r="B15" s="44"/>
      <c r="C15" s="45"/>
      <c r="D15" s="69"/>
      <c r="E15" s="44"/>
      <c r="F15" s="261"/>
      <c r="G15" s="69"/>
      <c r="H15" s="270"/>
      <c r="I15" s="45"/>
      <c r="J15" s="261"/>
      <c r="K15" s="44"/>
      <c r="L15" s="261"/>
      <c r="M15" s="262"/>
    </row>
    <row r="16" spans="1:13" x14ac:dyDescent="0.4">
      <c r="A16" s="228" t="s">
        <v>12</v>
      </c>
      <c r="B16" s="229" t="s">
        <v>8</v>
      </c>
      <c r="C16" s="16"/>
      <c r="D16" s="247" t="s">
        <v>14</v>
      </c>
      <c r="E16" s="14"/>
      <c r="F16" s="134"/>
      <c r="G16" s="70"/>
      <c r="H16" s="134"/>
      <c r="I16" s="13"/>
      <c r="J16" s="134"/>
      <c r="K16" s="161"/>
      <c r="L16" s="134"/>
      <c r="M16" s="263"/>
    </row>
    <row r="17" spans="1:16" x14ac:dyDescent="0.4">
      <c r="A17" s="228"/>
      <c r="B17" s="229"/>
      <c r="C17" s="176">
        <v>1.1000000000000001</v>
      </c>
      <c r="D17" s="195" t="s">
        <v>284</v>
      </c>
      <c r="E17" s="196"/>
      <c r="F17" s="133">
        <f>F18+F25+F29+F32+F35</f>
        <v>0.2</v>
      </c>
      <c r="G17" s="162"/>
      <c r="H17" s="127">
        <f>H18+H25+H29+H32+H35</f>
        <v>69</v>
      </c>
      <c r="I17" s="163" t="s">
        <v>278</v>
      </c>
      <c r="J17" s="127">
        <f>J18+J25+J29+J32+J35</f>
        <v>69</v>
      </c>
      <c r="K17" s="164"/>
      <c r="L17" s="141">
        <f>L18+L25+L29+L32+L35</f>
        <v>27</v>
      </c>
      <c r="M17" s="141">
        <f>M18+M25+M29+M32+M35</f>
        <v>26.666666666666668</v>
      </c>
      <c r="P17" s="39"/>
    </row>
    <row r="18" spans="1:16" x14ac:dyDescent="0.4">
      <c r="A18" s="228"/>
      <c r="B18" s="229"/>
      <c r="C18" s="177"/>
      <c r="D18" s="248" t="s">
        <v>117</v>
      </c>
      <c r="E18" s="175" t="s">
        <v>305</v>
      </c>
      <c r="F18" s="171">
        <v>0.05</v>
      </c>
      <c r="G18" s="199" t="s">
        <v>13</v>
      </c>
      <c r="H18" s="172">
        <f>SUM(H19:H21)</f>
        <v>14</v>
      </c>
      <c r="I18" s="199" t="s">
        <v>18</v>
      </c>
      <c r="J18" s="173">
        <f>SUM(J19:J21)</f>
        <v>14</v>
      </c>
      <c r="K18" s="199" t="s">
        <v>403</v>
      </c>
      <c r="L18" s="174">
        <f>SUM(L19:L24)</f>
        <v>6</v>
      </c>
      <c r="M18" s="174">
        <f>SUM(M19:M24)</f>
        <v>5</v>
      </c>
      <c r="P18" s="39"/>
    </row>
    <row r="19" spans="1:16" x14ac:dyDescent="0.4">
      <c r="A19" s="228"/>
      <c r="B19" s="229"/>
      <c r="C19" s="177"/>
      <c r="D19" s="249" t="s">
        <v>44</v>
      </c>
      <c r="E19" s="80" t="s">
        <v>306</v>
      </c>
      <c r="F19" s="105">
        <f>F18/6</f>
        <v>8.3333333333333332E-3</v>
      </c>
      <c r="G19" s="200"/>
      <c r="H19" s="119">
        <v>2</v>
      </c>
      <c r="I19" s="200"/>
      <c r="J19" s="122">
        <f t="shared" ref="J19:J24" si="0">H19</f>
        <v>2</v>
      </c>
      <c r="K19" s="200"/>
      <c r="L19" s="102">
        <f t="shared" ref="L19:L41" si="1">H19/J19</f>
        <v>1</v>
      </c>
      <c r="M19" s="102">
        <f t="shared" ref="M19:M24" si="2">L19*F19*100</f>
        <v>0.83333333333333337</v>
      </c>
      <c r="P19" s="39"/>
    </row>
    <row r="20" spans="1:16" ht="28" x14ac:dyDescent="0.4">
      <c r="A20" s="228"/>
      <c r="B20" s="229"/>
      <c r="C20" s="177"/>
      <c r="D20" s="249" t="s">
        <v>45</v>
      </c>
      <c r="E20" s="80" t="s">
        <v>307</v>
      </c>
      <c r="F20" s="105">
        <f>F19</f>
        <v>8.3333333333333332E-3</v>
      </c>
      <c r="G20" s="200"/>
      <c r="H20" s="119">
        <v>10</v>
      </c>
      <c r="I20" s="200"/>
      <c r="J20" s="122">
        <f t="shared" si="0"/>
        <v>10</v>
      </c>
      <c r="K20" s="200"/>
      <c r="L20" s="102">
        <f>H20/J20</f>
        <v>1</v>
      </c>
      <c r="M20" s="102">
        <f t="shared" si="2"/>
        <v>0.83333333333333337</v>
      </c>
      <c r="P20" s="39"/>
    </row>
    <row r="21" spans="1:16" ht="28" x14ac:dyDescent="0.4">
      <c r="A21" s="228"/>
      <c r="B21" s="229"/>
      <c r="C21" s="177"/>
      <c r="D21" s="249" t="s">
        <v>46</v>
      </c>
      <c r="E21" s="80" t="s">
        <v>304</v>
      </c>
      <c r="F21" s="105">
        <f>F20</f>
        <v>8.3333333333333332E-3</v>
      </c>
      <c r="G21" s="200"/>
      <c r="H21" s="119">
        <v>2</v>
      </c>
      <c r="I21" s="200"/>
      <c r="J21" s="122">
        <f t="shared" si="0"/>
        <v>2</v>
      </c>
      <c r="K21" s="200"/>
      <c r="L21" s="102">
        <f>H21/J21</f>
        <v>1</v>
      </c>
      <c r="M21" s="102">
        <f t="shared" si="2"/>
        <v>0.83333333333333337</v>
      </c>
      <c r="P21" s="39"/>
    </row>
    <row r="22" spans="1:16" ht="28" x14ac:dyDescent="0.4">
      <c r="A22" s="228"/>
      <c r="B22" s="229"/>
      <c r="C22" s="177"/>
      <c r="D22" s="249" t="s">
        <v>74</v>
      </c>
      <c r="E22" s="80" t="s">
        <v>308</v>
      </c>
      <c r="F22" s="105">
        <f>F21</f>
        <v>8.3333333333333332E-3</v>
      </c>
      <c r="G22" s="200"/>
      <c r="H22" s="119">
        <v>5</v>
      </c>
      <c r="I22" s="200"/>
      <c r="J22" s="122">
        <f t="shared" si="0"/>
        <v>5</v>
      </c>
      <c r="K22" s="200"/>
      <c r="L22" s="102">
        <f>H22/J22</f>
        <v>1</v>
      </c>
      <c r="M22" s="102">
        <f t="shared" si="2"/>
        <v>0.83333333333333337</v>
      </c>
      <c r="P22" s="39"/>
    </row>
    <row r="23" spans="1:16" x14ac:dyDescent="0.4">
      <c r="A23" s="228"/>
      <c r="B23" s="229"/>
      <c r="C23" s="177"/>
      <c r="D23" s="249" t="s">
        <v>204</v>
      </c>
      <c r="E23" s="80" t="s">
        <v>83</v>
      </c>
      <c r="F23" s="105">
        <f>F22</f>
        <v>8.3333333333333332E-3</v>
      </c>
      <c r="G23" s="200"/>
      <c r="H23" s="119">
        <v>5</v>
      </c>
      <c r="I23" s="200"/>
      <c r="J23" s="122">
        <f t="shared" si="0"/>
        <v>5</v>
      </c>
      <c r="K23" s="200"/>
      <c r="L23" s="102">
        <f>H23/J23</f>
        <v>1</v>
      </c>
      <c r="M23" s="102">
        <f t="shared" si="2"/>
        <v>0.83333333333333337</v>
      </c>
      <c r="P23" s="39"/>
    </row>
    <row r="24" spans="1:16" ht="28" x14ac:dyDescent="0.4">
      <c r="A24" s="228"/>
      <c r="B24" s="229"/>
      <c r="C24" s="177"/>
      <c r="D24" s="249" t="s">
        <v>205</v>
      </c>
      <c r="E24" s="80" t="s">
        <v>333</v>
      </c>
      <c r="F24" s="105">
        <f>F23</f>
        <v>8.3333333333333332E-3</v>
      </c>
      <c r="G24" s="130"/>
      <c r="H24" s="119">
        <v>5</v>
      </c>
      <c r="I24" s="213"/>
      <c r="J24" s="122">
        <f t="shared" si="0"/>
        <v>5</v>
      </c>
      <c r="K24" s="213"/>
      <c r="L24" s="102">
        <f>H24/J24</f>
        <v>1</v>
      </c>
      <c r="M24" s="102">
        <f t="shared" si="2"/>
        <v>0.83333333333333337</v>
      </c>
      <c r="P24" s="39"/>
    </row>
    <row r="25" spans="1:16" x14ac:dyDescent="0.4">
      <c r="A25" s="228"/>
      <c r="B25" s="229"/>
      <c r="C25" s="177"/>
      <c r="D25" s="248" t="s">
        <v>123</v>
      </c>
      <c r="E25" s="179" t="s">
        <v>336</v>
      </c>
      <c r="F25" s="171">
        <v>0.03</v>
      </c>
      <c r="G25" s="199" t="s">
        <v>13</v>
      </c>
      <c r="H25" s="172">
        <f>SUM(H26:H28)</f>
        <v>6</v>
      </c>
      <c r="I25" s="197" t="s">
        <v>18</v>
      </c>
      <c r="J25" s="173">
        <f>SUM(J26:J28)</f>
        <v>6</v>
      </c>
      <c r="K25" s="199" t="s">
        <v>132</v>
      </c>
      <c r="L25" s="174">
        <f>SUM(L26:L28)</f>
        <v>3</v>
      </c>
      <c r="M25" s="174">
        <f>SUM(M26:M28)</f>
        <v>3</v>
      </c>
      <c r="P25" s="42"/>
    </row>
    <row r="26" spans="1:16" x14ac:dyDescent="0.4">
      <c r="A26" s="228"/>
      <c r="B26" s="229"/>
      <c r="C26" s="177"/>
      <c r="D26" s="250" t="s">
        <v>47</v>
      </c>
      <c r="E26" s="15" t="s">
        <v>87</v>
      </c>
      <c r="F26" s="105">
        <f>F25/3</f>
        <v>0.01</v>
      </c>
      <c r="G26" s="200"/>
      <c r="H26" s="128">
        <v>2</v>
      </c>
      <c r="I26" s="205"/>
      <c r="J26" s="122">
        <v>2</v>
      </c>
      <c r="K26" s="200"/>
      <c r="L26" s="102">
        <f t="shared" si="1"/>
        <v>1</v>
      </c>
      <c r="M26" s="102">
        <f t="shared" ref="M26:M41" si="3">L26*F26*100</f>
        <v>1</v>
      </c>
      <c r="P26" s="42"/>
    </row>
    <row r="27" spans="1:16" x14ac:dyDescent="0.4">
      <c r="A27" s="228"/>
      <c r="B27" s="229"/>
      <c r="C27" s="177"/>
      <c r="D27" s="250" t="s">
        <v>48</v>
      </c>
      <c r="E27" s="15" t="s">
        <v>89</v>
      </c>
      <c r="F27" s="105">
        <f>F26</f>
        <v>0.01</v>
      </c>
      <c r="G27" s="200"/>
      <c r="H27" s="128">
        <v>2</v>
      </c>
      <c r="I27" s="205"/>
      <c r="J27" s="122">
        <v>2</v>
      </c>
      <c r="K27" s="200"/>
      <c r="L27" s="102">
        <f t="shared" si="1"/>
        <v>1</v>
      </c>
      <c r="M27" s="102">
        <f t="shared" si="3"/>
        <v>1</v>
      </c>
      <c r="P27" s="42"/>
    </row>
    <row r="28" spans="1:16" x14ac:dyDescent="0.4">
      <c r="A28" s="228"/>
      <c r="B28" s="229"/>
      <c r="C28" s="177"/>
      <c r="D28" s="250" t="s">
        <v>49</v>
      </c>
      <c r="E28" s="15" t="s">
        <v>88</v>
      </c>
      <c r="F28" s="105">
        <f>F27</f>
        <v>0.01</v>
      </c>
      <c r="G28" s="213"/>
      <c r="H28" s="128">
        <v>2</v>
      </c>
      <c r="I28" s="198"/>
      <c r="J28" s="122">
        <v>2</v>
      </c>
      <c r="K28" s="213"/>
      <c r="L28" s="102">
        <f t="shared" si="1"/>
        <v>1</v>
      </c>
      <c r="M28" s="102">
        <f t="shared" si="3"/>
        <v>1</v>
      </c>
      <c r="P28" s="42"/>
    </row>
    <row r="29" spans="1:16" x14ac:dyDescent="0.4">
      <c r="A29" s="228"/>
      <c r="B29" s="229"/>
      <c r="C29" s="177"/>
      <c r="D29" s="248" t="s">
        <v>108</v>
      </c>
      <c r="E29" s="179" t="s">
        <v>404</v>
      </c>
      <c r="F29" s="171">
        <v>0.02</v>
      </c>
      <c r="G29" s="199" t="s">
        <v>13</v>
      </c>
      <c r="H29" s="172">
        <f>SUM(H30:H31)</f>
        <v>30</v>
      </c>
      <c r="I29" s="199" t="s">
        <v>18</v>
      </c>
      <c r="J29" s="173">
        <f>SUM(J30:J31)</f>
        <v>30</v>
      </c>
      <c r="K29" s="199" t="s">
        <v>132</v>
      </c>
      <c r="L29" s="174">
        <f>SUM(L30:L31)</f>
        <v>2</v>
      </c>
      <c r="M29" s="174">
        <f>SUM(M30:M31)</f>
        <v>2</v>
      </c>
      <c r="P29" s="39"/>
    </row>
    <row r="30" spans="1:16" x14ac:dyDescent="0.4">
      <c r="A30" s="228"/>
      <c r="B30" s="229"/>
      <c r="C30" s="177"/>
      <c r="D30" s="249" t="s">
        <v>50</v>
      </c>
      <c r="E30" s="15" t="s">
        <v>334</v>
      </c>
      <c r="F30" s="105">
        <f>F29/2</f>
        <v>0.01</v>
      </c>
      <c r="G30" s="200"/>
      <c r="H30" s="119">
        <v>15</v>
      </c>
      <c r="I30" s="200"/>
      <c r="J30" s="122">
        <v>15</v>
      </c>
      <c r="K30" s="200"/>
      <c r="L30" s="102">
        <f t="shared" si="1"/>
        <v>1</v>
      </c>
      <c r="M30" s="102">
        <f t="shared" si="3"/>
        <v>1</v>
      </c>
      <c r="P30" s="39"/>
    </row>
    <row r="31" spans="1:16" x14ac:dyDescent="0.4">
      <c r="A31" s="228"/>
      <c r="B31" s="229"/>
      <c r="C31" s="177"/>
      <c r="D31" s="249" t="s">
        <v>51</v>
      </c>
      <c r="E31" s="80" t="s">
        <v>335</v>
      </c>
      <c r="F31" s="105">
        <f>F30</f>
        <v>0.01</v>
      </c>
      <c r="G31" s="200"/>
      <c r="H31" s="119">
        <v>15</v>
      </c>
      <c r="I31" s="200"/>
      <c r="J31" s="122">
        <v>15</v>
      </c>
      <c r="K31" s="200"/>
      <c r="L31" s="102">
        <f t="shared" si="1"/>
        <v>1</v>
      </c>
      <c r="M31" s="102">
        <f t="shared" si="3"/>
        <v>1</v>
      </c>
      <c r="P31" s="39"/>
    </row>
    <row r="32" spans="1:16" ht="29.5" customHeight="1" x14ac:dyDescent="0.4">
      <c r="A32" s="228"/>
      <c r="B32" s="229"/>
      <c r="C32" s="177"/>
      <c r="D32" s="248" t="s">
        <v>112</v>
      </c>
      <c r="E32" s="246" t="s">
        <v>398</v>
      </c>
      <c r="F32" s="171">
        <v>0.05</v>
      </c>
      <c r="G32" s="199" t="s">
        <v>13</v>
      </c>
      <c r="H32" s="172">
        <f>SUM(H33:H34)</f>
        <v>7</v>
      </c>
      <c r="I32" s="159"/>
      <c r="J32" s="173">
        <f>SUM(J33:J34)</f>
        <v>7</v>
      </c>
      <c r="K32" s="199" t="s">
        <v>24</v>
      </c>
      <c r="L32" s="174">
        <f>SUM(L33:L37)</f>
        <v>10</v>
      </c>
      <c r="M32" s="174">
        <f>SUM(M33:M37)</f>
        <v>11.666666666666668</v>
      </c>
      <c r="P32" s="42"/>
    </row>
    <row r="33" spans="1:16" x14ac:dyDescent="0.4">
      <c r="A33" s="228"/>
      <c r="B33" s="229"/>
      <c r="C33" s="177"/>
      <c r="D33" s="250" t="s">
        <v>53</v>
      </c>
      <c r="E33" s="15" t="s">
        <v>338</v>
      </c>
      <c r="F33" s="105">
        <f>F32/2</f>
        <v>2.5000000000000001E-2</v>
      </c>
      <c r="G33" s="200"/>
      <c r="H33" s="129">
        <v>3</v>
      </c>
      <c r="I33" s="159"/>
      <c r="J33" s="122">
        <f>H33</f>
        <v>3</v>
      </c>
      <c r="K33" s="200"/>
      <c r="L33" s="102">
        <f>H33/J33</f>
        <v>1</v>
      </c>
      <c r="M33" s="102">
        <f>L33*F33*100</f>
        <v>2.5</v>
      </c>
      <c r="P33" s="42"/>
    </row>
    <row r="34" spans="1:16" x14ac:dyDescent="0.4">
      <c r="A34" s="228"/>
      <c r="B34" s="229"/>
      <c r="C34" s="177"/>
      <c r="D34" s="250" t="s">
        <v>54</v>
      </c>
      <c r="E34" s="15" t="s">
        <v>337</v>
      </c>
      <c r="F34" s="105">
        <f>F33</f>
        <v>2.5000000000000001E-2</v>
      </c>
      <c r="G34" s="200"/>
      <c r="H34" s="129">
        <v>4</v>
      </c>
      <c r="I34" s="159"/>
      <c r="J34" s="122">
        <f>H34</f>
        <v>4</v>
      </c>
      <c r="K34" s="200"/>
      <c r="L34" s="102">
        <f>H34/J34</f>
        <v>1</v>
      </c>
      <c r="M34" s="102">
        <f>L34*F34*100</f>
        <v>2.5</v>
      </c>
      <c r="P34" s="42"/>
    </row>
    <row r="35" spans="1:16" ht="28" x14ac:dyDescent="0.4">
      <c r="A35" s="228"/>
      <c r="B35" s="229"/>
      <c r="C35" s="177"/>
      <c r="D35" s="248" t="s">
        <v>62</v>
      </c>
      <c r="E35" s="181" t="s">
        <v>411</v>
      </c>
      <c r="F35" s="171">
        <v>0.05</v>
      </c>
      <c r="G35" s="199" t="s">
        <v>13</v>
      </c>
      <c r="H35" s="172">
        <f>SUM(H36:H38)</f>
        <v>12</v>
      </c>
      <c r="I35" s="197" t="s">
        <v>18</v>
      </c>
      <c r="J35" s="173">
        <f>SUM(J36:J38)</f>
        <v>12</v>
      </c>
      <c r="K35" s="199" t="s">
        <v>291</v>
      </c>
      <c r="L35" s="174">
        <f>SUM(L36:L41)</f>
        <v>6</v>
      </c>
      <c r="M35" s="174">
        <f>SUM(M36:M41)</f>
        <v>5</v>
      </c>
      <c r="P35" s="42"/>
    </row>
    <row r="36" spans="1:16" x14ac:dyDescent="0.4">
      <c r="A36" s="228"/>
      <c r="B36" s="229"/>
      <c r="C36" s="177"/>
      <c r="D36" s="250" t="s">
        <v>55</v>
      </c>
      <c r="E36" s="15" t="s">
        <v>94</v>
      </c>
      <c r="F36" s="105">
        <f>F35/6</f>
        <v>8.3333333333333332E-3</v>
      </c>
      <c r="G36" s="200"/>
      <c r="H36" s="129">
        <v>3</v>
      </c>
      <c r="I36" s="205"/>
      <c r="J36" s="122">
        <f t="shared" ref="J36:J41" si="4">H36</f>
        <v>3</v>
      </c>
      <c r="K36" s="200"/>
      <c r="L36" s="102">
        <f>H36/J36</f>
        <v>1</v>
      </c>
      <c r="M36" s="102">
        <f>L36*F36*100</f>
        <v>0.83333333333333337</v>
      </c>
      <c r="P36" s="42"/>
    </row>
    <row r="37" spans="1:16" x14ac:dyDescent="0.4">
      <c r="A37" s="228"/>
      <c r="B37" s="229"/>
      <c r="C37" s="177"/>
      <c r="D37" s="250" t="s">
        <v>56</v>
      </c>
      <c r="E37" s="15" t="s">
        <v>95</v>
      </c>
      <c r="F37" s="105">
        <f>F36</f>
        <v>8.3333333333333332E-3</v>
      </c>
      <c r="G37" s="200"/>
      <c r="H37" s="129">
        <v>4</v>
      </c>
      <c r="I37" s="205"/>
      <c r="J37" s="122">
        <f t="shared" si="4"/>
        <v>4</v>
      </c>
      <c r="K37" s="200"/>
      <c r="L37" s="102">
        <f t="shared" si="1"/>
        <v>1</v>
      </c>
      <c r="M37" s="102">
        <f t="shared" si="3"/>
        <v>0.83333333333333337</v>
      </c>
      <c r="P37" s="42"/>
    </row>
    <row r="38" spans="1:16" x14ac:dyDescent="0.4">
      <c r="A38" s="228"/>
      <c r="B38" s="229"/>
      <c r="C38" s="177"/>
      <c r="D38" s="250" t="s">
        <v>57</v>
      </c>
      <c r="E38" s="15" t="s">
        <v>96</v>
      </c>
      <c r="F38" s="105">
        <f>F37</f>
        <v>8.3333333333333332E-3</v>
      </c>
      <c r="G38" s="200"/>
      <c r="H38" s="129">
        <v>5</v>
      </c>
      <c r="I38" s="205"/>
      <c r="J38" s="122">
        <f t="shared" si="4"/>
        <v>5</v>
      </c>
      <c r="K38" s="200"/>
      <c r="L38" s="102">
        <f t="shared" si="1"/>
        <v>1</v>
      </c>
      <c r="M38" s="102">
        <f t="shared" si="3"/>
        <v>0.83333333333333337</v>
      </c>
      <c r="P38" s="42"/>
    </row>
    <row r="39" spans="1:16" x14ac:dyDescent="0.4">
      <c r="A39" s="228"/>
      <c r="B39" s="229"/>
      <c r="C39" s="177"/>
      <c r="D39" s="250" t="s">
        <v>101</v>
      </c>
      <c r="E39" s="15" t="s">
        <v>97</v>
      </c>
      <c r="F39" s="105">
        <f>F38</f>
        <v>8.3333333333333332E-3</v>
      </c>
      <c r="G39" s="200"/>
      <c r="H39" s="129">
        <v>2</v>
      </c>
      <c r="I39" s="205"/>
      <c r="J39" s="122">
        <f t="shared" si="4"/>
        <v>2</v>
      </c>
      <c r="K39" s="200"/>
      <c r="L39" s="102">
        <f t="shared" si="1"/>
        <v>1</v>
      </c>
      <c r="M39" s="102">
        <f t="shared" si="3"/>
        <v>0.83333333333333337</v>
      </c>
      <c r="P39" s="42"/>
    </row>
    <row r="40" spans="1:16" x14ac:dyDescent="0.4">
      <c r="A40" s="228"/>
      <c r="B40" s="229"/>
      <c r="C40" s="177"/>
      <c r="D40" s="250" t="s">
        <v>102</v>
      </c>
      <c r="E40" s="15" t="s">
        <v>98</v>
      </c>
      <c r="F40" s="105">
        <f>F39</f>
        <v>8.3333333333333332E-3</v>
      </c>
      <c r="G40" s="200"/>
      <c r="H40" s="129">
        <v>2</v>
      </c>
      <c r="I40" s="205"/>
      <c r="J40" s="122">
        <f t="shared" si="4"/>
        <v>2</v>
      </c>
      <c r="K40" s="200"/>
      <c r="L40" s="102">
        <f t="shared" si="1"/>
        <v>1</v>
      </c>
      <c r="M40" s="102">
        <f t="shared" si="3"/>
        <v>0.83333333333333337</v>
      </c>
      <c r="P40" s="42"/>
    </row>
    <row r="41" spans="1:16" x14ac:dyDescent="0.4">
      <c r="A41" s="228"/>
      <c r="B41" s="229"/>
      <c r="C41" s="177"/>
      <c r="D41" s="250" t="s">
        <v>103</v>
      </c>
      <c r="E41" s="15" t="s">
        <v>99</v>
      </c>
      <c r="F41" s="105">
        <f>F40</f>
        <v>8.3333333333333332E-3</v>
      </c>
      <c r="G41" s="213"/>
      <c r="H41" s="129">
        <v>5</v>
      </c>
      <c r="I41" s="198"/>
      <c r="J41" s="122">
        <f t="shared" si="4"/>
        <v>5</v>
      </c>
      <c r="K41" s="213"/>
      <c r="L41" s="102">
        <f t="shared" si="1"/>
        <v>1</v>
      </c>
      <c r="M41" s="102">
        <f t="shared" si="3"/>
        <v>0.83333333333333337</v>
      </c>
      <c r="P41" s="42"/>
    </row>
    <row r="42" spans="1:16" x14ac:dyDescent="0.4">
      <c r="A42" s="228"/>
      <c r="B42" s="229"/>
      <c r="C42" s="177">
        <v>1.2</v>
      </c>
      <c r="D42" s="195" t="s">
        <v>285</v>
      </c>
      <c r="E42" s="196"/>
      <c r="F42" s="133">
        <f>F43+F48+F53+F57+F62</f>
        <v>9.0000000000000011E-2</v>
      </c>
      <c r="G42" s="162"/>
      <c r="H42" s="158">
        <f>H43+H48+H53+H57+H62</f>
        <v>76</v>
      </c>
      <c r="I42" s="163" t="s">
        <v>278</v>
      </c>
      <c r="J42" s="158">
        <f>J43+J48+J53+J57+J62</f>
        <v>76</v>
      </c>
      <c r="K42" s="164"/>
      <c r="L42" s="141">
        <f>L43+L48+L53+L57+L62</f>
        <v>21</v>
      </c>
      <c r="M42" s="141">
        <f>M43+M48+M53+M57+M62</f>
        <v>9</v>
      </c>
      <c r="P42" s="39"/>
    </row>
    <row r="43" spans="1:16" x14ac:dyDescent="0.4">
      <c r="A43" s="228"/>
      <c r="B43" s="229"/>
      <c r="C43" s="177"/>
      <c r="D43" s="245" t="s">
        <v>58</v>
      </c>
      <c r="E43" s="170" t="s">
        <v>346</v>
      </c>
      <c r="F43" s="171">
        <v>0.01</v>
      </c>
      <c r="G43" s="199" t="s">
        <v>13</v>
      </c>
      <c r="H43" s="172">
        <f>SUM(H44:H46)</f>
        <v>14</v>
      </c>
      <c r="I43" s="199" t="s">
        <v>18</v>
      </c>
      <c r="J43" s="173">
        <f>SUM(J44:J46)</f>
        <v>14</v>
      </c>
      <c r="K43" s="199" t="s">
        <v>291</v>
      </c>
      <c r="L43" s="174">
        <f>SUM(L44:L47)</f>
        <v>4</v>
      </c>
      <c r="M43" s="174">
        <f>SUM(M44:M47)</f>
        <v>1</v>
      </c>
      <c r="P43" s="39"/>
    </row>
    <row r="44" spans="1:16" x14ac:dyDescent="0.4">
      <c r="A44" s="228"/>
      <c r="B44" s="229"/>
      <c r="C44" s="177"/>
      <c r="D44" s="251" t="s">
        <v>44</v>
      </c>
      <c r="E44" s="86" t="s">
        <v>70</v>
      </c>
      <c r="F44" s="142">
        <f>F43/4</f>
        <v>2.5000000000000001E-3</v>
      </c>
      <c r="G44" s="200"/>
      <c r="H44" s="119">
        <v>2</v>
      </c>
      <c r="I44" s="200"/>
      <c r="J44" s="122">
        <f>H44</f>
        <v>2</v>
      </c>
      <c r="K44" s="200"/>
      <c r="L44" s="102">
        <f t="shared" ref="L44:L68" si="5">H44/J44</f>
        <v>1</v>
      </c>
      <c r="M44" s="102">
        <f>L44*F44*100</f>
        <v>0.25</v>
      </c>
      <c r="P44" s="39"/>
    </row>
    <row r="45" spans="1:16" x14ac:dyDescent="0.4">
      <c r="A45" s="228"/>
      <c r="B45" s="229"/>
      <c r="C45" s="177"/>
      <c r="D45" s="251" t="s">
        <v>45</v>
      </c>
      <c r="E45" s="86" t="s">
        <v>147</v>
      </c>
      <c r="F45" s="142">
        <f>F44</f>
        <v>2.5000000000000001E-3</v>
      </c>
      <c r="G45" s="200"/>
      <c r="H45" s="119">
        <v>7</v>
      </c>
      <c r="I45" s="200"/>
      <c r="J45" s="122">
        <f>H45</f>
        <v>7</v>
      </c>
      <c r="K45" s="200"/>
      <c r="L45" s="102">
        <f t="shared" si="5"/>
        <v>1</v>
      </c>
      <c r="M45" s="102">
        <f>L45*F45*100</f>
        <v>0.25</v>
      </c>
      <c r="P45" s="39"/>
    </row>
    <row r="46" spans="1:16" x14ac:dyDescent="0.4">
      <c r="A46" s="228"/>
      <c r="B46" s="229"/>
      <c r="C46" s="177"/>
      <c r="D46" s="252" t="s">
        <v>46</v>
      </c>
      <c r="E46" s="79" t="s">
        <v>339</v>
      </c>
      <c r="F46" s="142">
        <f>F45</f>
        <v>2.5000000000000001E-3</v>
      </c>
      <c r="G46" s="200"/>
      <c r="H46" s="119">
        <v>5</v>
      </c>
      <c r="I46" s="200"/>
      <c r="J46" s="122">
        <f>H46</f>
        <v>5</v>
      </c>
      <c r="K46" s="200"/>
      <c r="L46" s="102">
        <f t="shared" si="5"/>
        <v>1</v>
      </c>
      <c r="M46" s="102">
        <f>L46*F46*100</f>
        <v>0.25</v>
      </c>
      <c r="P46" s="39"/>
    </row>
    <row r="47" spans="1:16" x14ac:dyDescent="0.4">
      <c r="A47" s="228"/>
      <c r="B47" s="229"/>
      <c r="C47" s="177"/>
      <c r="D47" s="251" t="s">
        <v>74</v>
      </c>
      <c r="E47" s="86" t="s">
        <v>73</v>
      </c>
      <c r="F47" s="142">
        <f>F46</f>
        <v>2.5000000000000001E-3</v>
      </c>
      <c r="G47" s="213"/>
      <c r="H47" s="119">
        <v>1</v>
      </c>
      <c r="I47" s="213"/>
      <c r="J47" s="122">
        <f>H47</f>
        <v>1</v>
      </c>
      <c r="K47" s="213"/>
      <c r="L47" s="102">
        <f t="shared" si="5"/>
        <v>1</v>
      </c>
      <c r="M47" s="102">
        <f>L47*F47*100</f>
        <v>0.25</v>
      </c>
      <c r="P47" s="39"/>
    </row>
    <row r="48" spans="1:16" x14ac:dyDescent="0.4">
      <c r="A48" s="228"/>
      <c r="B48" s="229"/>
      <c r="C48" s="177"/>
      <c r="D48" s="245" t="s">
        <v>59</v>
      </c>
      <c r="E48" s="175" t="s">
        <v>340</v>
      </c>
      <c r="F48" s="171">
        <v>0.02</v>
      </c>
      <c r="G48" s="199" t="s">
        <v>13</v>
      </c>
      <c r="H48" s="172">
        <f>SUM(H49:H51)</f>
        <v>14</v>
      </c>
      <c r="I48" s="199" t="s">
        <v>18</v>
      </c>
      <c r="J48" s="173">
        <f>SUM(J49:J51)</f>
        <v>14</v>
      </c>
      <c r="K48" s="199" t="s">
        <v>25</v>
      </c>
      <c r="L48" s="174">
        <f>SUM(L49:L52)</f>
        <v>4</v>
      </c>
      <c r="M48" s="174">
        <f>SUM(M49:M52)</f>
        <v>2</v>
      </c>
      <c r="P48" s="39"/>
    </row>
    <row r="49" spans="1:16" x14ac:dyDescent="0.4">
      <c r="A49" s="228"/>
      <c r="B49" s="229"/>
      <c r="C49" s="177"/>
      <c r="D49" s="249" t="s">
        <v>47</v>
      </c>
      <c r="E49" s="80" t="s">
        <v>348</v>
      </c>
      <c r="F49" s="105">
        <f>F48/4</f>
        <v>5.0000000000000001E-3</v>
      </c>
      <c r="G49" s="200"/>
      <c r="H49" s="119">
        <v>2</v>
      </c>
      <c r="I49" s="200"/>
      <c r="J49" s="122">
        <f t="shared" ref="J49:J52" si="6">H49</f>
        <v>2</v>
      </c>
      <c r="K49" s="200"/>
      <c r="L49" s="102">
        <f t="shared" si="5"/>
        <v>1</v>
      </c>
      <c r="M49" s="102">
        <f t="shared" ref="M49:M52" si="7">L49*F49*100</f>
        <v>0.5</v>
      </c>
      <c r="P49" s="39"/>
    </row>
    <row r="50" spans="1:16" x14ac:dyDescent="0.4">
      <c r="A50" s="228"/>
      <c r="B50" s="229"/>
      <c r="C50" s="177"/>
      <c r="D50" s="249" t="s">
        <v>48</v>
      </c>
      <c r="E50" s="80" t="s">
        <v>349</v>
      </c>
      <c r="F50" s="105">
        <f>F49</f>
        <v>5.0000000000000001E-3</v>
      </c>
      <c r="G50" s="200"/>
      <c r="H50" s="119">
        <v>10</v>
      </c>
      <c r="I50" s="200"/>
      <c r="J50" s="122">
        <f t="shared" si="6"/>
        <v>10</v>
      </c>
      <c r="K50" s="200"/>
      <c r="L50" s="102">
        <f t="shared" si="5"/>
        <v>1</v>
      </c>
      <c r="M50" s="102">
        <f t="shared" si="7"/>
        <v>0.5</v>
      </c>
      <c r="P50" s="39"/>
    </row>
    <row r="51" spans="1:16" ht="14" customHeight="1" x14ac:dyDescent="0.4">
      <c r="A51" s="228"/>
      <c r="B51" s="229"/>
      <c r="C51" s="177"/>
      <c r="D51" s="249" t="s">
        <v>49</v>
      </c>
      <c r="E51" s="80" t="s">
        <v>341</v>
      </c>
      <c r="F51" s="105">
        <f>F50</f>
        <v>5.0000000000000001E-3</v>
      </c>
      <c r="G51" s="200"/>
      <c r="H51" s="119">
        <v>2</v>
      </c>
      <c r="I51" s="200"/>
      <c r="J51" s="122">
        <f t="shared" si="6"/>
        <v>2</v>
      </c>
      <c r="K51" s="200"/>
      <c r="L51" s="102">
        <f t="shared" si="5"/>
        <v>1</v>
      </c>
      <c r="M51" s="102">
        <f t="shared" si="7"/>
        <v>0.5</v>
      </c>
      <c r="P51" s="39"/>
    </row>
    <row r="52" spans="1:16" ht="28" x14ac:dyDescent="0.4">
      <c r="A52" s="228"/>
      <c r="B52" s="229"/>
      <c r="C52" s="177"/>
      <c r="D52" s="249" t="s">
        <v>81</v>
      </c>
      <c r="E52" s="80" t="s">
        <v>347</v>
      </c>
      <c r="F52" s="105">
        <f>F51</f>
        <v>5.0000000000000001E-3</v>
      </c>
      <c r="G52" s="200"/>
      <c r="H52" s="119">
        <v>5</v>
      </c>
      <c r="I52" s="200"/>
      <c r="J52" s="122">
        <f t="shared" si="6"/>
        <v>5</v>
      </c>
      <c r="K52" s="200"/>
      <c r="L52" s="102">
        <f t="shared" si="5"/>
        <v>1</v>
      </c>
      <c r="M52" s="102">
        <f t="shared" si="7"/>
        <v>0.5</v>
      </c>
      <c r="O52" s="1" t="s">
        <v>138</v>
      </c>
      <c r="P52" s="39"/>
    </row>
    <row r="53" spans="1:16" x14ac:dyDescent="0.4">
      <c r="A53" s="228"/>
      <c r="B53" s="229"/>
      <c r="C53" s="177"/>
      <c r="D53" s="245" t="s">
        <v>60</v>
      </c>
      <c r="E53" s="179" t="s">
        <v>336</v>
      </c>
      <c r="F53" s="171">
        <v>0.02</v>
      </c>
      <c r="G53" s="230" t="s">
        <v>13</v>
      </c>
      <c r="H53" s="172">
        <f>SUM(H54:H56)</f>
        <v>6</v>
      </c>
      <c r="I53" s="197" t="s">
        <v>18</v>
      </c>
      <c r="J53" s="173">
        <f>SUM(J54:J56)</f>
        <v>6</v>
      </c>
      <c r="K53" s="199" t="s">
        <v>25</v>
      </c>
      <c r="L53" s="174">
        <f>SUM(L54:L56)</f>
        <v>3</v>
      </c>
      <c r="M53" s="174">
        <f>SUM(M54:M56)</f>
        <v>2</v>
      </c>
      <c r="P53" s="42"/>
    </row>
    <row r="54" spans="1:16" x14ac:dyDescent="0.4">
      <c r="A54" s="228"/>
      <c r="B54" s="229"/>
      <c r="C54" s="177"/>
      <c r="D54" s="253" t="s">
        <v>50</v>
      </c>
      <c r="E54" s="15" t="s">
        <v>342</v>
      </c>
      <c r="F54" s="105">
        <f>F53/3</f>
        <v>6.6666666666666671E-3</v>
      </c>
      <c r="G54" s="231"/>
      <c r="H54" s="128">
        <v>2</v>
      </c>
      <c r="I54" s="205"/>
      <c r="J54" s="122">
        <v>2</v>
      </c>
      <c r="K54" s="200"/>
      <c r="L54" s="102">
        <f t="shared" si="5"/>
        <v>1</v>
      </c>
      <c r="M54" s="102">
        <f t="shared" ref="M54:M68" si="8">L54*F54*100</f>
        <v>0.66666666666666674</v>
      </c>
      <c r="P54" s="42"/>
    </row>
    <row r="55" spans="1:16" x14ac:dyDescent="0.4">
      <c r="A55" s="228"/>
      <c r="B55" s="229"/>
      <c r="C55" s="177"/>
      <c r="D55" s="253" t="s">
        <v>51</v>
      </c>
      <c r="E55" s="15" t="s">
        <v>89</v>
      </c>
      <c r="F55" s="105">
        <f>F54</f>
        <v>6.6666666666666671E-3</v>
      </c>
      <c r="G55" s="231"/>
      <c r="H55" s="128">
        <v>2</v>
      </c>
      <c r="I55" s="205"/>
      <c r="J55" s="122">
        <v>2</v>
      </c>
      <c r="K55" s="200"/>
      <c r="L55" s="102">
        <f t="shared" si="5"/>
        <v>1</v>
      </c>
      <c r="M55" s="102">
        <f t="shared" si="8"/>
        <v>0.66666666666666674</v>
      </c>
      <c r="P55" s="42"/>
    </row>
    <row r="56" spans="1:16" x14ac:dyDescent="0.4">
      <c r="A56" s="228"/>
      <c r="B56" s="229"/>
      <c r="C56" s="177"/>
      <c r="D56" s="253" t="s">
        <v>52</v>
      </c>
      <c r="E56" s="15" t="s">
        <v>343</v>
      </c>
      <c r="F56" s="105">
        <f>F55</f>
        <v>6.6666666666666671E-3</v>
      </c>
      <c r="G56" s="232"/>
      <c r="H56" s="128">
        <v>2</v>
      </c>
      <c r="I56" s="198"/>
      <c r="J56" s="122">
        <v>2</v>
      </c>
      <c r="K56" s="213"/>
      <c r="L56" s="102">
        <f t="shared" si="5"/>
        <v>1</v>
      </c>
      <c r="M56" s="102">
        <f t="shared" si="8"/>
        <v>0.66666666666666674</v>
      </c>
      <c r="P56" s="42"/>
    </row>
    <row r="57" spans="1:16" x14ac:dyDescent="0.4">
      <c r="A57" s="228"/>
      <c r="B57" s="229"/>
      <c r="C57" s="177"/>
      <c r="D57" s="245" t="s">
        <v>61</v>
      </c>
      <c r="E57" s="179" t="s">
        <v>404</v>
      </c>
      <c r="F57" s="171">
        <v>0.02</v>
      </c>
      <c r="G57" s="199" t="s">
        <v>13</v>
      </c>
      <c r="H57" s="172">
        <f>SUM(H58:H59)</f>
        <v>30</v>
      </c>
      <c r="I57" s="199" t="s">
        <v>18</v>
      </c>
      <c r="J57" s="173">
        <f>SUM(J58:J59)</f>
        <v>30</v>
      </c>
      <c r="K57" s="199" t="s">
        <v>24</v>
      </c>
      <c r="L57" s="174">
        <f>SUM(L58:L61)</f>
        <v>4</v>
      </c>
      <c r="M57" s="174">
        <f>SUM(M58:M61)</f>
        <v>2</v>
      </c>
      <c r="P57" s="39"/>
    </row>
    <row r="58" spans="1:16" x14ac:dyDescent="0.4">
      <c r="A58" s="228"/>
      <c r="B58" s="229"/>
      <c r="C58" s="177"/>
      <c r="D58" s="249" t="s">
        <v>53</v>
      </c>
      <c r="E58" s="61" t="s">
        <v>344</v>
      </c>
      <c r="F58" s="105">
        <f>F57/4</f>
        <v>5.0000000000000001E-3</v>
      </c>
      <c r="G58" s="200"/>
      <c r="H58" s="119">
        <v>15</v>
      </c>
      <c r="I58" s="200"/>
      <c r="J58" s="122">
        <v>15</v>
      </c>
      <c r="K58" s="200"/>
      <c r="L58" s="102">
        <f t="shared" si="5"/>
        <v>1</v>
      </c>
      <c r="M58" s="102">
        <f t="shared" si="8"/>
        <v>0.5</v>
      </c>
      <c r="P58" s="39"/>
    </row>
    <row r="59" spans="1:16" x14ac:dyDescent="0.4">
      <c r="A59" s="228"/>
      <c r="B59" s="229"/>
      <c r="C59" s="177"/>
      <c r="D59" s="249" t="s">
        <v>54</v>
      </c>
      <c r="E59" s="61" t="s">
        <v>141</v>
      </c>
      <c r="F59" s="105">
        <f>F58</f>
        <v>5.0000000000000001E-3</v>
      </c>
      <c r="G59" s="200"/>
      <c r="H59" s="119">
        <v>15</v>
      </c>
      <c r="I59" s="200"/>
      <c r="J59" s="122">
        <v>15</v>
      </c>
      <c r="K59" s="200"/>
      <c r="L59" s="102">
        <f t="shared" si="5"/>
        <v>1</v>
      </c>
      <c r="M59" s="102">
        <f t="shared" si="8"/>
        <v>0.5</v>
      </c>
      <c r="P59" s="39"/>
    </row>
    <row r="60" spans="1:16" x14ac:dyDescent="0.4">
      <c r="A60" s="228"/>
      <c r="B60" s="229"/>
      <c r="C60" s="177"/>
      <c r="D60" s="249" t="s">
        <v>249</v>
      </c>
      <c r="E60" s="80" t="s">
        <v>350</v>
      </c>
      <c r="F60" s="105">
        <f>F59</f>
        <v>5.0000000000000001E-3</v>
      </c>
      <c r="G60" s="200"/>
      <c r="H60" s="119">
        <v>5</v>
      </c>
      <c r="I60" s="200"/>
      <c r="J60" s="122">
        <f t="shared" ref="J60" si="9">H60</f>
        <v>5</v>
      </c>
      <c r="K60" s="200"/>
      <c r="L60" s="102">
        <f t="shared" ref="L60" si="10">H60/J60</f>
        <v>1</v>
      </c>
      <c r="M60" s="102">
        <f t="shared" si="8"/>
        <v>0.5</v>
      </c>
      <c r="P60" s="39"/>
    </row>
    <row r="61" spans="1:16" x14ac:dyDescent="0.4">
      <c r="A61" s="228"/>
      <c r="B61" s="229"/>
      <c r="C61" s="177"/>
      <c r="D61" s="249" t="s">
        <v>296</v>
      </c>
      <c r="E61" s="77" t="s">
        <v>180</v>
      </c>
      <c r="F61" s="105">
        <f>F60</f>
        <v>5.0000000000000001E-3</v>
      </c>
      <c r="G61" s="213"/>
      <c r="H61" s="119">
        <v>5</v>
      </c>
      <c r="I61" s="213"/>
      <c r="J61" s="122">
        <v>5</v>
      </c>
      <c r="K61" s="213"/>
      <c r="L61" s="102">
        <f t="shared" ref="L61" si="11">H61/J61</f>
        <v>1</v>
      </c>
      <c r="M61" s="102">
        <f t="shared" ref="M61" si="12">L61*F61*100</f>
        <v>0.5</v>
      </c>
      <c r="P61" s="39"/>
    </row>
    <row r="62" spans="1:16" x14ac:dyDescent="0.4">
      <c r="A62" s="228"/>
      <c r="B62" s="229"/>
      <c r="C62" s="177"/>
      <c r="D62" s="245" t="s">
        <v>62</v>
      </c>
      <c r="E62" s="179" t="s">
        <v>345</v>
      </c>
      <c r="F62" s="171">
        <v>0.02</v>
      </c>
      <c r="G62" s="199" t="s">
        <v>13</v>
      </c>
      <c r="H62" s="172">
        <f>SUM(H63:H65)</f>
        <v>12</v>
      </c>
      <c r="I62" s="197" t="s">
        <v>18</v>
      </c>
      <c r="J62" s="173">
        <f>SUM(J63:J65)</f>
        <v>12</v>
      </c>
      <c r="K62" s="199" t="s">
        <v>24</v>
      </c>
      <c r="L62" s="174">
        <f>SUM(L63:L68)</f>
        <v>6</v>
      </c>
      <c r="M62" s="174">
        <f>SUM(M63:M68)</f>
        <v>2.0000000000000004</v>
      </c>
      <c r="P62" s="42"/>
    </row>
    <row r="63" spans="1:16" x14ac:dyDescent="0.4">
      <c r="A63" s="228"/>
      <c r="B63" s="229"/>
      <c r="C63" s="177"/>
      <c r="D63" s="253" t="s">
        <v>55</v>
      </c>
      <c r="E63" s="15" t="s">
        <v>94</v>
      </c>
      <c r="F63" s="105">
        <f>F62/6</f>
        <v>3.3333333333333335E-3</v>
      </c>
      <c r="G63" s="200"/>
      <c r="H63" s="129">
        <v>3</v>
      </c>
      <c r="I63" s="205"/>
      <c r="J63" s="122">
        <f t="shared" ref="J63:J68" si="13">H63</f>
        <v>3</v>
      </c>
      <c r="K63" s="200"/>
      <c r="L63" s="102">
        <f t="shared" si="5"/>
        <v>1</v>
      </c>
      <c r="M63" s="102">
        <f t="shared" si="8"/>
        <v>0.33333333333333337</v>
      </c>
      <c r="P63" s="42"/>
    </row>
    <row r="64" spans="1:16" x14ac:dyDescent="0.4">
      <c r="A64" s="228"/>
      <c r="B64" s="229"/>
      <c r="C64" s="177"/>
      <c r="D64" s="253" t="s">
        <v>56</v>
      </c>
      <c r="E64" s="15" t="s">
        <v>95</v>
      </c>
      <c r="F64" s="105">
        <f>F63</f>
        <v>3.3333333333333335E-3</v>
      </c>
      <c r="G64" s="200"/>
      <c r="H64" s="129">
        <v>4</v>
      </c>
      <c r="I64" s="205"/>
      <c r="J64" s="122">
        <f t="shared" si="13"/>
        <v>4</v>
      </c>
      <c r="K64" s="200"/>
      <c r="L64" s="102">
        <f t="shared" si="5"/>
        <v>1</v>
      </c>
      <c r="M64" s="102">
        <f t="shared" si="8"/>
        <v>0.33333333333333337</v>
      </c>
      <c r="P64" s="42"/>
    </row>
    <row r="65" spans="1:16" x14ac:dyDescent="0.4">
      <c r="A65" s="228"/>
      <c r="B65" s="229"/>
      <c r="C65" s="177"/>
      <c r="D65" s="253" t="s">
        <v>57</v>
      </c>
      <c r="E65" s="15" t="s">
        <v>96</v>
      </c>
      <c r="F65" s="105">
        <f>F64</f>
        <v>3.3333333333333335E-3</v>
      </c>
      <c r="G65" s="200"/>
      <c r="H65" s="129">
        <v>5</v>
      </c>
      <c r="I65" s="205"/>
      <c r="J65" s="122">
        <f t="shared" si="13"/>
        <v>5</v>
      </c>
      <c r="K65" s="200"/>
      <c r="L65" s="102">
        <f t="shared" si="5"/>
        <v>1</v>
      </c>
      <c r="M65" s="102">
        <f t="shared" si="8"/>
        <v>0.33333333333333337</v>
      </c>
      <c r="P65" s="42"/>
    </row>
    <row r="66" spans="1:16" x14ac:dyDescent="0.4">
      <c r="A66" s="228"/>
      <c r="B66" s="229"/>
      <c r="C66" s="177"/>
      <c r="D66" s="253" t="s">
        <v>101</v>
      </c>
      <c r="E66" s="15" t="s">
        <v>97</v>
      </c>
      <c r="F66" s="105">
        <f>F65</f>
        <v>3.3333333333333335E-3</v>
      </c>
      <c r="G66" s="200"/>
      <c r="H66" s="129">
        <v>2</v>
      </c>
      <c r="I66" s="205"/>
      <c r="J66" s="122">
        <f t="shared" si="13"/>
        <v>2</v>
      </c>
      <c r="K66" s="200"/>
      <c r="L66" s="102">
        <f t="shared" si="5"/>
        <v>1</v>
      </c>
      <c r="M66" s="102">
        <f t="shared" si="8"/>
        <v>0.33333333333333337</v>
      </c>
      <c r="P66" s="42"/>
    </row>
    <row r="67" spans="1:16" x14ac:dyDescent="0.4">
      <c r="A67" s="228"/>
      <c r="B67" s="229"/>
      <c r="C67" s="177"/>
      <c r="D67" s="253" t="s">
        <v>102</v>
      </c>
      <c r="E67" s="15" t="s">
        <v>98</v>
      </c>
      <c r="F67" s="105">
        <f>F66</f>
        <v>3.3333333333333335E-3</v>
      </c>
      <c r="G67" s="200"/>
      <c r="H67" s="129">
        <v>2</v>
      </c>
      <c r="I67" s="205"/>
      <c r="J67" s="122">
        <f t="shared" si="13"/>
        <v>2</v>
      </c>
      <c r="K67" s="200"/>
      <c r="L67" s="102">
        <f t="shared" si="5"/>
        <v>1</v>
      </c>
      <c r="M67" s="102">
        <f t="shared" si="8"/>
        <v>0.33333333333333337</v>
      </c>
      <c r="P67" s="42"/>
    </row>
    <row r="68" spans="1:16" x14ac:dyDescent="0.4">
      <c r="A68" s="228"/>
      <c r="B68" s="229"/>
      <c r="C68" s="177"/>
      <c r="D68" s="253" t="s">
        <v>103</v>
      </c>
      <c r="E68" s="15" t="s">
        <v>99</v>
      </c>
      <c r="F68" s="105">
        <f>F67</f>
        <v>3.3333333333333335E-3</v>
      </c>
      <c r="G68" s="213"/>
      <c r="H68" s="129">
        <v>5</v>
      </c>
      <c r="I68" s="198"/>
      <c r="J68" s="122">
        <f t="shared" si="13"/>
        <v>5</v>
      </c>
      <c r="K68" s="213"/>
      <c r="L68" s="102">
        <f t="shared" si="5"/>
        <v>1</v>
      </c>
      <c r="M68" s="102">
        <f t="shared" si="8"/>
        <v>0.33333333333333337</v>
      </c>
      <c r="P68" s="42"/>
    </row>
    <row r="69" spans="1:16" x14ac:dyDescent="0.4">
      <c r="A69" s="228"/>
      <c r="B69" s="229"/>
      <c r="C69" s="177">
        <v>1.3</v>
      </c>
      <c r="D69" s="195" t="s">
        <v>150</v>
      </c>
      <c r="E69" s="196"/>
      <c r="F69" s="133">
        <f>F70+F77+F81+F84</f>
        <v>0.11</v>
      </c>
      <c r="G69" s="162"/>
      <c r="H69" s="244">
        <f>H70+H77+H81+H84</f>
        <v>62</v>
      </c>
      <c r="I69" s="163" t="s">
        <v>278</v>
      </c>
      <c r="J69" s="244">
        <f>J70+J77+J81+J84</f>
        <v>21</v>
      </c>
      <c r="K69" s="164"/>
      <c r="L69" s="141">
        <f>L70+L77+L81+L84</f>
        <v>41</v>
      </c>
      <c r="M69" s="141">
        <f>M70+M77+M81+M84</f>
        <v>28.5</v>
      </c>
      <c r="P69" s="39"/>
    </row>
    <row r="70" spans="1:16" x14ac:dyDescent="0.4">
      <c r="A70" s="228"/>
      <c r="B70" s="229"/>
      <c r="C70" s="177"/>
      <c r="D70" s="248" t="s">
        <v>117</v>
      </c>
      <c r="E70" s="175" t="s">
        <v>393</v>
      </c>
      <c r="F70" s="171">
        <v>0.03</v>
      </c>
      <c r="G70" s="199" t="s">
        <v>13</v>
      </c>
      <c r="H70" s="172">
        <f>SUM(H71:H73)</f>
        <v>14</v>
      </c>
      <c r="I70" s="199" t="s">
        <v>18</v>
      </c>
      <c r="J70" s="173">
        <f>SUM(J71:J73)</f>
        <v>6</v>
      </c>
      <c r="K70" s="199" t="s">
        <v>280</v>
      </c>
      <c r="L70" s="174">
        <f>SUM(L71:L76)</f>
        <v>14.5</v>
      </c>
      <c r="M70" s="174">
        <f>SUM(M71:M76)</f>
        <v>7.25</v>
      </c>
      <c r="P70" s="39"/>
    </row>
    <row r="71" spans="1:16" x14ac:dyDescent="0.4">
      <c r="A71" s="228"/>
      <c r="B71" s="229"/>
      <c r="C71" s="177"/>
      <c r="D71" s="249" t="s">
        <v>44</v>
      </c>
      <c r="E71" s="80" t="s">
        <v>77</v>
      </c>
      <c r="F71" s="105">
        <f>F70/6</f>
        <v>5.0000000000000001E-3</v>
      </c>
      <c r="G71" s="200"/>
      <c r="H71" s="119">
        <v>2</v>
      </c>
      <c r="I71" s="200"/>
      <c r="J71" s="122">
        <f>H71</f>
        <v>2</v>
      </c>
      <c r="K71" s="200"/>
      <c r="L71" s="102">
        <f t="shared" ref="L71:L90" si="14">H71/J71</f>
        <v>1</v>
      </c>
      <c r="M71" s="102">
        <f t="shared" ref="M71:M76" si="15">L71*F71*100</f>
        <v>0.5</v>
      </c>
      <c r="P71" s="39"/>
    </row>
    <row r="72" spans="1:16" x14ac:dyDescent="0.4">
      <c r="A72" s="228"/>
      <c r="B72" s="229"/>
      <c r="C72" s="177"/>
      <c r="D72" s="249" t="s">
        <v>45</v>
      </c>
      <c r="E72" s="80" t="s">
        <v>151</v>
      </c>
      <c r="F72" s="105">
        <f>F71</f>
        <v>5.0000000000000001E-3</v>
      </c>
      <c r="G72" s="200"/>
      <c r="H72" s="119">
        <v>10</v>
      </c>
      <c r="I72" s="200"/>
      <c r="J72" s="122">
        <v>2</v>
      </c>
      <c r="K72" s="200"/>
      <c r="L72" s="102">
        <f>H72/J72</f>
        <v>5</v>
      </c>
      <c r="M72" s="102">
        <f t="shared" si="15"/>
        <v>2.5</v>
      </c>
      <c r="P72" s="39"/>
    </row>
    <row r="73" spans="1:16" x14ac:dyDescent="0.4">
      <c r="A73" s="228"/>
      <c r="B73" s="229"/>
      <c r="C73" s="177"/>
      <c r="D73" s="249" t="s">
        <v>46</v>
      </c>
      <c r="E73" s="80" t="s">
        <v>288</v>
      </c>
      <c r="F73" s="105">
        <f>F72</f>
        <v>5.0000000000000001E-3</v>
      </c>
      <c r="G73" s="200"/>
      <c r="H73" s="119">
        <v>2</v>
      </c>
      <c r="I73" s="200"/>
      <c r="J73" s="122">
        <f>H73</f>
        <v>2</v>
      </c>
      <c r="K73" s="200"/>
      <c r="L73" s="102">
        <f>H73/J73</f>
        <v>1</v>
      </c>
      <c r="M73" s="102">
        <f t="shared" si="15"/>
        <v>0.5</v>
      </c>
      <c r="P73" s="39"/>
    </row>
    <row r="74" spans="1:16" x14ac:dyDescent="0.4">
      <c r="A74" s="228"/>
      <c r="B74" s="229"/>
      <c r="C74" s="177"/>
      <c r="D74" s="249" t="s">
        <v>74</v>
      </c>
      <c r="E74" s="80" t="s">
        <v>287</v>
      </c>
      <c r="F74" s="105">
        <f>F73</f>
        <v>5.0000000000000001E-3</v>
      </c>
      <c r="G74" s="200"/>
      <c r="H74" s="119">
        <v>5</v>
      </c>
      <c r="I74" s="200"/>
      <c r="J74" s="122">
        <v>2</v>
      </c>
      <c r="K74" s="200"/>
      <c r="L74" s="102">
        <f>H74/J74</f>
        <v>2.5</v>
      </c>
      <c r="M74" s="102">
        <f t="shared" si="15"/>
        <v>1.25</v>
      </c>
      <c r="P74" s="39"/>
    </row>
    <row r="75" spans="1:16" x14ac:dyDescent="0.4">
      <c r="A75" s="228"/>
      <c r="B75" s="229"/>
      <c r="C75" s="177"/>
      <c r="D75" s="249" t="s">
        <v>204</v>
      </c>
      <c r="E75" s="80" t="s">
        <v>143</v>
      </c>
      <c r="F75" s="105">
        <f>F74</f>
        <v>5.0000000000000001E-3</v>
      </c>
      <c r="G75" s="200"/>
      <c r="H75" s="119">
        <v>5</v>
      </c>
      <c r="I75" s="200"/>
      <c r="J75" s="122">
        <v>2</v>
      </c>
      <c r="K75" s="200"/>
      <c r="L75" s="102">
        <f>H75/J75</f>
        <v>2.5</v>
      </c>
      <c r="M75" s="102">
        <f t="shared" si="15"/>
        <v>1.25</v>
      </c>
      <c r="P75" s="39"/>
    </row>
    <row r="76" spans="1:16" x14ac:dyDescent="0.4">
      <c r="A76" s="228"/>
      <c r="B76" s="229"/>
      <c r="C76" s="177"/>
      <c r="D76" s="249" t="s">
        <v>205</v>
      </c>
      <c r="E76" s="80" t="s">
        <v>160</v>
      </c>
      <c r="F76" s="105">
        <f>F75</f>
        <v>5.0000000000000001E-3</v>
      </c>
      <c r="G76" s="78"/>
      <c r="H76" s="119">
        <v>5</v>
      </c>
      <c r="I76" s="213"/>
      <c r="J76" s="122">
        <v>2</v>
      </c>
      <c r="K76" s="213"/>
      <c r="L76" s="102">
        <f>H76/J76</f>
        <v>2.5</v>
      </c>
      <c r="M76" s="102">
        <f t="shared" si="15"/>
        <v>1.25</v>
      </c>
      <c r="P76" s="39"/>
    </row>
    <row r="77" spans="1:16" x14ac:dyDescent="0.4">
      <c r="A77" s="228"/>
      <c r="B77" s="229"/>
      <c r="C77" s="177"/>
      <c r="D77" s="245" t="s">
        <v>123</v>
      </c>
      <c r="E77" s="179" t="s">
        <v>394</v>
      </c>
      <c r="F77" s="171">
        <v>0.03</v>
      </c>
      <c r="G77" s="230" t="s">
        <v>13</v>
      </c>
      <c r="H77" s="172">
        <f>SUM(H78:H80)</f>
        <v>6</v>
      </c>
      <c r="I77" s="197" t="s">
        <v>18</v>
      </c>
      <c r="J77" s="173">
        <f>SUM(J78:J80)</f>
        <v>3</v>
      </c>
      <c r="K77" s="199" t="s">
        <v>280</v>
      </c>
      <c r="L77" s="174">
        <f>SUM(L78:L80)</f>
        <v>6</v>
      </c>
      <c r="M77" s="174">
        <f>SUM(M78:M80)</f>
        <v>6</v>
      </c>
      <c r="P77" s="42"/>
    </row>
    <row r="78" spans="1:16" x14ac:dyDescent="0.4">
      <c r="A78" s="228"/>
      <c r="B78" s="229"/>
      <c r="C78" s="177"/>
      <c r="D78" s="253" t="s">
        <v>47</v>
      </c>
      <c r="E78" s="15" t="s">
        <v>87</v>
      </c>
      <c r="F78" s="105">
        <f>F77/3</f>
        <v>0.01</v>
      </c>
      <c r="G78" s="231"/>
      <c r="H78" s="128">
        <v>2</v>
      </c>
      <c r="I78" s="205"/>
      <c r="J78" s="122">
        <v>1</v>
      </c>
      <c r="K78" s="200"/>
      <c r="L78" s="102">
        <f t="shared" si="14"/>
        <v>2</v>
      </c>
      <c r="M78" s="102">
        <f t="shared" ref="M78:M90" si="16">L78*F78*100</f>
        <v>2</v>
      </c>
      <c r="P78" s="42"/>
    </row>
    <row r="79" spans="1:16" x14ac:dyDescent="0.4">
      <c r="A79" s="228"/>
      <c r="B79" s="229"/>
      <c r="C79" s="177"/>
      <c r="D79" s="253" t="s">
        <v>48</v>
      </c>
      <c r="E79" s="15" t="s">
        <v>89</v>
      </c>
      <c r="F79" s="105">
        <f>F78</f>
        <v>0.01</v>
      </c>
      <c r="G79" s="231"/>
      <c r="H79" s="128">
        <v>2</v>
      </c>
      <c r="I79" s="205"/>
      <c r="J79" s="122">
        <v>1</v>
      </c>
      <c r="K79" s="200"/>
      <c r="L79" s="102">
        <f t="shared" si="14"/>
        <v>2</v>
      </c>
      <c r="M79" s="102">
        <f t="shared" si="16"/>
        <v>2</v>
      </c>
      <c r="P79" s="42"/>
    </row>
    <row r="80" spans="1:16" x14ac:dyDescent="0.4">
      <c r="A80" s="228"/>
      <c r="B80" s="229"/>
      <c r="C80" s="177"/>
      <c r="D80" s="253" t="s">
        <v>49</v>
      </c>
      <c r="E80" s="15" t="s">
        <v>88</v>
      </c>
      <c r="F80" s="105">
        <f>F79</f>
        <v>0.01</v>
      </c>
      <c r="G80" s="232"/>
      <c r="H80" s="128">
        <v>2</v>
      </c>
      <c r="I80" s="198"/>
      <c r="J80" s="122">
        <v>1</v>
      </c>
      <c r="K80" s="213"/>
      <c r="L80" s="102">
        <f t="shared" si="14"/>
        <v>2</v>
      </c>
      <c r="M80" s="102">
        <f t="shared" si="16"/>
        <v>2</v>
      </c>
      <c r="P80" s="42"/>
    </row>
    <row r="81" spans="1:16" x14ac:dyDescent="0.4">
      <c r="A81" s="228"/>
      <c r="B81" s="229"/>
      <c r="C81" s="177"/>
      <c r="D81" s="245" t="s">
        <v>108</v>
      </c>
      <c r="E81" s="179" t="s">
        <v>90</v>
      </c>
      <c r="F81" s="171">
        <v>0.02</v>
      </c>
      <c r="G81" s="230" t="s">
        <v>13</v>
      </c>
      <c r="H81" s="172">
        <f>SUM(H82:H83)</f>
        <v>30</v>
      </c>
      <c r="I81" s="199" t="s">
        <v>18</v>
      </c>
      <c r="J81" s="173">
        <f>SUM(J82:J83)</f>
        <v>6</v>
      </c>
      <c r="K81" s="199" t="s">
        <v>24</v>
      </c>
      <c r="L81" s="174">
        <f>SUM(L82:L83)</f>
        <v>10</v>
      </c>
      <c r="M81" s="174">
        <f>SUM(M82:M83)</f>
        <v>10</v>
      </c>
      <c r="P81" s="39"/>
    </row>
    <row r="82" spans="1:16" x14ac:dyDescent="0.4">
      <c r="A82" s="228"/>
      <c r="B82" s="229"/>
      <c r="C82" s="177"/>
      <c r="D82" s="249" t="s">
        <v>50</v>
      </c>
      <c r="E82" s="15" t="s">
        <v>395</v>
      </c>
      <c r="F82" s="105">
        <f>F81/2</f>
        <v>0.01</v>
      </c>
      <c r="G82" s="231"/>
      <c r="H82" s="119">
        <v>15</v>
      </c>
      <c r="I82" s="200"/>
      <c r="J82" s="122">
        <v>3</v>
      </c>
      <c r="K82" s="200"/>
      <c r="L82" s="102">
        <f t="shared" si="14"/>
        <v>5</v>
      </c>
      <c r="M82" s="102">
        <f t="shared" si="16"/>
        <v>5</v>
      </c>
      <c r="P82" s="39"/>
    </row>
    <row r="83" spans="1:16" x14ac:dyDescent="0.4">
      <c r="A83" s="228"/>
      <c r="B83" s="229"/>
      <c r="C83" s="177"/>
      <c r="D83" s="249" t="s">
        <v>51</v>
      </c>
      <c r="E83" s="80" t="s">
        <v>396</v>
      </c>
      <c r="F83" s="105">
        <f>F82</f>
        <v>0.01</v>
      </c>
      <c r="G83" s="231"/>
      <c r="H83" s="119">
        <v>15</v>
      </c>
      <c r="I83" s="200"/>
      <c r="J83" s="122">
        <v>3</v>
      </c>
      <c r="K83" s="200"/>
      <c r="L83" s="102">
        <f t="shared" si="14"/>
        <v>5</v>
      </c>
      <c r="M83" s="102">
        <f t="shared" si="16"/>
        <v>5</v>
      </c>
      <c r="P83" s="39"/>
    </row>
    <row r="84" spans="1:16" x14ac:dyDescent="0.4">
      <c r="A84" s="228"/>
      <c r="B84" s="229"/>
      <c r="C84" s="177"/>
      <c r="D84" s="245" t="s">
        <v>112</v>
      </c>
      <c r="E84" s="179" t="s">
        <v>397</v>
      </c>
      <c r="F84" s="171">
        <v>0.03</v>
      </c>
      <c r="G84" s="199" t="s">
        <v>13</v>
      </c>
      <c r="H84" s="172">
        <f>SUM(H85:H87)</f>
        <v>12</v>
      </c>
      <c r="I84" s="197" t="s">
        <v>18</v>
      </c>
      <c r="J84" s="173">
        <f>SUM(J85:J87)</f>
        <v>6</v>
      </c>
      <c r="K84" s="199" t="s">
        <v>270</v>
      </c>
      <c r="L84" s="174">
        <f>SUM(L85:L90)</f>
        <v>10.5</v>
      </c>
      <c r="M84" s="174">
        <f>SUM(M85:M90)</f>
        <v>5.25</v>
      </c>
      <c r="P84" s="42"/>
    </row>
    <row r="85" spans="1:16" x14ac:dyDescent="0.4">
      <c r="A85" s="228"/>
      <c r="B85" s="229"/>
      <c r="C85" s="177"/>
      <c r="D85" s="253" t="s">
        <v>53</v>
      </c>
      <c r="E85" s="15" t="s">
        <v>94</v>
      </c>
      <c r="F85" s="105">
        <f>F84/6</f>
        <v>5.0000000000000001E-3</v>
      </c>
      <c r="G85" s="200"/>
      <c r="H85" s="129">
        <v>3</v>
      </c>
      <c r="I85" s="205"/>
      <c r="J85" s="122">
        <v>2</v>
      </c>
      <c r="K85" s="200"/>
      <c r="L85" s="102">
        <f t="shared" si="14"/>
        <v>1.5</v>
      </c>
      <c r="M85" s="102">
        <f t="shared" si="16"/>
        <v>0.75</v>
      </c>
      <c r="P85" s="42"/>
    </row>
    <row r="86" spans="1:16" x14ac:dyDescent="0.4">
      <c r="A86" s="228"/>
      <c r="B86" s="229"/>
      <c r="C86" s="177"/>
      <c r="D86" s="253" t="s">
        <v>54</v>
      </c>
      <c r="E86" s="15" t="s">
        <v>95</v>
      </c>
      <c r="F86" s="105">
        <f>F85</f>
        <v>5.0000000000000001E-3</v>
      </c>
      <c r="G86" s="200"/>
      <c r="H86" s="129">
        <v>4</v>
      </c>
      <c r="I86" s="205"/>
      <c r="J86" s="122">
        <v>2</v>
      </c>
      <c r="K86" s="200"/>
      <c r="L86" s="102">
        <f t="shared" si="14"/>
        <v>2</v>
      </c>
      <c r="M86" s="102">
        <f t="shared" si="16"/>
        <v>1</v>
      </c>
      <c r="P86" s="42"/>
    </row>
    <row r="87" spans="1:16" x14ac:dyDescent="0.4">
      <c r="A87" s="228"/>
      <c r="B87" s="229"/>
      <c r="C87" s="177"/>
      <c r="D87" s="253" t="s">
        <v>249</v>
      </c>
      <c r="E87" s="15" t="s">
        <v>96</v>
      </c>
      <c r="F87" s="105">
        <f>F86</f>
        <v>5.0000000000000001E-3</v>
      </c>
      <c r="G87" s="200"/>
      <c r="H87" s="129">
        <v>5</v>
      </c>
      <c r="I87" s="205"/>
      <c r="J87" s="122">
        <v>2</v>
      </c>
      <c r="K87" s="200"/>
      <c r="L87" s="102">
        <f t="shared" si="14"/>
        <v>2.5</v>
      </c>
      <c r="M87" s="102">
        <f t="shared" si="16"/>
        <v>1.25</v>
      </c>
      <c r="P87" s="42"/>
    </row>
    <row r="88" spans="1:16" x14ac:dyDescent="0.4">
      <c r="A88" s="228"/>
      <c r="B88" s="229"/>
      <c r="C88" s="177"/>
      <c r="D88" s="253" t="s">
        <v>296</v>
      </c>
      <c r="E88" s="15" t="s">
        <v>97</v>
      </c>
      <c r="F88" s="105">
        <f>F87</f>
        <v>5.0000000000000001E-3</v>
      </c>
      <c r="G88" s="200"/>
      <c r="H88" s="129">
        <v>2</v>
      </c>
      <c r="I88" s="205"/>
      <c r="J88" s="122">
        <v>2</v>
      </c>
      <c r="K88" s="200"/>
      <c r="L88" s="102">
        <f t="shared" si="14"/>
        <v>1</v>
      </c>
      <c r="M88" s="102">
        <f t="shared" si="16"/>
        <v>0.5</v>
      </c>
      <c r="P88" s="42"/>
    </row>
    <row r="89" spans="1:16" x14ac:dyDescent="0.4">
      <c r="A89" s="228"/>
      <c r="B89" s="229"/>
      <c r="C89" s="177"/>
      <c r="D89" s="253" t="s">
        <v>399</v>
      </c>
      <c r="E89" s="15" t="s">
        <v>98</v>
      </c>
      <c r="F89" s="105">
        <f>F88</f>
        <v>5.0000000000000001E-3</v>
      </c>
      <c r="G89" s="200"/>
      <c r="H89" s="129">
        <v>2</v>
      </c>
      <c r="I89" s="205"/>
      <c r="J89" s="122">
        <f>H89</f>
        <v>2</v>
      </c>
      <c r="K89" s="200"/>
      <c r="L89" s="102">
        <f t="shared" si="14"/>
        <v>1</v>
      </c>
      <c r="M89" s="102">
        <f t="shared" si="16"/>
        <v>0.5</v>
      </c>
      <c r="P89" s="42"/>
    </row>
    <row r="90" spans="1:16" x14ac:dyDescent="0.4">
      <c r="A90" s="228"/>
      <c r="B90" s="229"/>
      <c r="C90" s="177"/>
      <c r="D90" s="253" t="s">
        <v>400</v>
      </c>
      <c r="E90" s="15" t="s">
        <v>99</v>
      </c>
      <c r="F90" s="105">
        <f>F89</f>
        <v>5.0000000000000001E-3</v>
      </c>
      <c r="G90" s="213"/>
      <c r="H90" s="129">
        <v>5</v>
      </c>
      <c r="I90" s="198"/>
      <c r="J90" s="122">
        <v>2</v>
      </c>
      <c r="K90" s="213"/>
      <c r="L90" s="102">
        <f t="shared" si="14"/>
        <v>2.5</v>
      </c>
      <c r="M90" s="102">
        <f t="shared" si="16"/>
        <v>1.25</v>
      </c>
      <c r="P90" s="42"/>
    </row>
    <row r="91" spans="1:16" x14ac:dyDescent="0.4">
      <c r="A91" s="228"/>
      <c r="B91" s="229"/>
      <c r="C91" s="177">
        <v>1.4</v>
      </c>
      <c r="D91" s="195" t="s">
        <v>279</v>
      </c>
      <c r="E91" s="196"/>
      <c r="F91" s="133">
        <f>F92</f>
        <v>0.05</v>
      </c>
      <c r="G91" s="162"/>
      <c r="H91" s="127">
        <f>H92</f>
        <v>7</v>
      </c>
      <c r="I91" s="163" t="s">
        <v>278</v>
      </c>
      <c r="J91" s="158">
        <f>J92</f>
        <v>4</v>
      </c>
      <c r="K91" s="164"/>
      <c r="L91" s="141">
        <f>L92</f>
        <v>18.5</v>
      </c>
      <c r="M91" s="141">
        <f>M92</f>
        <v>18.5</v>
      </c>
      <c r="P91" s="39"/>
    </row>
    <row r="92" spans="1:16" x14ac:dyDescent="0.4">
      <c r="A92" s="228"/>
      <c r="B92" s="229"/>
      <c r="C92" s="177"/>
      <c r="D92" s="245" t="s">
        <v>58</v>
      </c>
      <c r="E92" s="170" t="s">
        <v>199</v>
      </c>
      <c r="F92" s="171">
        <v>0.05</v>
      </c>
      <c r="G92" s="199" t="s">
        <v>406</v>
      </c>
      <c r="H92" s="172">
        <f>SUM(H93:H94)</f>
        <v>7</v>
      </c>
      <c r="I92" s="199" t="s">
        <v>18</v>
      </c>
      <c r="J92" s="173">
        <f>SUM(J93:J94)</f>
        <v>4</v>
      </c>
      <c r="K92" s="199" t="s">
        <v>405</v>
      </c>
      <c r="L92" s="174">
        <f>SUM(L93:L97)</f>
        <v>18.5</v>
      </c>
      <c r="M92" s="174">
        <f>SUM(M93:M97)</f>
        <v>18.5</v>
      </c>
      <c r="P92" s="39"/>
    </row>
    <row r="93" spans="1:16" x14ac:dyDescent="0.4">
      <c r="A93" s="228"/>
      <c r="B93" s="229"/>
      <c r="C93" s="177"/>
      <c r="D93" s="257" t="s">
        <v>44</v>
      </c>
      <c r="E93" s="86" t="s">
        <v>392</v>
      </c>
      <c r="F93" s="142">
        <f>F92/5</f>
        <v>0.01</v>
      </c>
      <c r="G93" s="200"/>
      <c r="H93" s="119">
        <v>2</v>
      </c>
      <c r="I93" s="200"/>
      <c r="J93" s="122">
        <f t="shared" ref="J93:J97" si="17">H93</f>
        <v>2</v>
      </c>
      <c r="K93" s="200"/>
      <c r="L93" s="102">
        <f t="shared" ref="L93:L97" si="18">H93/J93</f>
        <v>1</v>
      </c>
      <c r="M93" s="102">
        <f t="shared" ref="M93:M97" si="19">L93*F93*100</f>
        <v>1</v>
      </c>
      <c r="P93" s="39"/>
    </row>
    <row r="94" spans="1:16" ht="28.5" customHeight="1" x14ac:dyDescent="0.4">
      <c r="A94" s="228"/>
      <c r="B94" s="229"/>
      <c r="C94" s="177"/>
      <c r="D94" s="258" t="s">
        <v>45</v>
      </c>
      <c r="E94" s="136" t="s">
        <v>386</v>
      </c>
      <c r="F94" s="142">
        <f>F93</f>
        <v>0.01</v>
      </c>
      <c r="G94" s="200"/>
      <c r="H94" s="119">
        <v>5</v>
      </c>
      <c r="I94" s="200"/>
      <c r="J94" s="122">
        <v>2</v>
      </c>
      <c r="K94" s="200"/>
      <c r="L94" s="102">
        <f t="shared" si="18"/>
        <v>2.5</v>
      </c>
      <c r="M94" s="102">
        <f t="shared" si="19"/>
        <v>2.5</v>
      </c>
      <c r="P94" s="39"/>
    </row>
    <row r="95" spans="1:16" ht="19" customHeight="1" x14ac:dyDescent="0.4">
      <c r="A95" s="228"/>
      <c r="B95" s="229"/>
      <c r="C95" s="177"/>
      <c r="D95" s="257" t="s">
        <v>46</v>
      </c>
      <c r="E95" s="135" t="s">
        <v>387</v>
      </c>
      <c r="F95" s="142">
        <f t="shared" ref="F95:F97" si="20">F94</f>
        <v>0.01</v>
      </c>
      <c r="G95" s="200"/>
      <c r="H95" s="119">
        <v>5</v>
      </c>
      <c r="I95" s="200"/>
      <c r="J95" s="122">
        <v>1</v>
      </c>
      <c r="K95" s="200"/>
      <c r="L95" s="102">
        <f t="shared" si="18"/>
        <v>5</v>
      </c>
      <c r="M95" s="102">
        <f t="shared" si="19"/>
        <v>5</v>
      </c>
      <c r="P95" s="39"/>
    </row>
    <row r="96" spans="1:16" ht="25" x14ac:dyDescent="0.4">
      <c r="A96" s="228"/>
      <c r="B96" s="229"/>
      <c r="C96" s="177"/>
      <c r="D96" s="257" t="s">
        <v>74</v>
      </c>
      <c r="E96" s="135" t="s">
        <v>385</v>
      </c>
      <c r="F96" s="142">
        <f t="shared" si="20"/>
        <v>0.01</v>
      </c>
      <c r="G96" s="200"/>
      <c r="H96" s="119">
        <v>5</v>
      </c>
      <c r="I96" s="200"/>
      <c r="J96" s="122">
        <v>1</v>
      </c>
      <c r="K96" s="200"/>
      <c r="L96" s="102">
        <f t="shared" si="18"/>
        <v>5</v>
      </c>
      <c r="M96" s="102">
        <f t="shared" si="19"/>
        <v>5</v>
      </c>
      <c r="P96" s="39"/>
    </row>
    <row r="97" spans="1:17" ht="31.5" customHeight="1" x14ac:dyDescent="0.4">
      <c r="A97" s="228"/>
      <c r="B97" s="229"/>
      <c r="C97" s="177"/>
      <c r="D97" s="257" t="s">
        <v>204</v>
      </c>
      <c r="E97" s="135" t="s">
        <v>384</v>
      </c>
      <c r="F97" s="142">
        <f t="shared" si="20"/>
        <v>0.01</v>
      </c>
      <c r="G97" s="200"/>
      <c r="H97" s="119">
        <v>5</v>
      </c>
      <c r="I97" s="200"/>
      <c r="J97" s="122">
        <v>1</v>
      </c>
      <c r="K97" s="200"/>
      <c r="L97" s="102">
        <f t="shared" si="18"/>
        <v>5</v>
      </c>
      <c r="M97" s="102">
        <f t="shared" si="19"/>
        <v>5</v>
      </c>
      <c r="P97" s="39"/>
    </row>
    <row r="98" spans="1:17" x14ac:dyDescent="0.4">
      <c r="A98" s="228"/>
      <c r="B98" s="229"/>
      <c r="C98" s="178"/>
      <c r="D98" s="254"/>
      <c r="E98" s="19"/>
      <c r="F98" s="157"/>
      <c r="G98" s="149"/>
      <c r="H98" s="149"/>
      <c r="I98" s="149"/>
      <c r="J98" s="149"/>
      <c r="K98" s="149"/>
      <c r="L98" s="149"/>
      <c r="M98" s="150">
        <f>M17+M42+M69+M91</f>
        <v>82.666666666666671</v>
      </c>
      <c r="P98" s="38"/>
      <c r="Q98" s="38"/>
    </row>
    <row r="99" spans="1:17" x14ac:dyDescent="0.4">
      <c r="A99" s="228" t="s">
        <v>16</v>
      </c>
      <c r="B99" s="229" t="s">
        <v>9</v>
      </c>
      <c r="C99" s="146"/>
      <c r="D99" s="61" t="s">
        <v>14</v>
      </c>
      <c r="E99" s="15"/>
      <c r="F99" s="134"/>
      <c r="G99" s="61"/>
      <c r="H99" s="151"/>
      <c r="I99" s="165"/>
      <c r="J99" s="134"/>
      <c r="K99" s="147"/>
      <c r="L99" s="134"/>
      <c r="M99" s="263"/>
    </row>
    <row r="100" spans="1:17" x14ac:dyDescent="0.4">
      <c r="A100" s="228"/>
      <c r="B100" s="229"/>
      <c r="C100" s="166">
        <v>2.1</v>
      </c>
      <c r="D100" s="195" t="s">
        <v>284</v>
      </c>
      <c r="E100" s="196"/>
      <c r="F100" s="133">
        <f>F101+F111+F114+F118+F122+F127+F130</f>
        <v>0.23999999999999996</v>
      </c>
      <c r="G100" s="167"/>
      <c r="H100" s="127">
        <f>H101+H111+H114+H118+H122+H127+H130</f>
        <v>35</v>
      </c>
      <c r="I100" s="164" t="s">
        <v>278</v>
      </c>
      <c r="J100" s="127">
        <f>J101+J111+J114+J118+J122+J127+J130</f>
        <v>35</v>
      </c>
      <c r="K100" s="168"/>
      <c r="L100" s="141">
        <f>L101+L111+L114+L118+L122+L127+L130</f>
        <v>25</v>
      </c>
      <c r="M100" s="141">
        <f>M101+M111+M114+M118+M122+M127+M130</f>
        <v>39.999999999999993</v>
      </c>
    </row>
    <row r="101" spans="1:17" x14ac:dyDescent="0.4">
      <c r="A101" s="228"/>
      <c r="B101" s="229"/>
      <c r="C101" s="169"/>
      <c r="D101" s="248" t="s">
        <v>58</v>
      </c>
      <c r="E101" s="179" t="s">
        <v>100</v>
      </c>
      <c r="F101" s="171">
        <v>0.08</v>
      </c>
      <c r="G101" s="197" t="s">
        <v>134</v>
      </c>
      <c r="H101" s="180">
        <v>5</v>
      </c>
      <c r="I101" s="199" t="s">
        <v>18</v>
      </c>
      <c r="J101" s="173">
        <v>5</v>
      </c>
      <c r="K101" s="209" t="s">
        <v>135</v>
      </c>
      <c r="L101" s="174">
        <f>SUM(L102:L110)</f>
        <v>9</v>
      </c>
      <c r="M101" s="174">
        <f>SUM(M102:M110)</f>
        <v>23.999999999999993</v>
      </c>
    </row>
    <row r="102" spans="1:17" ht="56" x14ac:dyDescent="0.4">
      <c r="A102" s="228"/>
      <c r="B102" s="229"/>
      <c r="C102" s="169"/>
      <c r="D102" s="249" t="s">
        <v>44</v>
      </c>
      <c r="E102" s="80" t="s">
        <v>315</v>
      </c>
      <c r="F102" s="105">
        <f>F100/9</f>
        <v>2.6666666666666661E-2</v>
      </c>
      <c r="G102" s="205"/>
      <c r="H102" s="119">
        <v>30</v>
      </c>
      <c r="I102" s="200"/>
      <c r="J102" s="122">
        <v>30</v>
      </c>
      <c r="K102" s="210"/>
      <c r="L102" s="102">
        <f>H102/J102</f>
        <v>1</v>
      </c>
      <c r="M102" s="102">
        <f>L102*F102*100</f>
        <v>2.6666666666666661</v>
      </c>
    </row>
    <row r="103" spans="1:17" ht="28" x14ac:dyDescent="0.4">
      <c r="A103" s="228"/>
      <c r="B103" s="229"/>
      <c r="C103" s="169"/>
      <c r="D103" s="249" t="s">
        <v>45</v>
      </c>
      <c r="E103" s="80" t="s">
        <v>310</v>
      </c>
      <c r="F103" s="105">
        <f>F102</f>
        <v>2.6666666666666661E-2</v>
      </c>
      <c r="G103" s="205"/>
      <c r="H103" s="119">
        <v>30</v>
      </c>
      <c r="I103" s="200"/>
      <c r="J103" s="122">
        <v>30</v>
      </c>
      <c r="K103" s="210"/>
      <c r="L103" s="102">
        <f>H103/J103</f>
        <v>1</v>
      </c>
      <c r="M103" s="102">
        <f>L103*F103*100</f>
        <v>2.6666666666666661</v>
      </c>
    </row>
    <row r="104" spans="1:17" ht="28" x14ac:dyDescent="0.4">
      <c r="A104" s="228"/>
      <c r="B104" s="229"/>
      <c r="C104" s="169"/>
      <c r="D104" s="249" t="s">
        <v>46</v>
      </c>
      <c r="E104" s="187" t="s">
        <v>311</v>
      </c>
      <c r="F104" s="105">
        <f>F103</f>
        <v>2.6666666666666661E-2</v>
      </c>
      <c r="G104" s="205"/>
      <c r="H104" s="119">
        <v>1</v>
      </c>
      <c r="I104" s="200"/>
      <c r="J104" s="122">
        <v>1</v>
      </c>
      <c r="K104" s="210"/>
      <c r="L104" s="102">
        <f t="shared" ref="L104:L110" si="21">H104/J104</f>
        <v>1</v>
      </c>
      <c r="M104" s="102">
        <f t="shared" ref="M104:M110" si="22">L104*F104*100</f>
        <v>2.6666666666666661</v>
      </c>
    </row>
    <row r="105" spans="1:17" ht="28" x14ac:dyDescent="0.4">
      <c r="A105" s="228"/>
      <c r="B105" s="229"/>
      <c r="C105" s="169"/>
      <c r="D105" s="249" t="s">
        <v>74</v>
      </c>
      <c r="E105" s="80" t="s">
        <v>314</v>
      </c>
      <c r="F105" s="105">
        <f t="shared" ref="F105:F110" si="23">F104</f>
        <v>2.6666666666666661E-2</v>
      </c>
      <c r="G105" s="205"/>
      <c r="H105" s="119">
        <v>7</v>
      </c>
      <c r="I105" s="200"/>
      <c r="J105" s="122">
        <v>7</v>
      </c>
      <c r="K105" s="210"/>
      <c r="L105" s="102">
        <f t="shared" si="21"/>
        <v>1</v>
      </c>
      <c r="M105" s="102">
        <f t="shared" si="22"/>
        <v>2.6666666666666661</v>
      </c>
    </row>
    <row r="106" spans="1:17" ht="57" customHeight="1" x14ac:dyDescent="0.4">
      <c r="A106" s="228"/>
      <c r="B106" s="229"/>
      <c r="C106" s="169"/>
      <c r="D106" s="249" t="s">
        <v>204</v>
      </c>
      <c r="E106" s="80" t="s">
        <v>319</v>
      </c>
      <c r="F106" s="105">
        <f t="shared" si="23"/>
        <v>2.6666666666666661E-2</v>
      </c>
      <c r="G106" s="205"/>
      <c r="H106" s="119">
        <v>7</v>
      </c>
      <c r="I106" s="200"/>
      <c r="J106" s="122">
        <v>7</v>
      </c>
      <c r="K106" s="210"/>
      <c r="L106" s="102">
        <f>H106/J106</f>
        <v>1</v>
      </c>
      <c r="M106" s="102">
        <f>L106*F106*100</f>
        <v>2.6666666666666661</v>
      </c>
    </row>
    <row r="107" spans="1:17" ht="28" x14ac:dyDescent="0.4">
      <c r="A107" s="228"/>
      <c r="B107" s="229"/>
      <c r="C107" s="169"/>
      <c r="D107" s="249" t="s">
        <v>205</v>
      </c>
      <c r="E107" s="80" t="s">
        <v>312</v>
      </c>
      <c r="F107" s="105">
        <f t="shared" si="23"/>
        <v>2.6666666666666661E-2</v>
      </c>
      <c r="G107" s="205"/>
      <c r="H107" s="119">
        <v>7</v>
      </c>
      <c r="I107" s="200"/>
      <c r="J107" s="122">
        <v>7</v>
      </c>
      <c r="K107" s="210"/>
      <c r="L107" s="102">
        <f t="shared" si="21"/>
        <v>1</v>
      </c>
      <c r="M107" s="102">
        <f t="shared" si="22"/>
        <v>2.6666666666666661</v>
      </c>
    </row>
    <row r="108" spans="1:17" ht="27" customHeight="1" x14ac:dyDescent="0.4">
      <c r="A108" s="228"/>
      <c r="B108" s="229"/>
      <c r="C108" s="169"/>
      <c r="D108" s="249" t="s">
        <v>241</v>
      </c>
      <c r="E108" s="80" t="s">
        <v>318</v>
      </c>
      <c r="F108" s="105">
        <f t="shared" si="23"/>
        <v>2.6666666666666661E-2</v>
      </c>
      <c r="G108" s="205"/>
      <c r="H108" s="119">
        <v>3</v>
      </c>
      <c r="I108" s="200"/>
      <c r="J108" s="122">
        <v>3</v>
      </c>
      <c r="K108" s="210"/>
      <c r="L108" s="102">
        <f t="shared" si="21"/>
        <v>1</v>
      </c>
      <c r="M108" s="102">
        <f t="shared" si="22"/>
        <v>2.6666666666666661</v>
      </c>
    </row>
    <row r="109" spans="1:17" ht="42" x14ac:dyDescent="0.4">
      <c r="A109" s="228"/>
      <c r="B109" s="229"/>
      <c r="C109" s="169"/>
      <c r="D109" s="249" t="s">
        <v>268</v>
      </c>
      <c r="E109" s="80" t="s">
        <v>313</v>
      </c>
      <c r="F109" s="105">
        <f t="shared" si="23"/>
        <v>2.6666666666666661E-2</v>
      </c>
      <c r="G109" s="205"/>
      <c r="H109" s="119">
        <v>30</v>
      </c>
      <c r="I109" s="200"/>
      <c r="J109" s="122">
        <v>30</v>
      </c>
      <c r="K109" s="210"/>
      <c r="L109" s="102">
        <f t="shared" si="21"/>
        <v>1</v>
      </c>
      <c r="M109" s="102">
        <f t="shared" si="22"/>
        <v>2.6666666666666661</v>
      </c>
    </row>
    <row r="110" spans="1:17" ht="42" x14ac:dyDescent="0.4">
      <c r="A110" s="228"/>
      <c r="B110" s="229"/>
      <c r="C110" s="169"/>
      <c r="D110" s="249" t="s">
        <v>316</v>
      </c>
      <c r="E110" s="80" t="s">
        <v>317</v>
      </c>
      <c r="F110" s="105">
        <f t="shared" si="23"/>
        <v>2.6666666666666661E-2</v>
      </c>
      <c r="G110" s="205"/>
      <c r="H110" s="119">
        <v>14</v>
      </c>
      <c r="I110" s="200"/>
      <c r="J110" s="122">
        <v>14</v>
      </c>
      <c r="K110" s="210"/>
      <c r="L110" s="102">
        <f t="shared" si="21"/>
        <v>1</v>
      </c>
      <c r="M110" s="102">
        <f t="shared" si="22"/>
        <v>2.6666666666666661</v>
      </c>
    </row>
    <row r="111" spans="1:17" x14ac:dyDescent="0.4">
      <c r="A111" s="228"/>
      <c r="B111" s="229"/>
      <c r="C111" s="169"/>
      <c r="D111" s="248" t="s">
        <v>63</v>
      </c>
      <c r="E111" s="181" t="s">
        <v>236</v>
      </c>
      <c r="F111" s="171">
        <v>0.02</v>
      </c>
      <c r="G111" s="197" t="s">
        <v>15</v>
      </c>
      <c r="H111" s="180">
        <v>5</v>
      </c>
      <c r="I111" s="199" t="s">
        <v>18</v>
      </c>
      <c r="J111" s="173">
        <v>5</v>
      </c>
      <c r="K111" s="199" t="s">
        <v>133</v>
      </c>
      <c r="L111" s="174">
        <f>SUM(L112:L113)</f>
        <v>2</v>
      </c>
      <c r="M111" s="174">
        <f>SUM(M112:M113)</f>
        <v>2</v>
      </c>
    </row>
    <row r="112" spans="1:17" ht="42" x14ac:dyDescent="0.4">
      <c r="A112" s="228"/>
      <c r="B112" s="229"/>
      <c r="C112" s="169"/>
      <c r="D112" s="249" t="s">
        <v>48</v>
      </c>
      <c r="E112" s="88" t="s">
        <v>309</v>
      </c>
      <c r="F112" s="105">
        <f>F111/2</f>
        <v>0.01</v>
      </c>
      <c r="G112" s="205"/>
      <c r="H112" s="119">
        <v>7</v>
      </c>
      <c r="I112" s="200"/>
      <c r="J112" s="122">
        <v>7</v>
      </c>
      <c r="K112" s="200"/>
      <c r="L112" s="102">
        <f>H112/J112</f>
        <v>1</v>
      </c>
      <c r="M112" s="102">
        <f>L112*F112*100</f>
        <v>1</v>
      </c>
    </row>
    <row r="113" spans="1:13" ht="28" x14ac:dyDescent="0.4">
      <c r="A113" s="228"/>
      <c r="B113" s="229"/>
      <c r="C113" s="169"/>
      <c r="D113" s="249" t="s">
        <v>49</v>
      </c>
      <c r="E113" s="80" t="s">
        <v>322</v>
      </c>
      <c r="F113" s="105">
        <f>F112</f>
        <v>0.01</v>
      </c>
      <c r="G113" s="198"/>
      <c r="H113" s="119">
        <v>2</v>
      </c>
      <c r="I113" s="213"/>
      <c r="J113" s="122">
        <v>2</v>
      </c>
      <c r="K113" s="213"/>
      <c r="L113" s="102">
        <f>H113/J113</f>
        <v>1</v>
      </c>
      <c r="M113" s="102">
        <f>L113*F113*100</f>
        <v>1</v>
      </c>
    </row>
    <row r="114" spans="1:13" x14ac:dyDescent="0.4">
      <c r="A114" s="228"/>
      <c r="B114" s="229"/>
      <c r="C114" s="169"/>
      <c r="D114" s="248" t="s">
        <v>108</v>
      </c>
      <c r="E114" s="179" t="s">
        <v>106</v>
      </c>
      <c r="F114" s="171">
        <v>0.06</v>
      </c>
      <c r="G114" s="197" t="s">
        <v>15</v>
      </c>
      <c r="H114" s="180">
        <v>5</v>
      </c>
      <c r="I114" s="199" t="s">
        <v>18</v>
      </c>
      <c r="J114" s="173">
        <v>5</v>
      </c>
      <c r="K114" s="199" t="s">
        <v>24</v>
      </c>
      <c r="L114" s="174">
        <f>SUM(L115:L117)</f>
        <v>3</v>
      </c>
      <c r="M114" s="174">
        <f>SUM(M115:M117)</f>
        <v>6</v>
      </c>
    </row>
    <row r="115" spans="1:13" ht="28" x14ac:dyDescent="0.4">
      <c r="A115" s="228"/>
      <c r="B115" s="229"/>
      <c r="C115" s="169"/>
      <c r="D115" s="250" t="s">
        <v>50</v>
      </c>
      <c r="E115" s="80" t="s">
        <v>323</v>
      </c>
      <c r="F115" s="105">
        <f>F114/3</f>
        <v>0.02</v>
      </c>
      <c r="G115" s="205"/>
      <c r="H115" s="119">
        <v>7</v>
      </c>
      <c r="I115" s="200"/>
      <c r="J115" s="122">
        <v>7</v>
      </c>
      <c r="K115" s="200"/>
      <c r="L115" s="102">
        <f>H115/J115</f>
        <v>1</v>
      </c>
      <c r="M115" s="102">
        <f>L115*F115*100</f>
        <v>2</v>
      </c>
    </row>
    <row r="116" spans="1:13" ht="28" x14ac:dyDescent="0.4">
      <c r="A116" s="228"/>
      <c r="B116" s="229"/>
      <c r="C116" s="169"/>
      <c r="D116" s="250" t="s">
        <v>51</v>
      </c>
      <c r="E116" s="80" t="s">
        <v>320</v>
      </c>
      <c r="F116" s="105">
        <f>F115</f>
        <v>0.02</v>
      </c>
      <c r="G116" s="205"/>
      <c r="H116" s="119">
        <v>7</v>
      </c>
      <c r="I116" s="200"/>
      <c r="J116" s="122">
        <v>7</v>
      </c>
      <c r="K116" s="200"/>
      <c r="L116" s="102">
        <f>H116/J116</f>
        <v>1</v>
      </c>
      <c r="M116" s="102">
        <f>L116*F116*100</f>
        <v>2</v>
      </c>
    </row>
    <row r="117" spans="1:13" ht="28" customHeight="1" x14ac:dyDescent="0.4">
      <c r="A117" s="228"/>
      <c r="B117" s="229"/>
      <c r="C117" s="169"/>
      <c r="D117" s="250" t="s">
        <v>52</v>
      </c>
      <c r="E117" s="80" t="s">
        <v>321</v>
      </c>
      <c r="F117" s="105">
        <f>F116</f>
        <v>0.02</v>
      </c>
      <c r="G117" s="205"/>
      <c r="H117" s="119">
        <v>2</v>
      </c>
      <c r="I117" s="200"/>
      <c r="J117" s="122">
        <v>2</v>
      </c>
      <c r="K117" s="200"/>
      <c r="L117" s="102">
        <f>H117/J117</f>
        <v>1</v>
      </c>
      <c r="M117" s="102">
        <f>L117*F117*100</f>
        <v>2</v>
      </c>
    </row>
    <row r="118" spans="1:13" x14ac:dyDescent="0.4">
      <c r="A118" s="228"/>
      <c r="B118" s="229"/>
      <c r="C118" s="169"/>
      <c r="D118" s="248" t="s">
        <v>112</v>
      </c>
      <c r="E118" s="179" t="s">
        <v>109</v>
      </c>
      <c r="F118" s="171">
        <v>0.02</v>
      </c>
      <c r="G118" s="197" t="s">
        <v>15</v>
      </c>
      <c r="H118" s="180">
        <v>5</v>
      </c>
      <c r="I118" s="199" t="s">
        <v>18</v>
      </c>
      <c r="J118" s="173">
        <v>5</v>
      </c>
      <c r="K118" s="209" t="s">
        <v>135</v>
      </c>
      <c r="L118" s="174">
        <f>SUM(L119:L121)</f>
        <v>3</v>
      </c>
      <c r="M118" s="174">
        <f>SUM(M119:M121)</f>
        <v>2</v>
      </c>
    </row>
    <row r="119" spans="1:13" ht="28" x14ac:dyDescent="0.4">
      <c r="A119" s="228"/>
      <c r="B119" s="229"/>
      <c r="C119" s="169"/>
      <c r="D119" s="249" t="s">
        <v>53</v>
      </c>
      <c r="E119" s="80" t="s">
        <v>324</v>
      </c>
      <c r="F119" s="105">
        <f>F118/3</f>
        <v>6.6666666666666671E-3</v>
      </c>
      <c r="G119" s="205"/>
      <c r="H119" s="119">
        <v>2</v>
      </c>
      <c r="I119" s="200"/>
      <c r="J119" s="122">
        <v>2</v>
      </c>
      <c r="K119" s="210"/>
      <c r="L119" s="102">
        <f>H119/J119</f>
        <v>1</v>
      </c>
      <c r="M119" s="102">
        <f>L119*F119*100</f>
        <v>0.66666666666666674</v>
      </c>
    </row>
    <row r="120" spans="1:13" ht="28" x14ac:dyDescent="0.4">
      <c r="A120" s="228"/>
      <c r="B120" s="229"/>
      <c r="C120" s="169"/>
      <c r="D120" s="249" t="s">
        <v>54</v>
      </c>
      <c r="E120" s="80" t="s">
        <v>325</v>
      </c>
      <c r="F120" s="105">
        <f>F119</f>
        <v>6.6666666666666671E-3</v>
      </c>
      <c r="G120" s="205"/>
      <c r="H120" s="119">
        <v>1</v>
      </c>
      <c r="I120" s="200"/>
      <c r="J120" s="122">
        <v>1</v>
      </c>
      <c r="K120" s="210"/>
      <c r="L120" s="102">
        <f>H120/J120</f>
        <v>1</v>
      </c>
      <c r="M120" s="102">
        <f>L120*F120*100</f>
        <v>0.66666666666666674</v>
      </c>
    </row>
    <row r="121" spans="1:13" ht="28" x14ac:dyDescent="0.4">
      <c r="A121" s="228"/>
      <c r="B121" s="229"/>
      <c r="C121" s="169"/>
      <c r="D121" s="249" t="s">
        <v>249</v>
      </c>
      <c r="E121" s="80" t="s">
        <v>332</v>
      </c>
      <c r="F121" s="105">
        <f>F120</f>
        <v>6.6666666666666671E-3</v>
      </c>
      <c r="G121" s="198"/>
      <c r="H121" s="152">
        <v>7</v>
      </c>
      <c r="I121" s="213"/>
      <c r="J121" s="122">
        <v>7</v>
      </c>
      <c r="K121" s="212"/>
      <c r="L121" s="102">
        <f>H121/J121</f>
        <v>1</v>
      </c>
      <c r="M121" s="102">
        <f>L121*F121*100</f>
        <v>0.66666666666666674</v>
      </c>
    </row>
    <row r="122" spans="1:13" x14ac:dyDescent="0.4">
      <c r="A122" s="228"/>
      <c r="B122" s="229"/>
      <c r="C122" s="169"/>
      <c r="D122" s="248" t="s">
        <v>297</v>
      </c>
      <c r="E122" s="179" t="s">
        <v>119</v>
      </c>
      <c r="F122" s="171">
        <v>0.02</v>
      </c>
      <c r="G122" s="197" t="s">
        <v>15</v>
      </c>
      <c r="H122" s="180">
        <v>5</v>
      </c>
      <c r="I122" s="199" t="s">
        <v>18</v>
      </c>
      <c r="J122" s="173">
        <v>5</v>
      </c>
      <c r="K122" s="199" t="s">
        <v>24</v>
      </c>
      <c r="L122" s="174">
        <f>SUM(L123:L126)</f>
        <v>4</v>
      </c>
      <c r="M122" s="174">
        <f>SUM(M123:M126)</f>
        <v>2</v>
      </c>
    </row>
    <row r="123" spans="1:13" x14ac:dyDescent="0.4">
      <c r="A123" s="228"/>
      <c r="B123" s="229"/>
      <c r="C123" s="169"/>
      <c r="D123" s="249" t="s">
        <v>55</v>
      </c>
      <c r="E123" s="80" t="s">
        <v>326</v>
      </c>
      <c r="F123" s="105">
        <f>F122/4</f>
        <v>5.0000000000000001E-3</v>
      </c>
      <c r="G123" s="205"/>
      <c r="H123" s="119">
        <v>14</v>
      </c>
      <c r="I123" s="200"/>
      <c r="J123" s="122">
        <v>14</v>
      </c>
      <c r="K123" s="200"/>
      <c r="L123" s="102">
        <f>H123/J123</f>
        <v>1</v>
      </c>
      <c r="M123" s="102">
        <f>L123*F123*100</f>
        <v>0.5</v>
      </c>
    </row>
    <row r="124" spans="1:13" x14ac:dyDescent="0.4">
      <c r="A124" s="228"/>
      <c r="B124" s="229"/>
      <c r="C124" s="169"/>
      <c r="D124" s="249" t="s">
        <v>56</v>
      </c>
      <c r="E124" s="80" t="s">
        <v>329</v>
      </c>
      <c r="F124" s="105">
        <f>F123</f>
        <v>5.0000000000000001E-3</v>
      </c>
      <c r="G124" s="205"/>
      <c r="H124" s="119">
        <v>7</v>
      </c>
      <c r="I124" s="200"/>
      <c r="J124" s="122">
        <v>7</v>
      </c>
      <c r="K124" s="200"/>
      <c r="L124" s="102">
        <f>H124/J124</f>
        <v>1</v>
      </c>
      <c r="M124" s="102">
        <f>L124*F124*100</f>
        <v>0.5</v>
      </c>
    </row>
    <row r="125" spans="1:13" x14ac:dyDescent="0.4">
      <c r="A125" s="228"/>
      <c r="B125" s="229"/>
      <c r="C125" s="169"/>
      <c r="D125" s="249" t="s">
        <v>57</v>
      </c>
      <c r="E125" s="80" t="s">
        <v>330</v>
      </c>
      <c r="F125" s="105">
        <f>F124</f>
        <v>5.0000000000000001E-3</v>
      </c>
      <c r="G125" s="205"/>
      <c r="H125" s="119">
        <v>7</v>
      </c>
      <c r="I125" s="200"/>
      <c r="J125" s="122">
        <v>7</v>
      </c>
      <c r="K125" s="130"/>
      <c r="L125" s="102">
        <f>H125/J125</f>
        <v>1</v>
      </c>
      <c r="M125" s="102">
        <f>L125*F125*100</f>
        <v>0.5</v>
      </c>
    </row>
    <row r="126" spans="1:13" x14ac:dyDescent="0.4">
      <c r="A126" s="228"/>
      <c r="B126" s="229"/>
      <c r="C126" s="169"/>
      <c r="D126" s="249" t="s">
        <v>101</v>
      </c>
      <c r="E126" s="80" t="s">
        <v>331</v>
      </c>
      <c r="F126" s="105">
        <f>F125</f>
        <v>5.0000000000000001E-3</v>
      </c>
      <c r="G126" s="198"/>
      <c r="H126" s="119">
        <v>7</v>
      </c>
      <c r="I126" s="213"/>
      <c r="J126" s="122">
        <v>7</v>
      </c>
      <c r="K126" s="130"/>
      <c r="L126" s="102">
        <f>H126/J126</f>
        <v>1</v>
      </c>
      <c r="M126" s="102">
        <f>L126*F126*100</f>
        <v>0.5</v>
      </c>
    </row>
    <row r="127" spans="1:13" x14ac:dyDescent="0.4">
      <c r="A127" s="228"/>
      <c r="B127" s="229"/>
      <c r="C127" s="169"/>
      <c r="D127" s="248" t="s">
        <v>138</v>
      </c>
      <c r="E127" s="179" t="s">
        <v>121</v>
      </c>
      <c r="F127" s="171">
        <v>0.02</v>
      </c>
      <c r="G127" s="197" t="s">
        <v>15</v>
      </c>
      <c r="H127" s="180">
        <v>5</v>
      </c>
      <c r="I127" s="199" t="s">
        <v>18</v>
      </c>
      <c r="J127" s="173">
        <v>5</v>
      </c>
      <c r="K127" s="199" t="s">
        <v>24</v>
      </c>
      <c r="L127" s="174">
        <f>SUM(L128:L129)</f>
        <v>2</v>
      </c>
      <c r="M127" s="174">
        <f>SUM(M128:M129)</f>
        <v>2</v>
      </c>
    </row>
    <row r="128" spans="1:13" x14ac:dyDescent="0.4">
      <c r="A128" s="228"/>
      <c r="B128" s="229"/>
      <c r="C128" s="169"/>
      <c r="D128" s="249" t="s">
        <v>298</v>
      </c>
      <c r="E128" s="80" t="s">
        <v>327</v>
      </c>
      <c r="F128" s="105">
        <f>F127/2</f>
        <v>0.01</v>
      </c>
      <c r="G128" s="205"/>
      <c r="H128" s="119">
        <v>14</v>
      </c>
      <c r="I128" s="200"/>
      <c r="J128" s="122">
        <v>14</v>
      </c>
      <c r="K128" s="200"/>
      <c r="L128" s="102">
        <f>H128/J128</f>
        <v>1</v>
      </c>
      <c r="M128" s="102">
        <f>L128*F128*100</f>
        <v>1</v>
      </c>
    </row>
    <row r="129" spans="1:13" x14ac:dyDescent="0.4">
      <c r="A129" s="228"/>
      <c r="B129" s="229"/>
      <c r="C129" s="169"/>
      <c r="D129" s="250" t="s">
        <v>299</v>
      </c>
      <c r="E129" s="97" t="s">
        <v>328</v>
      </c>
      <c r="F129" s="105">
        <f>F128</f>
        <v>0.01</v>
      </c>
      <c r="G129" s="198"/>
      <c r="H129" s="109">
        <v>7</v>
      </c>
      <c r="I129" s="200"/>
      <c r="J129" s="153">
        <v>7</v>
      </c>
      <c r="K129" s="200"/>
      <c r="L129" s="102">
        <f>H129/J129</f>
        <v>1</v>
      </c>
      <c r="M129" s="102">
        <f>L129*F129*100</f>
        <v>1</v>
      </c>
    </row>
    <row r="130" spans="1:13" x14ac:dyDescent="0.4">
      <c r="A130" s="228"/>
      <c r="B130" s="229"/>
      <c r="C130" s="169"/>
      <c r="D130" s="248" t="s">
        <v>300</v>
      </c>
      <c r="E130" s="179" t="s">
        <v>126</v>
      </c>
      <c r="F130" s="171">
        <v>0.02</v>
      </c>
      <c r="G130" s="197" t="s">
        <v>15</v>
      </c>
      <c r="H130" s="180">
        <v>5</v>
      </c>
      <c r="I130" s="199" t="s">
        <v>18</v>
      </c>
      <c r="J130" s="173">
        <v>5</v>
      </c>
      <c r="K130" s="199" t="s">
        <v>132</v>
      </c>
      <c r="L130" s="174">
        <f>SUM(L131:L132)</f>
        <v>2</v>
      </c>
      <c r="M130" s="174">
        <f>SUM(M131:M132)</f>
        <v>2</v>
      </c>
    </row>
    <row r="131" spans="1:13" ht="28" x14ac:dyDescent="0.4">
      <c r="A131" s="228"/>
      <c r="B131" s="229"/>
      <c r="C131" s="169"/>
      <c r="D131" s="255" t="s">
        <v>301</v>
      </c>
      <c r="E131" s="97" t="s">
        <v>128</v>
      </c>
      <c r="F131" s="105">
        <f>F130/2</f>
        <v>0.01</v>
      </c>
      <c r="G131" s="205"/>
      <c r="H131" s="109">
        <v>20</v>
      </c>
      <c r="I131" s="200"/>
      <c r="J131" s="153">
        <v>20</v>
      </c>
      <c r="K131" s="200"/>
      <c r="L131" s="102">
        <f>H131/J131</f>
        <v>1</v>
      </c>
      <c r="M131" s="102">
        <f>L131*F131*100</f>
        <v>1</v>
      </c>
    </row>
    <row r="132" spans="1:13" x14ac:dyDescent="0.4">
      <c r="A132" s="228"/>
      <c r="B132" s="229"/>
      <c r="C132" s="169"/>
      <c r="D132" s="255" t="s">
        <v>302</v>
      </c>
      <c r="E132" s="97" t="s">
        <v>383</v>
      </c>
      <c r="F132" s="105">
        <f>F131</f>
        <v>0.01</v>
      </c>
      <c r="G132" s="198"/>
      <c r="H132" s="109">
        <v>40</v>
      </c>
      <c r="I132" s="200"/>
      <c r="J132" s="153">
        <v>40</v>
      </c>
      <c r="K132" s="200"/>
      <c r="L132" s="102">
        <f>H132/J132</f>
        <v>1</v>
      </c>
      <c r="M132" s="102">
        <f>L132*F132*100</f>
        <v>1</v>
      </c>
    </row>
    <row r="133" spans="1:13" x14ac:dyDescent="0.4">
      <c r="A133" s="228"/>
      <c r="B133" s="229"/>
      <c r="C133" s="177">
        <v>2.2000000000000002</v>
      </c>
      <c r="D133" s="195" t="s">
        <v>285</v>
      </c>
      <c r="E133" s="196"/>
      <c r="F133" s="133">
        <f>F134+F140+F145+F148</f>
        <v>0.12000000000000001</v>
      </c>
      <c r="G133" s="167"/>
      <c r="H133" s="244">
        <f>H134+H140+H145+H148</f>
        <v>20</v>
      </c>
      <c r="I133" s="167"/>
      <c r="J133" s="244">
        <f>J134+J140+J145+J148</f>
        <v>20</v>
      </c>
      <c r="K133" s="164"/>
      <c r="L133" s="141">
        <f>L134+L140+L145+L148</f>
        <v>13</v>
      </c>
      <c r="M133" s="141">
        <f>M134+M140+M145+M148</f>
        <v>11.333333333333334</v>
      </c>
    </row>
    <row r="134" spans="1:13" x14ac:dyDescent="0.4">
      <c r="A134" s="228"/>
      <c r="B134" s="229"/>
      <c r="C134" s="169"/>
      <c r="D134" s="245" t="s">
        <v>58</v>
      </c>
      <c r="E134" s="179" t="s">
        <v>146</v>
      </c>
      <c r="F134" s="171">
        <v>0.05</v>
      </c>
      <c r="G134" s="197" t="s">
        <v>134</v>
      </c>
      <c r="H134" s="180">
        <v>5</v>
      </c>
      <c r="I134" s="199" t="s">
        <v>18</v>
      </c>
      <c r="J134" s="173">
        <v>5</v>
      </c>
      <c r="K134" s="209" t="s">
        <v>269</v>
      </c>
      <c r="L134" s="174">
        <f>SUM(L135:L139)</f>
        <v>5</v>
      </c>
      <c r="M134" s="174">
        <f>SUM(M135:M139)</f>
        <v>5</v>
      </c>
    </row>
    <row r="135" spans="1:13" x14ac:dyDescent="0.4">
      <c r="A135" s="228"/>
      <c r="B135" s="229"/>
      <c r="C135" s="169"/>
      <c r="D135" s="249" t="s">
        <v>44</v>
      </c>
      <c r="E135" s="80" t="s">
        <v>352</v>
      </c>
      <c r="F135" s="105">
        <f>F134/5</f>
        <v>0.01</v>
      </c>
      <c r="G135" s="205"/>
      <c r="H135" s="119">
        <v>30</v>
      </c>
      <c r="I135" s="200"/>
      <c r="J135" s="122">
        <v>30</v>
      </c>
      <c r="K135" s="210"/>
      <c r="L135" s="102">
        <f>H135/J135</f>
        <v>1</v>
      </c>
      <c r="M135" s="102">
        <f>L135*F135*100</f>
        <v>1</v>
      </c>
    </row>
    <row r="136" spans="1:13" ht="28" x14ac:dyDescent="0.4">
      <c r="A136" s="228"/>
      <c r="B136" s="229"/>
      <c r="C136" s="169"/>
      <c r="D136" s="249" t="s">
        <v>45</v>
      </c>
      <c r="E136" s="80" t="s">
        <v>351</v>
      </c>
      <c r="F136" s="105">
        <f>F135</f>
        <v>0.01</v>
      </c>
      <c r="G136" s="205"/>
      <c r="H136" s="119">
        <v>14</v>
      </c>
      <c r="I136" s="200"/>
      <c r="J136" s="122">
        <v>14</v>
      </c>
      <c r="K136" s="210"/>
      <c r="L136" s="102">
        <f>H136/J136</f>
        <v>1</v>
      </c>
      <c r="M136" s="102">
        <f>L136*F136*100</f>
        <v>1</v>
      </c>
    </row>
    <row r="137" spans="1:13" x14ac:dyDescent="0.4">
      <c r="A137" s="228"/>
      <c r="B137" s="229"/>
      <c r="C137" s="169"/>
      <c r="D137" s="249" t="s">
        <v>46</v>
      </c>
      <c r="E137" s="80" t="s">
        <v>353</v>
      </c>
      <c r="F137" s="105">
        <f>F136</f>
        <v>0.01</v>
      </c>
      <c r="G137" s="205"/>
      <c r="H137" s="119">
        <v>2</v>
      </c>
      <c r="I137" s="200"/>
      <c r="J137" s="122">
        <v>2</v>
      </c>
      <c r="K137" s="210"/>
      <c r="L137" s="102">
        <f>H137/J137</f>
        <v>1</v>
      </c>
      <c r="M137" s="102">
        <f>L137*F137*100</f>
        <v>1</v>
      </c>
    </row>
    <row r="138" spans="1:13" ht="28" x14ac:dyDescent="0.4">
      <c r="A138" s="228"/>
      <c r="B138" s="229"/>
      <c r="C138" s="169"/>
      <c r="D138" s="249" t="s">
        <v>74</v>
      </c>
      <c r="E138" s="80" t="s">
        <v>354</v>
      </c>
      <c r="F138" s="105">
        <f>F137</f>
        <v>0.01</v>
      </c>
      <c r="G138" s="205"/>
      <c r="H138" s="119">
        <v>5</v>
      </c>
      <c r="I138" s="200"/>
      <c r="J138" s="122">
        <v>5</v>
      </c>
      <c r="K138" s="210"/>
      <c r="L138" s="102">
        <f>H138/J138</f>
        <v>1</v>
      </c>
      <c r="M138" s="102">
        <f>L138*F138*100</f>
        <v>1</v>
      </c>
    </row>
    <row r="139" spans="1:13" x14ac:dyDescent="0.4">
      <c r="A139" s="228"/>
      <c r="B139" s="229"/>
      <c r="C139" s="169"/>
      <c r="D139" s="249" t="s">
        <v>204</v>
      </c>
      <c r="E139" s="80" t="s">
        <v>355</v>
      </c>
      <c r="F139" s="105">
        <f>F138</f>
        <v>0.01</v>
      </c>
      <c r="G139" s="198"/>
      <c r="H139" s="119">
        <v>5</v>
      </c>
      <c r="I139" s="201"/>
      <c r="J139" s="122">
        <v>5</v>
      </c>
      <c r="K139" s="212"/>
      <c r="L139" s="102">
        <f>H139/J139</f>
        <v>1</v>
      </c>
      <c r="M139" s="102">
        <f>L139*F139*100</f>
        <v>1</v>
      </c>
    </row>
    <row r="140" spans="1:13" x14ac:dyDescent="0.4">
      <c r="A140" s="228"/>
      <c r="B140" s="229"/>
      <c r="C140" s="169"/>
      <c r="D140" s="245" t="s">
        <v>63</v>
      </c>
      <c r="E140" s="179" t="s">
        <v>181</v>
      </c>
      <c r="F140" s="171">
        <v>0.03</v>
      </c>
      <c r="G140" s="197" t="s">
        <v>15</v>
      </c>
      <c r="H140" s="180">
        <v>5</v>
      </c>
      <c r="I140" s="202" t="s">
        <v>18</v>
      </c>
      <c r="J140" s="173">
        <v>5</v>
      </c>
      <c r="K140" s="199" t="s">
        <v>132</v>
      </c>
      <c r="L140" s="174">
        <f>SUM(L141:L144)</f>
        <v>4</v>
      </c>
      <c r="M140" s="174">
        <f>SUM(M141:M144)</f>
        <v>3</v>
      </c>
    </row>
    <row r="141" spans="1:13" ht="28" x14ac:dyDescent="0.4">
      <c r="A141" s="228"/>
      <c r="B141" s="229"/>
      <c r="C141" s="169"/>
      <c r="D141" s="249" t="s">
        <v>47</v>
      </c>
      <c r="E141" s="88" t="s">
        <v>356</v>
      </c>
      <c r="F141" s="105">
        <f>F140/4</f>
        <v>7.4999999999999997E-3</v>
      </c>
      <c r="G141" s="205"/>
      <c r="H141" s="119">
        <v>1</v>
      </c>
      <c r="I141" s="200"/>
      <c r="J141" s="122">
        <v>1</v>
      </c>
      <c r="K141" s="200"/>
      <c r="L141" s="102">
        <f>H141/J141</f>
        <v>1</v>
      </c>
      <c r="M141" s="102">
        <f>L141*F141*100</f>
        <v>0.75</v>
      </c>
    </row>
    <row r="142" spans="1:13" x14ac:dyDescent="0.4">
      <c r="A142" s="228"/>
      <c r="B142" s="229"/>
      <c r="C142" s="169"/>
      <c r="D142" s="249" t="s">
        <v>48</v>
      </c>
      <c r="E142" s="88" t="s">
        <v>359</v>
      </c>
      <c r="F142" s="105">
        <f>F141</f>
        <v>7.4999999999999997E-3</v>
      </c>
      <c r="G142" s="205"/>
      <c r="H142" s="119">
        <v>1</v>
      </c>
      <c r="I142" s="200"/>
      <c r="J142" s="122">
        <v>1</v>
      </c>
      <c r="K142" s="200"/>
      <c r="L142" s="102">
        <f>H142/J142</f>
        <v>1</v>
      </c>
      <c r="M142" s="102">
        <f>L142*F142*100</f>
        <v>0.75</v>
      </c>
    </row>
    <row r="143" spans="1:13" ht="28" x14ac:dyDescent="0.4">
      <c r="A143" s="228"/>
      <c r="B143" s="229"/>
      <c r="C143" s="169"/>
      <c r="D143" s="249" t="s">
        <v>49</v>
      </c>
      <c r="E143" s="88" t="s">
        <v>357</v>
      </c>
      <c r="F143" s="105">
        <f>F142</f>
        <v>7.4999999999999997E-3</v>
      </c>
      <c r="G143" s="205"/>
      <c r="H143" s="119">
        <v>1</v>
      </c>
      <c r="I143" s="200"/>
      <c r="J143" s="122">
        <v>1</v>
      </c>
      <c r="K143" s="200"/>
      <c r="L143" s="102">
        <f>H143/J143</f>
        <v>1</v>
      </c>
      <c r="M143" s="102">
        <f>L143*F143*100</f>
        <v>0.75</v>
      </c>
    </row>
    <row r="144" spans="1:13" ht="28" x14ac:dyDescent="0.4">
      <c r="A144" s="228"/>
      <c r="B144" s="229"/>
      <c r="C144" s="169"/>
      <c r="D144" s="249" t="s">
        <v>81</v>
      </c>
      <c r="E144" s="80" t="s">
        <v>358</v>
      </c>
      <c r="F144" s="105">
        <f>F143</f>
        <v>7.4999999999999997E-3</v>
      </c>
      <c r="G144" s="205"/>
      <c r="H144" s="119">
        <v>1</v>
      </c>
      <c r="I144" s="201"/>
      <c r="J144" s="122">
        <v>1</v>
      </c>
      <c r="K144" s="213"/>
      <c r="L144" s="102">
        <f>H144/J144</f>
        <v>1</v>
      </c>
      <c r="M144" s="102">
        <f>L144*F144*100</f>
        <v>0.75</v>
      </c>
    </row>
    <row r="145" spans="1:16" x14ac:dyDescent="0.4">
      <c r="A145" s="228"/>
      <c r="B145" s="229"/>
      <c r="C145" s="169"/>
      <c r="D145" s="245" t="s">
        <v>108</v>
      </c>
      <c r="E145" s="179" t="s">
        <v>360</v>
      </c>
      <c r="F145" s="171">
        <v>0.02</v>
      </c>
      <c r="G145" s="197" t="s">
        <v>15</v>
      </c>
      <c r="H145" s="180">
        <v>5</v>
      </c>
      <c r="I145" s="202" t="s">
        <v>18</v>
      </c>
      <c r="J145" s="173">
        <v>5</v>
      </c>
      <c r="K145" s="199" t="s">
        <v>407</v>
      </c>
      <c r="L145" s="174">
        <f>SUM(L146:L147)</f>
        <v>2</v>
      </c>
      <c r="M145" s="174">
        <f>SUM(M146:M147)</f>
        <v>1.3333333333333335</v>
      </c>
    </row>
    <row r="146" spans="1:16" ht="14" customHeight="1" x14ac:dyDescent="0.4">
      <c r="A146" s="228"/>
      <c r="B146" s="229"/>
      <c r="C146" s="169"/>
      <c r="D146" s="249" t="s">
        <v>50</v>
      </c>
      <c r="E146" s="80" t="s">
        <v>361</v>
      </c>
      <c r="F146" s="105">
        <f>F145/3</f>
        <v>6.6666666666666671E-3</v>
      </c>
      <c r="G146" s="205"/>
      <c r="H146" s="119">
        <v>7</v>
      </c>
      <c r="I146" s="200"/>
      <c r="J146" s="122">
        <v>7</v>
      </c>
      <c r="K146" s="200"/>
      <c r="L146" s="102">
        <f>H146/J146</f>
        <v>1</v>
      </c>
      <c r="M146" s="102">
        <f>L146*F146*100</f>
        <v>0.66666666666666674</v>
      </c>
    </row>
    <row r="147" spans="1:16" ht="42" x14ac:dyDescent="0.4">
      <c r="A147" s="228"/>
      <c r="B147" s="229"/>
      <c r="C147" s="169"/>
      <c r="D147" s="249" t="s">
        <v>51</v>
      </c>
      <c r="E147" s="80" t="s">
        <v>194</v>
      </c>
      <c r="F147" s="105">
        <f>F146</f>
        <v>6.6666666666666671E-3</v>
      </c>
      <c r="G147" s="205"/>
      <c r="H147" s="119">
        <v>7</v>
      </c>
      <c r="I147" s="200"/>
      <c r="J147" s="122">
        <v>7</v>
      </c>
      <c r="K147" s="200"/>
      <c r="L147" s="102">
        <f>H147/J147</f>
        <v>1</v>
      </c>
      <c r="M147" s="102">
        <f>L147*F147*100</f>
        <v>0.66666666666666674</v>
      </c>
    </row>
    <row r="148" spans="1:16" x14ac:dyDescent="0.4">
      <c r="A148" s="228"/>
      <c r="B148" s="229"/>
      <c r="C148" s="169"/>
      <c r="D148" s="245" t="s">
        <v>108</v>
      </c>
      <c r="E148" s="179" t="s">
        <v>368</v>
      </c>
      <c r="F148" s="171">
        <v>0.02</v>
      </c>
      <c r="G148" s="197" t="s">
        <v>15</v>
      </c>
      <c r="H148" s="180">
        <v>5</v>
      </c>
      <c r="I148" s="202" t="s">
        <v>18</v>
      </c>
      <c r="J148" s="173">
        <v>5</v>
      </c>
      <c r="K148" s="199" t="s">
        <v>291</v>
      </c>
      <c r="L148" s="174">
        <f>SUM(L149:L150)</f>
        <v>2</v>
      </c>
      <c r="M148" s="174">
        <f>SUM(M149:M150)</f>
        <v>2</v>
      </c>
    </row>
    <row r="149" spans="1:16" ht="14" customHeight="1" x14ac:dyDescent="0.4">
      <c r="A149" s="228"/>
      <c r="B149" s="229"/>
      <c r="C149" s="169"/>
      <c r="D149" s="249" t="s">
        <v>50</v>
      </c>
      <c r="E149" s="80" t="s">
        <v>369</v>
      </c>
      <c r="F149" s="105">
        <f>F148/2</f>
        <v>0.01</v>
      </c>
      <c r="G149" s="205"/>
      <c r="H149" s="119">
        <v>7</v>
      </c>
      <c r="I149" s="200"/>
      <c r="J149" s="122">
        <v>7</v>
      </c>
      <c r="K149" s="200"/>
      <c r="L149" s="102">
        <f>H149/J149</f>
        <v>1</v>
      </c>
      <c r="M149" s="102">
        <f>L149*F149*100</f>
        <v>1</v>
      </c>
    </row>
    <row r="150" spans="1:16" x14ac:dyDescent="0.4">
      <c r="A150" s="228"/>
      <c r="B150" s="229"/>
      <c r="C150" s="169"/>
      <c r="D150" s="249" t="s">
        <v>51</v>
      </c>
      <c r="E150" s="80" t="s">
        <v>370</v>
      </c>
      <c r="F150" s="105">
        <f>F149</f>
        <v>0.01</v>
      </c>
      <c r="G150" s="205"/>
      <c r="H150" s="119">
        <v>7</v>
      </c>
      <c r="I150" s="200"/>
      <c r="J150" s="122">
        <v>7</v>
      </c>
      <c r="K150" s="200"/>
      <c r="L150" s="102">
        <f>H150/J150</f>
        <v>1</v>
      </c>
      <c r="M150" s="102">
        <f>L150*F150*100</f>
        <v>1</v>
      </c>
    </row>
    <row r="151" spans="1:16" x14ac:dyDescent="0.4">
      <c r="A151" s="228"/>
      <c r="B151" s="229"/>
      <c r="C151" s="177">
        <v>2.2999999999999998</v>
      </c>
      <c r="D151" s="195" t="s">
        <v>150</v>
      </c>
      <c r="E151" s="196"/>
      <c r="F151" s="133">
        <f>F152+F157+F160</f>
        <v>0.08</v>
      </c>
      <c r="G151" s="162"/>
      <c r="H151" s="244">
        <f>H152+H157+H160</f>
        <v>15</v>
      </c>
      <c r="I151" s="162"/>
      <c r="J151" s="244">
        <f>J152+J157+J160</f>
        <v>15</v>
      </c>
      <c r="K151" s="164"/>
      <c r="L151" s="141">
        <f>L152+L157+L160</f>
        <v>10</v>
      </c>
      <c r="M151" s="141">
        <f>M152+M157+M160</f>
        <v>8</v>
      </c>
      <c r="P151" s="39"/>
    </row>
    <row r="152" spans="1:16" x14ac:dyDescent="0.4">
      <c r="A152" s="228"/>
      <c r="B152" s="229"/>
      <c r="C152" s="169"/>
      <c r="D152" s="245" t="s">
        <v>58</v>
      </c>
      <c r="E152" s="179" t="s">
        <v>362</v>
      </c>
      <c r="F152" s="171">
        <v>0.03</v>
      </c>
      <c r="G152" s="197" t="s">
        <v>134</v>
      </c>
      <c r="H152" s="180">
        <v>5</v>
      </c>
      <c r="I152" s="206" t="s">
        <v>18</v>
      </c>
      <c r="J152" s="173">
        <v>5</v>
      </c>
      <c r="K152" s="209" t="s">
        <v>407</v>
      </c>
      <c r="L152" s="174">
        <f>SUM(L153:L156)</f>
        <v>4</v>
      </c>
      <c r="M152" s="174">
        <f>SUM(M153:M156)</f>
        <v>3</v>
      </c>
    </row>
    <row r="153" spans="1:16" ht="28" x14ac:dyDescent="0.4">
      <c r="A153" s="228"/>
      <c r="B153" s="229"/>
      <c r="C153" s="169"/>
      <c r="D153" s="249" t="s">
        <v>44</v>
      </c>
      <c r="E153" s="115" t="s">
        <v>363</v>
      </c>
      <c r="F153" s="105">
        <f>F152/4</f>
        <v>7.4999999999999997E-3</v>
      </c>
      <c r="G153" s="205"/>
      <c r="H153" s="119">
        <v>30</v>
      </c>
      <c r="I153" s="207"/>
      <c r="J153" s="122">
        <v>30</v>
      </c>
      <c r="K153" s="210"/>
      <c r="L153" s="124">
        <f>H153/J153</f>
        <v>1</v>
      </c>
      <c r="M153" s="124">
        <f>L153*F153*100</f>
        <v>0.75</v>
      </c>
    </row>
    <row r="154" spans="1:16" x14ac:dyDescent="0.4">
      <c r="A154" s="228"/>
      <c r="B154" s="229"/>
      <c r="C154" s="169"/>
      <c r="D154" s="256" t="s">
        <v>45</v>
      </c>
      <c r="E154" s="117" t="s">
        <v>364</v>
      </c>
      <c r="F154" s="276">
        <f>F153</f>
        <v>7.4999999999999997E-3</v>
      </c>
      <c r="G154" s="205"/>
      <c r="H154" s="119">
        <v>14</v>
      </c>
      <c r="I154" s="207"/>
      <c r="J154" s="122">
        <v>14</v>
      </c>
      <c r="K154" s="211"/>
      <c r="L154" s="126">
        <f>H154/J154</f>
        <v>1</v>
      </c>
      <c r="M154" s="126">
        <f>L154*F154*100</f>
        <v>0.75</v>
      </c>
    </row>
    <row r="155" spans="1:16" x14ac:dyDescent="0.4">
      <c r="A155" s="228"/>
      <c r="B155" s="229"/>
      <c r="C155" s="169"/>
      <c r="D155" s="249" t="s">
        <v>46</v>
      </c>
      <c r="E155" s="117" t="s">
        <v>365</v>
      </c>
      <c r="F155" s="105">
        <f>F154</f>
        <v>7.4999999999999997E-3</v>
      </c>
      <c r="G155" s="205"/>
      <c r="H155" s="119">
        <v>2</v>
      </c>
      <c r="I155" s="207"/>
      <c r="J155" s="122">
        <v>2</v>
      </c>
      <c r="K155" s="210"/>
      <c r="L155" s="125">
        <f>H155/J155</f>
        <v>1</v>
      </c>
      <c r="M155" s="125">
        <f>L155*F155*100</f>
        <v>0.75</v>
      </c>
    </row>
    <row r="156" spans="1:16" ht="17" customHeight="1" x14ac:dyDescent="0.4">
      <c r="A156" s="228"/>
      <c r="B156" s="229"/>
      <c r="C156" s="169"/>
      <c r="D156" s="249" t="s">
        <v>74</v>
      </c>
      <c r="E156" s="80" t="s">
        <v>366</v>
      </c>
      <c r="F156" s="105">
        <f>F155</f>
        <v>7.4999999999999997E-3</v>
      </c>
      <c r="G156" s="198"/>
      <c r="H156" s="119">
        <v>5</v>
      </c>
      <c r="I156" s="208"/>
      <c r="J156" s="122">
        <v>5</v>
      </c>
      <c r="K156" s="212"/>
      <c r="L156" s="102">
        <f>H156/J156</f>
        <v>1</v>
      </c>
      <c r="M156" s="102">
        <f>L156*F156*100</f>
        <v>0.75</v>
      </c>
    </row>
    <row r="157" spans="1:16" x14ac:dyDescent="0.4">
      <c r="A157" s="228"/>
      <c r="B157" s="229"/>
      <c r="C157" s="169"/>
      <c r="D157" s="245" t="s">
        <v>108</v>
      </c>
      <c r="E157" s="179" t="s">
        <v>168</v>
      </c>
      <c r="F157" s="171">
        <v>0.02</v>
      </c>
      <c r="G157" s="197" t="s">
        <v>15</v>
      </c>
      <c r="H157" s="180">
        <v>5</v>
      </c>
      <c r="I157" s="202" t="s">
        <v>18</v>
      </c>
      <c r="J157" s="173">
        <v>5</v>
      </c>
      <c r="K157" s="199" t="s">
        <v>132</v>
      </c>
      <c r="L157" s="174">
        <f>SUM(L158:L159)</f>
        <v>2</v>
      </c>
      <c r="M157" s="174">
        <f>SUM(M158:M159)</f>
        <v>2</v>
      </c>
    </row>
    <row r="158" spans="1:16" ht="35" customHeight="1" x14ac:dyDescent="0.4">
      <c r="A158" s="228"/>
      <c r="B158" s="229"/>
      <c r="C158" s="169"/>
      <c r="D158" s="253" t="s">
        <v>50</v>
      </c>
      <c r="E158" s="80" t="s">
        <v>371</v>
      </c>
      <c r="F158" s="105">
        <f>F157/2</f>
        <v>0.01</v>
      </c>
      <c r="G158" s="205"/>
      <c r="H158" s="119">
        <v>7</v>
      </c>
      <c r="I158" s="200"/>
      <c r="J158" s="122">
        <v>7</v>
      </c>
      <c r="K158" s="200"/>
      <c r="L158" s="102">
        <f>H158/J158</f>
        <v>1</v>
      </c>
      <c r="M158" s="102">
        <f>L158*F158*100</f>
        <v>1</v>
      </c>
    </row>
    <row r="159" spans="1:16" ht="28" x14ac:dyDescent="0.4">
      <c r="A159" s="228"/>
      <c r="B159" s="229"/>
      <c r="C159" s="189"/>
      <c r="D159" s="253" t="s">
        <v>51</v>
      </c>
      <c r="E159" s="80" t="s">
        <v>172</v>
      </c>
      <c r="F159" s="105">
        <f>F158</f>
        <v>0.01</v>
      </c>
      <c r="G159" s="205"/>
      <c r="H159" s="119">
        <v>2</v>
      </c>
      <c r="I159" s="201"/>
      <c r="J159" s="122">
        <v>2</v>
      </c>
      <c r="K159" s="200"/>
      <c r="L159" s="102">
        <f>H159/J159</f>
        <v>1</v>
      </c>
      <c r="M159" s="102">
        <f>L159*F159*100</f>
        <v>1</v>
      </c>
    </row>
    <row r="160" spans="1:16" x14ac:dyDescent="0.4">
      <c r="A160" s="228"/>
      <c r="B160" s="229"/>
      <c r="C160" s="189"/>
      <c r="D160" s="245" t="s">
        <v>112</v>
      </c>
      <c r="E160" s="179" t="s">
        <v>373</v>
      </c>
      <c r="F160" s="171">
        <v>0.03</v>
      </c>
      <c r="G160" s="214" t="s">
        <v>408</v>
      </c>
      <c r="H160" s="180">
        <v>5</v>
      </c>
      <c r="I160" s="202" t="s">
        <v>18</v>
      </c>
      <c r="J160" s="173">
        <v>5</v>
      </c>
      <c r="K160" s="199" t="s">
        <v>407</v>
      </c>
      <c r="L160" s="174">
        <f>SUM(L161:L164)</f>
        <v>4</v>
      </c>
      <c r="M160" s="174">
        <f>SUM(M161:M164)</f>
        <v>3</v>
      </c>
    </row>
    <row r="161" spans="1:16" x14ac:dyDescent="0.4">
      <c r="A161" s="228"/>
      <c r="B161" s="229"/>
      <c r="C161" s="189"/>
      <c r="D161" s="249" t="s">
        <v>53</v>
      </c>
      <c r="E161" s="80" t="s">
        <v>372</v>
      </c>
      <c r="F161" s="105">
        <f>F160/4</f>
        <v>7.4999999999999997E-3</v>
      </c>
      <c r="G161" s="215"/>
      <c r="H161" s="119">
        <v>5</v>
      </c>
      <c r="I161" s="200"/>
      <c r="J161" s="122">
        <f>H161</f>
        <v>5</v>
      </c>
      <c r="K161" s="200"/>
      <c r="L161" s="102">
        <f>H161/J161</f>
        <v>1</v>
      </c>
      <c r="M161" s="102">
        <f>L161*F161*100</f>
        <v>0.75</v>
      </c>
    </row>
    <row r="162" spans="1:16" ht="27" customHeight="1" x14ac:dyDescent="0.4">
      <c r="A162" s="228"/>
      <c r="B162" s="229"/>
      <c r="C162" s="189"/>
      <c r="D162" s="249" t="s">
        <v>54</v>
      </c>
      <c r="E162" s="80" t="s">
        <v>374</v>
      </c>
      <c r="F162" s="105">
        <f>F161</f>
        <v>7.4999999999999997E-3</v>
      </c>
      <c r="G162" s="215"/>
      <c r="H162" s="119">
        <v>5</v>
      </c>
      <c r="I162" s="200"/>
      <c r="J162" s="122">
        <f>H162</f>
        <v>5</v>
      </c>
      <c r="K162" s="200"/>
      <c r="L162" s="102">
        <f>H162/J162</f>
        <v>1</v>
      </c>
      <c r="M162" s="102">
        <f>L162*F162*100</f>
        <v>0.75</v>
      </c>
    </row>
    <row r="163" spans="1:16" ht="28" x14ac:dyDescent="0.4">
      <c r="A163" s="228"/>
      <c r="B163" s="229"/>
      <c r="C163" s="189"/>
      <c r="D163" s="249" t="s">
        <v>249</v>
      </c>
      <c r="E163" s="80" t="s">
        <v>375</v>
      </c>
      <c r="F163" s="105">
        <f>F161</f>
        <v>7.4999999999999997E-3</v>
      </c>
      <c r="G163" s="215"/>
      <c r="H163" s="119">
        <v>7</v>
      </c>
      <c r="I163" s="200"/>
      <c r="J163" s="122">
        <f>H163</f>
        <v>7</v>
      </c>
      <c r="K163" s="200"/>
      <c r="L163" s="102">
        <f>H163/J163</f>
        <v>1</v>
      </c>
      <c r="M163" s="102">
        <f>L163*F163*100</f>
        <v>0.75</v>
      </c>
    </row>
    <row r="164" spans="1:16" ht="43.5" customHeight="1" x14ac:dyDescent="0.4">
      <c r="A164" s="228"/>
      <c r="B164" s="229"/>
      <c r="C164" s="190"/>
      <c r="D164" s="249" t="s">
        <v>296</v>
      </c>
      <c r="E164" s="80" t="s">
        <v>376</v>
      </c>
      <c r="F164" s="105">
        <f>F162</f>
        <v>7.4999999999999997E-3</v>
      </c>
      <c r="G164" s="216"/>
      <c r="H164" s="119">
        <v>7</v>
      </c>
      <c r="I164" s="201"/>
      <c r="J164" s="122">
        <f>H164</f>
        <v>7</v>
      </c>
      <c r="K164" s="200"/>
      <c r="L164" s="102">
        <f>H164/J164</f>
        <v>1</v>
      </c>
      <c r="M164" s="102">
        <f>L164*F164*100</f>
        <v>0.75</v>
      </c>
    </row>
    <row r="165" spans="1:16" x14ac:dyDescent="0.4">
      <c r="A165" s="228"/>
      <c r="B165" s="229"/>
      <c r="C165" s="177">
        <v>2.4</v>
      </c>
      <c r="D165" s="195" t="s">
        <v>279</v>
      </c>
      <c r="E165" s="196"/>
      <c r="F165" s="133">
        <f>F166+F170</f>
        <v>0.06</v>
      </c>
      <c r="G165" s="162"/>
      <c r="H165" s="244">
        <f>H166+H170</f>
        <v>12</v>
      </c>
      <c r="I165" s="162"/>
      <c r="J165" s="244">
        <f>J166+J170</f>
        <v>6</v>
      </c>
      <c r="K165" s="164"/>
      <c r="L165" s="141">
        <f>L166+L170</f>
        <v>7.3333333333333339</v>
      </c>
      <c r="M165" s="141">
        <f>M166+M170</f>
        <v>10.444444444444445</v>
      </c>
      <c r="P165" s="39"/>
    </row>
    <row r="166" spans="1:16" x14ac:dyDescent="0.4">
      <c r="A166" s="228"/>
      <c r="B166" s="229"/>
      <c r="C166" s="183"/>
      <c r="D166" s="245" t="s">
        <v>58</v>
      </c>
      <c r="E166" s="179" t="s">
        <v>215</v>
      </c>
      <c r="F166" s="171">
        <v>0.04</v>
      </c>
      <c r="G166" s="202" t="s">
        <v>402</v>
      </c>
      <c r="H166" s="173">
        <f>SUM(H167:H169)</f>
        <v>11</v>
      </c>
      <c r="I166" s="202" t="s">
        <v>18</v>
      </c>
      <c r="J166" s="173">
        <f>SUM(J167:J169)</f>
        <v>5</v>
      </c>
      <c r="K166" s="199" t="s">
        <v>280</v>
      </c>
      <c r="L166" s="174">
        <f>SUM(L167:L169)</f>
        <v>6.3333333333333339</v>
      </c>
      <c r="M166" s="174">
        <f>SUM(M167:M169)</f>
        <v>8.4444444444444446</v>
      </c>
    </row>
    <row r="167" spans="1:16" ht="28" x14ac:dyDescent="0.4">
      <c r="A167" s="228"/>
      <c r="B167" s="229"/>
      <c r="C167" s="183"/>
      <c r="D167" s="249" t="s">
        <v>44</v>
      </c>
      <c r="E167" s="88" t="s">
        <v>381</v>
      </c>
      <c r="F167" s="105">
        <f>F166/3</f>
        <v>1.3333333333333334E-2</v>
      </c>
      <c r="G167" s="200"/>
      <c r="H167" s="119">
        <v>1</v>
      </c>
      <c r="I167" s="200"/>
      <c r="J167" s="122">
        <v>1</v>
      </c>
      <c r="K167" s="200"/>
      <c r="L167" s="102">
        <f>H167/J167</f>
        <v>1</v>
      </c>
      <c r="M167" s="102">
        <f>L167*F167*100</f>
        <v>1.3333333333333335</v>
      </c>
    </row>
    <row r="168" spans="1:16" ht="28" x14ac:dyDescent="0.4">
      <c r="A168" s="228"/>
      <c r="B168" s="229"/>
      <c r="C168" s="191"/>
      <c r="D168" s="249" t="s">
        <v>45</v>
      </c>
      <c r="E168" s="88" t="s">
        <v>380</v>
      </c>
      <c r="F168" s="105">
        <f>F167</f>
        <v>1.3333333333333334E-2</v>
      </c>
      <c r="G168" s="200"/>
      <c r="H168" s="119">
        <v>7</v>
      </c>
      <c r="I168" s="200"/>
      <c r="J168" s="122">
        <v>3</v>
      </c>
      <c r="K168" s="200"/>
      <c r="L168" s="102">
        <f>H168/J168</f>
        <v>2.3333333333333335</v>
      </c>
      <c r="M168" s="102">
        <f>L168*F168*100</f>
        <v>3.1111111111111112</v>
      </c>
    </row>
    <row r="169" spans="1:16" x14ac:dyDescent="0.4">
      <c r="A169" s="228"/>
      <c r="B169" s="229"/>
      <c r="C169" s="192"/>
      <c r="D169" s="249" t="s">
        <v>46</v>
      </c>
      <c r="E169" s="80" t="s">
        <v>382</v>
      </c>
      <c r="F169" s="105">
        <f>F168</f>
        <v>1.3333333333333334E-2</v>
      </c>
      <c r="G169" s="213"/>
      <c r="H169" s="119">
        <v>3</v>
      </c>
      <c r="I169" s="213"/>
      <c r="J169" s="122">
        <v>1</v>
      </c>
      <c r="K169" s="204"/>
      <c r="L169" s="102">
        <f>H169/J169</f>
        <v>3</v>
      </c>
      <c r="M169" s="102">
        <f>L169*F169*100</f>
        <v>4</v>
      </c>
    </row>
    <row r="170" spans="1:16" x14ac:dyDescent="0.4">
      <c r="A170" s="228"/>
      <c r="B170" s="229"/>
      <c r="C170" s="183"/>
      <c r="D170" s="245" t="s">
        <v>63</v>
      </c>
      <c r="E170" s="179" t="s">
        <v>388</v>
      </c>
      <c r="F170" s="171">
        <v>0.02</v>
      </c>
      <c r="G170" s="215" t="s">
        <v>401</v>
      </c>
      <c r="H170" s="173">
        <f>SUM(H171)</f>
        <v>1</v>
      </c>
      <c r="I170" s="130"/>
      <c r="J170" s="173">
        <f>SUM(J171)</f>
        <v>1</v>
      </c>
      <c r="K170" s="203" t="s">
        <v>409</v>
      </c>
      <c r="L170" s="174">
        <f>SUM(L171)</f>
        <v>1</v>
      </c>
      <c r="M170" s="174">
        <f>SUM(M171)</f>
        <v>2</v>
      </c>
    </row>
    <row r="171" spans="1:16" ht="28" x14ac:dyDescent="0.4">
      <c r="A171" s="228"/>
      <c r="B171" s="229"/>
      <c r="C171" s="188"/>
      <c r="D171" s="249" t="s">
        <v>47</v>
      </c>
      <c r="E171" s="243" t="s">
        <v>390</v>
      </c>
      <c r="F171" s="105">
        <f>F170</f>
        <v>0.02</v>
      </c>
      <c r="G171" s="216"/>
      <c r="H171" s="119">
        <v>1</v>
      </c>
      <c r="I171" s="130"/>
      <c r="J171" s="122">
        <v>1</v>
      </c>
      <c r="K171" s="204"/>
      <c r="L171" s="102">
        <f>H171/J171</f>
        <v>1</v>
      </c>
      <c r="M171" s="102">
        <f>L171*F171*100</f>
        <v>2</v>
      </c>
    </row>
    <row r="172" spans="1:16" x14ac:dyDescent="0.4">
      <c r="A172" s="228"/>
      <c r="B172" s="229"/>
      <c r="C172" s="193">
        <v>2.5</v>
      </c>
      <c r="D172" s="195" t="s">
        <v>290</v>
      </c>
      <c r="E172" s="196"/>
      <c r="F172" s="133">
        <f>F173+F175+F179</f>
        <v>0.05</v>
      </c>
      <c r="G172" s="162"/>
      <c r="H172" s="244">
        <f>H173+H175+H179</f>
        <v>5</v>
      </c>
      <c r="I172" s="162"/>
      <c r="J172" s="244">
        <f>J173+J175+J179</f>
        <v>5</v>
      </c>
      <c r="K172" s="164"/>
      <c r="L172" s="141">
        <f>L173+L175+L179</f>
        <v>5</v>
      </c>
      <c r="M172" s="141">
        <f>M173+M175+M179</f>
        <v>4</v>
      </c>
      <c r="P172" s="39"/>
    </row>
    <row r="173" spans="1:16" ht="14" customHeight="1" x14ac:dyDescent="0.4">
      <c r="A173" s="228"/>
      <c r="B173" s="229"/>
      <c r="C173" s="194"/>
      <c r="D173" s="245" t="s">
        <v>58</v>
      </c>
      <c r="E173" s="184" t="s">
        <v>379</v>
      </c>
      <c r="F173" s="171">
        <v>0.01</v>
      </c>
      <c r="G173" s="203" t="s">
        <v>292</v>
      </c>
      <c r="H173" s="172">
        <f>SUM(H174:H174)</f>
        <v>1</v>
      </c>
      <c r="I173" s="203" t="s">
        <v>18</v>
      </c>
      <c r="J173" s="173">
        <f>SUM(J174:J174)</f>
        <v>1</v>
      </c>
      <c r="K173" s="203" t="s">
        <v>251</v>
      </c>
      <c r="L173" s="174">
        <f>SUM(L174:L174)</f>
        <v>1</v>
      </c>
      <c r="M173" s="174">
        <f>SUM(M174:M174)</f>
        <v>1</v>
      </c>
      <c r="P173" s="39"/>
    </row>
    <row r="174" spans="1:16" x14ac:dyDescent="0.4">
      <c r="A174" s="228"/>
      <c r="B174" s="229"/>
      <c r="C174" s="186"/>
      <c r="D174" s="257" t="s">
        <v>44</v>
      </c>
      <c r="E174" s="135" t="s">
        <v>410</v>
      </c>
      <c r="F174" s="142">
        <f>F173</f>
        <v>0.01</v>
      </c>
      <c r="G174" s="200"/>
      <c r="H174" s="119">
        <v>1</v>
      </c>
      <c r="I174" s="200"/>
      <c r="J174" s="122">
        <v>1</v>
      </c>
      <c r="K174" s="200"/>
      <c r="L174" s="102">
        <f t="shared" ref="L174" si="24">H174/J174</f>
        <v>1</v>
      </c>
      <c r="M174" s="102">
        <f t="shared" ref="M174" si="25">L174*F174*100</f>
        <v>1</v>
      </c>
      <c r="P174" s="39"/>
    </row>
    <row r="175" spans="1:16" ht="14" customHeight="1" x14ac:dyDescent="0.4">
      <c r="A175" s="228"/>
      <c r="B175" s="229"/>
      <c r="C175" s="186"/>
      <c r="D175" s="245" t="s">
        <v>63</v>
      </c>
      <c r="E175" s="184" t="s">
        <v>242</v>
      </c>
      <c r="F175" s="171">
        <v>0.02</v>
      </c>
      <c r="G175" s="202" t="s">
        <v>293</v>
      </c>
      <c r="H175" s="172">
        <f>SUM(H176:H177)</f>
        <v>2</v>
      </c>
      <c r="I175" s="202" t="s">
        <v>18</v>
      </c>
      <c r="J175" s="173">
        <f>SUM(J176:J177)</f>
        <v>2</v>
      </c>
      <c r="K175" s="202" t="s">
        <v>251</v>
      </c>
      <c r="L175" s="174">
        <f>SUM(L176:L178)</f>
        <v>3</v>
      </c>
      <c r="M175" s="174">
        <f>SUM(M176:M178)</f>
        <v>2</v>
      </c>
      <c r="P175" s="39"/>
    </row>
    <row r="176" spans="1:16" ht="25" x14ac:dyDescent="0.4">
      <c r="A176" s="228"/>
      <c r="B176" s="229"/>
      <c r="C176" s="186"/>
      <c r="D176" s="249" t="s">
        <v>47</v>
      </c>
      <c r="E176" s="135" t="s">
        <v>391</v>
      </c>
      <c r="F176" s="105">
        <f>F175/3</f>
        <v>6.6666666666666671E-3</v>
      </c>
      <c r="G176" s="200"/>
      <c r="H176" s="119">
        <v>1</v>
      </c>
      <c r="I176" s="200"/>
      <c r="J176" s="122">
        <f>H176</f>
        <v>1</v>
      </c>
      <c r="K176" s="200"/>
      <c r="L176" s="102">
        <f t="shared" ref="L176:L178" si="26">H176/J176</f>
        <v>1</v>
      </c>
      <c r="M176" s="102">
        <f t="shared" ref="M176:M178" si="27">L176*F176*100</f>
        <v>0.66666666666666674</v>
      </c>
      <c r="P176" s="39"/>
    </row>
    <row r="177" spans="1:17" ht="25" x14ac:dyDescent="0.4">
      <c r="A177" s="228"/>
      <c r="B177" s="229"/>
      <c r="C177" s="186"/>
      <c r="D177" s="249" t="s">
        <v>48</v>
      </c>
      <c r="E177" s="135" t="s">
        <v>367</v>
      </c>
      <c r="F177" s="105">
        <f t="shared" ref="F177:F178" si="28">F176</f>
        <v>6.6666666666666671E-3</v>
      </c>
      <c r="G177" s="200"/>
      <c r="H177" s="119">
        <v>1</v>
      </c>
      <c r="I177" s="200"/>
      <c r="J177" s="122">
        <v>1</v>
      </c>
      <c r="K177" s="200"/>
      <c r="L177" s="102">
        <f t="shared" si="26"/>
        <v>1</v>
      </c>
      <c r="M177" s="102">
        <f t="shared" si="27"/>
        <v>0.66666666666666674</v>
      </c>
      <c r="P177" s="39"/>
    </row>
    <row r="178" spans="1:17" x14ac:dyDescent="0.4">
      <c r="A178" s="228"/>
      <c r="B178" s="229"/>
      <c r="C178" s="186"/>
      <c r="D178" s="249" t="s">
        <v>49</v>
      </c>
      <c r="E178" s="135" t="s">
        <v>378</v>
      </c>
      <c r="F178" s="105">
        <f t="shared" si="28"/>
        <v>6.6666666666666671E-3</v>
      </c>
      <c r="G178" s="200"/>
      <c r="H178" s="119">
        <v>1</v>
      </c>
      <c r="I178" s="200"/>
      <c r="J178" s="122">
        <f>H178</f>
        <v>1</v>
      </c>
      <c r="K178" s="200"/>
      <c r="L178" s="102">
        <f t="shared" si="26"/>
        <v>1</v>
      </c>
      <c r="M178" s="102">
        <f t="shared" si="27"/>
        <v>0.66666666666666674</v>
      </c>
      <c r="P178" s="39"/>
    </row>
    <row r="179" spans="1:17" ht="14" customHeight="1" x14ac:dyDescent="0.4">
      <c r="A179" s="228"/>
      <c r="B179" s="229"/>
      <c r="C179" s="186"/>
      <c r="D179" s="245" t="s">
        <v>289</v>
      </c>
      <c r="E179" s="184" t="s">
        <v>244</v>
      </c>
      <c r="F179" s="171">
        <v>0.02</v>
      </c>
      <c r="G179" s="202" t="s">
        <v>294</v>
      </c>
      <c r="H179" s="172">
        <f>SUM(H180:H180)</f>
        <v>2</v>
      </c>
      <c r="I179" s="202" t="s">
        <v>18</v>
      </c>
      <c r="J179" s="173">
        <f>SUM(J180:J180)</f>
        <v>2</v>
      </c>
      <c r="K179" s="202" t="s">
        <v>251</v>
      </c>
      <c r="L179" s="174">
        <f>SUM(L180)</f>
        <v>1</v>
      </c>
      <c r="M179" s="174">
        <f>SUM(M180)</f>
        <v>1</v>
      </c>
      <c r="P179" s="39"/>
    </row>
    <row r="180" spans="1:17" ht="27" customHeight="1" x14ac:dyDescent="0.4">
      <c r="A180" s="228"/>
      <c r="B180" s="229"/>
      <c r="C180" s="186"/>
      <c r="D180" s="250" t="s">
        <v>50</v>
      </c>
      <c r="E180" s="80" t="s">
        <v>377</v>
      </c>
      <c r="F180" s="105">
        <f>F179/2</f>
        <v>0.01</v>
      </c>
      <c r="G180" s="200"/>
      <c r="H180" s="128">
        <v>2</v>
      </c>
      <c r="I180" s="201"/>
      <c r="J180" s="122">
        <v>2</v>
      </c>
      <c r="K180" s="200"/>
      <c r="L180" s="102">
        <f>H180/J180</f>
        <v>1</v>
      </c>
      <c r="M180" s="102">
        <f>L180*F180*100</f>
        <v>1</v>
      </c>
      <c r="P180" s="42"/>
    </row>
    <row r="181" spans="1:17" x14ac:dyDescent="0.4">
      <c r="A181" s="228"/>
      <c r="B181" s="229"/>
      <c r="C181" s="186"/>
      <c r="D181" s="250" t="s">
        <v>51</v>
      </c>
      <c r="E181" s="80" t="s">
        <v>389</v>
      </c>
      <c r="F181" s="105">
        <f>F180</f>
        <v>0.01</v>
      </c>
      <c r="G181" s="213"/>
      <c r="H181" s="128">
        <v>2</v>
      </c>
      <c r="I181" s="130"/>
      <c r="J181" s="122">
        <v>2</v>
      </c>
      <c r="K181" s="213"/>
      <c r="L181" s="102">
        <f>H181/J181</f>
        <v>1</v>
      </c>
      <c r="M181" s="102">
        <f>L181*F181*100</f>
        <v>1</v>
      </c>
      <c r="P181" s="42"/>
    </row>
    <row r="182" spans="1:17" x14ac:dyDescent="0.4">
      <c r="A182" s="89"/>
      <c r="B182" s="182"/>
      <c r="C182" s="178"/>
      <c r="D182" s="254"/>
      <c r="E182" s="19"/>
      <c r="F182" s="157"/>
      <c r="G182" s="149"/>
      <c r="H182" s="149"/>
      <c r="I182" s="149"/>
      <c r="J182" s="149"/>
      <c r="K182" s="149"/>
      <c r="L182" s="149"/>
      <c r="M182" s="150">
        <f>M172+M165+M151+M133+M100</f>
        <v>73.777777777777771</v>
      </c>
      <c r="P182" s="38"/>
      <c r="Q182" s="38"/>
    </row>
    <row r="183" spans="1:17" x14ac:dyDescent="0.4">
      <c r="A183" s="22"/>
      <c r="B183" s="19"/>
      <c r="C183" s="20"/>
      <c r="D183" s="74"/>
      <c r="E183" s="19"/>
      <c r="F183" s="277">
        <f>F17+F42+F69+F91+F100+F133+F151+F165+F172</f>
        <v>1</v>
      </c>
      <c r="G183" s="74"/>
      <c r="H183" s="157"/>
      <c r="I183" s="20"/>
      <c r="J183" s="148"/>
      <c r="K183" s="19"/>
      <c r="L183" s="148"/>
      <c r="M183" s="264"/>
    </row>
    <row r="184" spans="1:17" x14ac:dyDescent="0.4">
      <c r="A184" s="28"/>
      <c r="B184" s="17"/>
      <c r="C184" s="18"/>
      <c r="D184" s="75"/>
      <c r="E184" s="17"/>
      <c r="F184" s="274"/>
      <c r="G184" s="75"/>
      <c r="H184" s="271"/>
      <c r="I184" s="18"/>
      <c r="J184" s="274"/>
      <c r="K184" s="29" t="s">
        <v>295</v>
      </c>
      <c r="L184" s="265"/>
      <c r="M184" s="185">
        <f>M182+M98</f>
        <v>156.44444444444446</v>
      </c>
    </row>
    <row r="185" spans="1:17" x14ac:dyDescent="0.4">
      <c r="A185" s="22"/>
      <c r="B185" s="19"/>
      <c r="C185" s="20"/>
      <c r="D185" s="74"/>
      <c r="E185" s="19"/>
      <c r="F185" s="148"/>
      <c r="G185" s="74"/>
      <c r="H185" s="157"/>
      <c r="I185" s="20"/>
      <c r="J185" s="148"/>
      <c r="K185" s="19"/>
      <c r="L185" s="148"/>
      <c r="M185" s="264"/>
    </row>
    <row r="186" spans="1:17" x14ac:dyDescent="0.4">
      <c r="A186" s="8"/>
      <c r="B186" s="9"/>
      <c r="C186" s="8"/>
      <c r="D186" s="76"/>
      <c r="E186" s="9"/>
      <c r="F186" s="266"/>
      <c r="G186" s="76"/>
      <c r="H186" s="272"/>
      <c r="I186" s="8"/>
      <c r="J186" s="266"/>
      <c r="K186" s="9"/>
      <c r="L186" s="266"/>
      <c r="M186" s="266"/>
    </row>
    <row r="187" spans="1:17" x14ac:dyDescent="0.4">
      <c r="A187" s="5"/>
    </row>
    <row r="188" spans="1:17" x14ac:dyDescent="0.4">
      <c r="A188" s="26" t="s">
        <v>281</v>
      </c>
      <c r="C188" s="31"/>
      <c r="F188" s="278" t="s">
        <v>282</v>
      </c>
    </row>
    <row r="189" spans="1:17" x14ac:dyDescent="0.4">
      <c r="A189" s="32" t="s">
        <v>28</v>
      </c>
      <c r="B189" s="7" t="s">
        <v>283</v>
      </c>
      <c r="F189" s="273" t="s">
        <v>7</v>
      </c>
      <c r="G189" s="36" t="s">
        <v>37</v>
      </c>
      <c r="H189" s="273"/>
      <c r="I189" s="35" t="s">
        <v>36</v>
      </c>
      <c r="J189" s="275"/>
      <c r="K189" s="36"/>
      <c r="L189" s="267"/>
      <c r="M189" s="267"/>
    </row>
    <row r="190" spans="1:17" x14ac:dyDescent="0.4">
      <c r="A190" s="32" t="s">
        <v>29</v>
      </c>
      <c r="B190" s="7" t="s">
        <v>34</v>
      </c>
      <c r="F190" s="279" t="s">
        <v>28</v>
      </c>
      <c r="G190" s="30" t="s">
        <v>8</v>
      </c>
      <c r="I190" s="68" t="s">
        <v>65</v>
      </c>
      <c r="K190" s="30"/>
      <c r="L190" s="268"/>
      <c r="M190" s="268"/>
    </row>
    <row r="191" spans="1:17" x14ac:dyDescent="0.4">
      <c r="A191" s="32"/>
      <c r="B191" s="7"/>
      <c r="F191" s="279" t="s">
        <v>29</v>
      </c>
      <c r="G191" s="30" t="s">
        <v>9</v>
      </c>
      <c r="I191" s="68" t="s">
        <v>65</v>
      </c>
      <c r="J191" s="268"/>
      <c r="K191" s="30"/>
      <c r="L191" s="268"/>
      <c r="M191" s="268"/>
    </row>
    <row r="192" spans="1:17" x14ac:dyDescent="0.4">
      <c r="A192" s="31"/>
      <c r="B192" s="7" t="s">
        <v>66</v>
      </c>
      <c r="F192" s="279" t="s">
        <v>30</v>
      </c>
      <c r="G192" s="30" t="s">
        <v>10</v>
      </c>
      <c r="I192" s="68" t="s">
        <v>65</v>
      </c>
      <c r="J192" s="268"/>
      <c r="K192" s="30"/>
      <c r="L192" s="268"/>
      <c r="M192" s="268"/>
    </row>
    <row r="193" spans="1:13" x14ac:dyDescent="0.4">
      <c r="A193" s="31"/>
      <c r="B193" s="7"/>
      <c r="F193" s="279" t="s">
        <v>31</v>
      </c>
      <c r="G193" s="30" t="s">
        <v>11</v>
      </c>
      <c r="I193" s="68" t="s">
        <v>65</v>
      </c>
      <c r="K193" s="30"/>
      <c r="L193" s="268"/>
      <c r="M193" s="268"/>
    </row>
    <row r="194" spans="1:13" x14ac:dyDescent="0.4">
      <c r="C194" s="31"/>
      <c r="J194" s="268"/>
      <c r="K194" s="30"/>
      <c r="L194" s="268"/>
      <c r="M194" s="268"/>
    </row>
  </sheetData>
  <mergeCells count="127">
    <mergeCell ref="K92:K97"/>
    <mergeCell ref="D17:E17"/>
    <mergeCell ref="D42:E42"/>
    <mergeCell ref="D69:E69"/>
    <mergeCell ref="D91:E91"/>
    <mergeCell ref="G92:G97"/>
    <mergeCell ref="I92:I97"/>
    <mergeCell ref="G81:G83"/>
    <mergeCell ref="I81:I83"/>
    <mergeCell ref="K81:K83"/>
    <mergeCell ref="G84:G90"/>
    <mergeCell ref="I84:I90"/>
    <mergeCell ref="K84:K90"/>
    <mergeCell ref="G70:G75"/>
    <mergeCell ref="I70:I76"/>
    <mergeCell ref="K70:K76"/>
    <mergeCell ref="G77:G80"/>
    <mergeCell ref="I77:I80"/>
    <mergeCell ref="K77:K80"/>
    <mergeCell ref="G62:G68"/>
    <mergeCell ref="I62:I68"/>
    <mergeCell ref="K62:K68"/>
    <mergeCell ref="I48:I52"/>
    <mergeCell ref="K48:K52"/>
    <mergeCell ref="G18:G23"/>
    <mergeCell ref="I18:I24"/>
    <mergeCell ref="K18:K24"/>
    <mergeCell ref="G25:G28"/>
    <mergeCell ref="I25:I28"/>
    <mergeCell ref="K25:K28"/>
    <mergeCell ref="I35:I41"/>
    <mergeCell ref="K35:K41"/>
    <mergeCell ref="G43:G47"/>
    <mergeCell ref="I43:I47"/>
    <mergeCell ref="K43:K47"/>
    <mergeCell ref="G32:G34"/>
    <mergeCell ref="K32:K34"/>
    <mergeCell ref="K57:K61"/>
    <mergeCell ref="G57:G61"/>
    <mergeCell ref="I57:I61"/>
    <mergeCell ref="M13:M14"/>
    <mergeCell ref="A16:A98"/>
    <mergeCell ref="B16:B98"/>
    <mergeCell ref="A99:A181"/>
    <mergeCell ref="B99:B181"/>
    <mergeCell ref="D100:E100"/>
    <mergeCell ref="G101:G110"/>
    <mergeCell ref="I101:I110"/>
    <mergeCell ref="K101:K110"/>
    <mergeCell ref="G111:G113"/>
    <mergeCell ref="I111:I113"/>
    <mergeCell ref="K111:K113"/>
    <mergeCell ref="G114:G117"/>
    <mergeCell ref="I114:I117"/>
    <mergeCell ref="K114:K117"/>
    <mergeCell ref="G53:G56"/>
    <mergeCell ref="I53:I56"/>
    <mergeCell ref="K53:K56"/>
    <mergeCell ref="G29:G31"/>
    <mergeCell ref="I29:I31"/>
    <mergeCell ref="K29:K31"/>
    <mergeCell ref="G35:G41"/>
    <mergeCell ref="G48:G52"/>
    <mergeCell ref="K11:L11"/>
    <mergeCell ref="A13:A14"/>
    <mergeCell ref="B13:B14"/>
    <mergeCell ref="C13:E14"/>
    <mergeCell ref="F13:F14"/>
    <mergeCell ref="G13:I13"/>
    <mergeCell ref="J13:J14"/>
    <mergeCell ref="K13:K14"/>
    <mergeCell ref="L13:L14"/>
    <mergeCell ref="E11:J11"/>
    <mergeCell ref="G127:G129"/>
    <mergeCell ref="I127:I129"/>
    <mergeCell ref="K127:K129"/>
    <mergeCell ref="G130:G132"/>
    <mergeCell ref="I130:I132"/>
    <mergeCell ref="K130:K132"/>
    <mergeCell ref="G118:G121"/>
    <mergeCell ref="I118:I121"/>
    <mergeCell ref="K118:K121"/>
    <mergeCell ref="K122:K124"/>
    <mergeCell ref="G122:G126"/>
    <mergeCell ref="I122:I126"/>
    <mergeCell ref="G140:G144"/>
    <mergeCell ref="K140:K144"/>
    <mergeCell ref="G145:G147"/>
    <mergeCell ref="K145:K147"/>
    <mergeCell ref="I145:I147"/>
    <mergeCell ref="G148:G150"/>
    <mergeCell ref="I148:I150"/>
    <mergeCell ref="K148:K150"/>
    <mergeCell ref="G166:G169"/>
    <mergeCell ref="G170:G171"/>
    <mergeCell ref="K134:K139"/>
    <mergeCell ref="I134:I139"/>
    <mergeCell ref="G134:G139"/>
    <mergeCell ref="K170:K171"/>
    <mergeCell ref="G175:G178"/>
    <mergeCell ref="I166:I169"/>
    <mergeCell ref="I173:I174"/>
    <mergeCell ref="I175:I178"/>
    <mergeCell ref="K173:K174"/>
    <mergeCell ref="K175:K178"/>
    <mergeCell ref="I179:I180"/>
    <mergeCell ref="G179:G181"/>
    <mergeCell ref="K179:K181"/>
    <mergeCell ref="C159:C164"/>
    <mergeCell ref="C168:C169"/>
    <mergeCell ref="C172:C173"/>
    <mergeCell ref="D172:E172"/>
    <mergeCell ref="I140:I144"/>
    <mergeCell ref="D165:E165"/>
    <mergeCell ref="G173:G174"/>
    <mergeCell ref="K166:K169"/>
    <mergeCell ref="G157:G159"/>
    <mergeCell ref="K157:K159"/>
    <mergeCell ref="G160:G164"/>
    <mergeCell ref="K160:K164"/>
    <mergeCell ref="D151:E151"/>
    <mergeCell ref="I152:I156"/>
    <mergeCell ref="I157:I159"/>
    <mergeCell ref="I160:I164"/>
    <mergeCell ref="D133:E133"/>
    <mergeCell ref="G152:G156"/>
    <mergeCell ref="K152:K156"/>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Q108"/>
  <sheetViews>
    <sheetView showGridLines="0" topLeftCell="A73" zoomScale="84" zoomScaleNormal="130" workbookViewId="0">
      <selection activeCell="E48" sqref="E48"/>
    </sheetView>
  </sheetViews>
  <sheetFormatPr defaultColWidth="9.33203125" defaultRowHeight="14" x14ac:dyDescent="0.4"/>
  <cols>
    <col min="1" max="1" width="4.6640625" style="1" customWidth="1"/>
    <col min="2" max="2" width="22.33203125" style="1" customWidth="1"/>
    <col min="3" max="3" width="5.33203125" style="1" customWidth="1"/>
    <col min="4" max="4" width="6.33203125" style="1" customWidth="1"/>
    <col min="5" max="5" width="44.44140625" style="1" customWidth="1"/>
    <col min="6" max="6" width="10.44140625" style="1" customWidth="1"/>
    <col min="7" max="7" width="26.44140625" style="30" customWidth="1"/>
    <col min="8" max="8" width="14.77734375" style="5" customWidth="1"/>
    <col min="9" max="9" width="18.44140625" style="5" customWidth="1"/>
    <col min="10" max="10" width="15.44140625" style="1" customWidth="1"/>
    <col min="11" max="11" width="28.44140625" style="1" customWidth="1"/>
    <col min="12" max="12" width="9.33203125" style="1"/>
    <col min="13" max="13" width="15.6640625" style="1" customWidth="1"/>
    <col min="14" max="14" width="9.33203125" style="1" customWidth="1"/>
    <col min="15" max="15" width="26.77734375" style="1" customWidth="1"/>
    <col min="16" max="16384" width="9.33203125" style="1"/>
  </cols>
  <sheetData>
    <row r="6" spans="1:13" ht="17.5" x14ac:dyDescent="0.45">
      <c r="A6" s="3" t="s">
        <v>40</v>
      </c>
    </row>
    <row r="7" spans="1:13" x14ac:dyDescent="0.4">
      <c r="A7" s="4"/>
    </row>
    <row r="8" spans="1:13" x14ac:dyDescent="0.4">
      <c r="A8" s="6" t="s">
        <v>6</v>
      </c>
      <c r="B8" s="5"/>
      <c r="C8" s="5"/>
      <c r="D8" s="10" t="s">
        <v>67</v>
      </c>
    </row>
    <row r="9" spans="1:13" x14ac:dyDescent="0.4">
      <c r="A9" s="6" t="s">
        <v>42</v>
      </c>
      <c r="B9" s="5"/>
      <c r="C9" s="5"/>
      <c r="D9" s="10" t="s">
        <v>68</v>
      </c>
    </row>
    <row r="10" spans="1:13" x14ac:dyDescent="0.4">
      <c r="A10" s="6" t="s">
        <v>38</v>
      </c>
      <c r="B10" s="5"/>
      <c r="C10" s="5"/>
      <c r="D10" s="11"/>
    </row>
    <row r="11" spans="1:13" x14ac:dyDescent="0.4">
      <c r="A11" s="6" t="s">
        <v>39</v>
      </c>
      <c r="B11" s="5"/>
      <c r="C11" s="5"/>
      <c r="D11" s="11" t="s">
        <v>69</v>
      </c>
      <c r="K11" s="217" t="s">
        <v>27</v>
      </c>
      <c r="L11" s="217"/>
      <c r="M11" s="63">
        <f>M82</f>
        <v>100</v>
      </c>
    </row>
    <row r="13" spans="1:13" s="2" customFormat="1" ht="16.5" customHeigh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4" customHeight="1" x14ac:dyDescent="0.4">
      <c r="A14" s="218"/>
      <c r="B14" s="218"/>
      <c r="C14" s="222"/>
      <c r="D14" s="223"/>
      <c r="E14" s="224"/>
      <c r="F14" s="218"/>
      <c r="G14" s="113" t="s">
        <v>17</v>
      </c>
      <c r="H14" s="47" t="s">
        <v>19</v>
      </c>
      <c r="I14" s="47" t="s">
        <v>23</v>
      </c>
      <c r="J14" s="226"/>
      <c r="K14" s="226"/>
      <c r="L14" s="226"/>
      <c r="M14" s="226"/>
    </row>
    <row r="15" spans="1:13" x14ac:dyDescent="0.4">
      <c r="A15" s="43"/>
      <c r="B15" s="44"/>
      <c r="C15" s="44"/>
      <c r="D15" s="44"/>
      <c r="E15" s="44"/>
      <c r="F15" s="44"/>
      <c r="G15" s="69"/>
      <c r="H15" s="45"/>
      <c r="I15" s="45"/>
      <c r="J15" s="44"/>
      <c r="K15" s="44"/>
      <c r="L15" s="44"/>
      <c r="M15" s="46"/>
    </row>
    <row r="16" spans="1:13" x14ac:dyDescent="0.4">
      <c r="A16" s="228" t="s">
        <v>12</v>
      </c>
      <c r="B16" s="235" t="s">
        <v>8</v>
      </c>
      <c r="C16" s="228">
        <v>1.1000000000000001</v>
      </c>
      <c r="D16" s="14" t="s">
        <v>14</v>
      </c>
      <c r="E16" s="14"/>
      <c r="F16" s="13"/>
      <c r="G16" s="70"/>
      <c r="H16" s="13"/>
      <c r="I16" s="13"/>
      <c r="J16" s="13"/>
      <c r="K16" s="12"/>
      <c r="L16" s="13"/>
      <c r="M16" s="12"/>
    </row>
    <row r="17" spans="1:16" x14ac:dyDescent="0.4">
      <c r="A17" s="228"/>
      <c r="B17" s="235"/>
      <c r="C17" s="228"/>
      <c r="D17" s="132" t="s">
        <v>58</v>
      </c>
      <c r="E17" s="83" t="s">
        <v>75</v>
      </c>
      <c r="F17" s="133">
        <v>0.05</v>
      </c>
      <c r="G17" s="199" t="s">
        <v>13</v>
      </c>
      <c r="H17" s="127">
        <f>SUM(H18:H20)</f>
        <v>14</v>
      </c>
      <c r="I17" s="199" t="s">
        <v>18</v>
      </c>
      <c r="J17" s="121">
        <f>SUM(J18:J20)</f>
        <v>14</v>
      </c>
      <c r="K17" s="199" t="s">
        <v>130</v>
      </c>
      <c r="L17" s="141">
        <f>SUM(L18:L21)</f>
        <v>4</v>
      </c>
      <c r="M17" s="141">
        <f>SUM(M18:M21)</f>
        <v>5</v>
      </c>
      <c r="P17" s="39"/>
    </row>
    <row r="18" spans="1:16" x14ac:dyDescent="0.4">
      <c r="A18" s="228"/>
      <c r="B18" s="235"/>
      <c r="C18" s="228"/>
      <c r="D18" s="139" t="s">
        <v>44</v>
      </c>
      <c r="E18" s="86" t="s">
        <v>70</v>
      </c>
      <c r="F18" s="142">
        <f>5%/4</f>
        <v>1.2500000000000001E-2</v>
      </c>
      <c r="G18" s="200"/>
      <c r="H18" s="119">
        <v>2</v>
      </c>
      <c r="I18" s="200"/>
      <c r="J18" s="122">
        <f>H18</f>
        <v>2</v>
      </c>
      <c r="K18" s="200"/>
      <c r="L18" s="102">
        <f t="shared" ref="L18:L42" si="0">H18/J18</f>
        <v>1</v>
      </c>
      <c r="M18" s="102">
        <f>L18*F18*100</f>
        <v>1.25</v>
      </c>
      <c r="P18" s="39"/>
    </row>
    <row r="19" spans="1:16" x14ac:dyDescent="0.4">
      <c r="A19" s="228"/>
      <c r="B19" s="235"/>
      <c r="C19" s="228"/>
      <c r="D19" s="139" t="s">
        <v>45</v>
      </c>
      <c r="E19" s="86" t="s">
        <v>71</v>
      </c>
      <c r="F19" s="142">
        <f>5%/4</f>
        <v>1.2500000000000001E-2</v>
      </c>
      <c r="G19" s="200"/>
      <c r="H19" s="119">
        <v>7</v>
      </c>
      <c r="I19" s="200"/>
      <c r="J19" s="122">
        <f>H19</f>
        <v>7</v>
      </c>
      <c r="K19" s="200"/>
      <c r="L19" s="102">
        <f t="shared" si="0"/>
        <v>1</v>
      </c>
      <c r="M19" s="102">
        <f>L19*F19*100</f>
        <v>1.25</v>
      </c>
      <c r="P19" s="39"/>
    </row>
    <row r="20" spans="1:16" x14ac:dyDescent="0.4">
      <c r="A20" s="228"/>
      <c r="B20" s="235"/>
      <c r="C20" s="228"/>
      <c r="D20" s="140" t="s">
        <v>46</v>
      </c>
      <c r="E20" s="79" t="s">
        <v>72</v>
      </c>
      <c r="F20" s="142">
        <f>5%/4</f>
        <v>1.2500000000000001E-2</v>
      </c>
      <c r="G20" s="200"/>
      <c r="H20" s="119">
        <v>5</v>
      </c>
      <c r="I20" s="200"/>
      <c r="J20" s="122">
        <f>H20</f>
        <v>5</v>
      </c>
      <c r="K20" s="200"/>
      <c r="L20" s="102">
        <f t="shared" si="0"/>
        <v>1</v>
      </c>
      <c r="M20" s="102">
        <f>L20*F20*100</f>
        <v>1.25</v>
      </c>
      <c r="P20" s="39"/>
    </row>
    <row r="21" spans="1:16" x14ac:dyDescent="0.4">
      <c r="A21" s="228"/>
      <c r="B21" s="235"/>
      <c r="C21" s="228"/>
      <c r="D21" s="139" t="s">
        <v>74</v>
      </c>
      <c r="E21" s="86" t="s">
        <v>73</v>
      </c>
      <c r="F21" s="142">
        <f>5%/4</f>
        <v>1.2500000000000001E-2</v>
      </c>
      <c r="G21" s="213"/>
      <c r="H21" s="119">
        <v>1</v>
      </c>
      <c r="I21" s="213"/>
      <c r="J21" s="122">
        <f>H21</f>
        <v>1</v>
      </c>
      <c r="K21" s="213"/>
      <c r="L21" s="102">
        <f t="shared" si="0"/>
        <v>1</v>
      </c>
      <c r="M21" s="102">
        <f>L21*F21*100</f>
        <v>1.25</v>
      </c>
      <c r="P21" s="39"/>
    </row>
    <row r="22" spans="1:16" x14ac:dyDescent="0.4">
      <c r="A22" s="228"/>
      <c r="B22" s="235"/>
      <c r="C22" s="228"/>
      <c r="D22" s="132" t="s">
        <v>59</v>
      </c>
      <c r="E22" s="85" t="s">
        <v>76</v>
      </c>
      <c r="F22" s="133">
        <v>0.1</v>
      </c>
      <c r="G22" s="199" t="s">
        <v>13</v>
      </c>
      <c r="H22" s="127">
        <f>SUM(H23:H25)</f>
        <v>14</v>
      </c>
      <c r="I22" s="199" t="s">
        <v>18</v>
      </c>
      <c r="J22" s="121">
        <f>SUM(J23:J25)</f>
        <v>14</v>
      </c>
      <c r="K22" s="199" t="s">
        <v>132</v>
      </c>
      <c r="L22" s="141">
        <f>SUM(L23:L28)</f>
        <v>6</v>
      </c>
      <c r="M22" s="141">
        <f>SUM(M23:M28)</f>
        <v>10</v>
      </c>
      <c r="P22" s="39"/>
    </row>
    <row r="23" spans="1:16" x14ac:dyDescent="0.4">
      <c r="A23" s="228"/>
      <c r="B23" s="235"/>
      <c r="C23" s="228"/>
      <c r="D23" s="81" t="s">
        <v>47</v>
      </c>
      <c r="E23" s="80" t="s">
        <v>77</v>
      </c>
      <c r="F23" s="105">
        <f>F22/6</f>
        <v>1.6666666666666666E-2</v>
      </c>
      <c r="G23" s="200"/>
      <c r="H23" s="119">
        <v>2</v>
      </c>
      <c r="I23" s="200"/>
      <c r="J23" s="122">
        <f t="shared" ref="J23:J28" si="1">H23</f>
        <v>2</v>
      </c>
      <c r="K23" s="200"/>
      <c r="L23" s="102">
        <f t="shared" si="0"/>
        <v>1</v>
      </c>
      <c r="M23" s="102">
        <f t="shared" ref="M23:M28" si="2">L23*F23*100</f>
        <v>1.6666666666666667</v>
      </c>
      <c r="P23" s="39"/>
    </row>
    <row r="24" spans="1:16" x14ac:dyDescent="0.4">
      <c r="A24" s="228"/>
      <c r="B24" s="235"/>
      <c r="C24" s="228"/>
      <c r="D24" s="81" t="s">
        <v>48</v>
      </c>
      <c r="E24" s="80" t="s">
        <v>78</v>
      </c>
      <c r="F24" s="105">
        <f>F23</f>
        <v>1.6666666666666666E-2</v>
      </c>
      <c r="G24" s="200"/>
      <c r="H24" s="119">
        <v>10</v>
      </c>
      <c r="I24" s="200"/>
      <c r="J24" s="122">
        <f t="shared" si="1"/>
        <v>10</v>
      </c>
      <c r="K24" s="200"/>
      <c r="L24" s="102">
        <f>H24/J24</f>
        <v>1</v>
      </c>
      <c r="M24" s="102">
        <f t="shared" si="2"/>
        <v>1.6666666666666667</v>
      </c>
      <c r="P24" s="39"/>
    </row>
    <row r="25" spans="1:16" ht="28" x14ac:dyDescent="0.4">
      <c r="A25" s="228"/>
      <c r="B25" s="235"/>
      <c r="C25" s="228"/>
      <c r="D25" s="81" t="s">
        <v>49</v>
      </c>
      <c r="E25" s="80" t="s">
        <v>79</v>
      </c>
      <c r="F25" s="105">
        <f>F24</f>
        <v>1.6666666666666666E-2</v>
      </c>
      <c r="G25" s="200"/>
      <c r="H25" s="119">
        <v>2</v>
      </c>
      <c r="I25" s="200"/>
      <c r="J25" s="122">
        <f t="shared" si="1"/>
        <v>2</v>
      </c>
      <c r="K25" s="200"/>
      <c r="L25" s="102">
        <f>H25/J25</f>
        <v>1</v>
      </c>
      <c r="M25" s="102">
        <f t="shared" si="2"/>
        <v>1.6666666666666667</v>
      </c>
      <c r="P25" s="39"/>
    </row>
    <row r="26" spans="1:16" x14ac:dyDescent="0.4">
      <c r="A26" s="228"/>
      <c r="B26" s="235"/>
      <c r="C26" s="228"/>
      <c r="D26" s="81" t="s">
        <v>81</v>
      </c>
      <c r="E26" s="80" t="s">
        <v>80</v>
      </c>
      <c r="F26" s="105">
        <f>F25</f>
        <v>1.6666666666666666E-2</v>
      </c>
      <c r="G26" s="200"/>
      <c r="H26" s="119">
        <v>5</v>
      </c>
      <c r="I26" s="200"/>
      <c r="J26" s="122">
        <f t="shared" si="1"/>
        <v>5</v>
      </c>
      <c r="K26" s="200"/>
      <c r="L26" s="102">
        <f>H26/J26</f>
        <v>1</v>
      </c>
      <c r="M26" s="102">
        <f t="shared" si="2"/>
        <v>1.6666666666666667</v>
      </c>
      <c r="P26" s="39"/>
    </row>
    <row r="27" spans="1:16" ht="28" x14ac:dyDescent="0.4">
      <c r="A27" s="228"/>
      <c r="B27" s="235"/>
      <c r="C27" s="228"/>
      <c r="D27" s="81" t="s">
        <v>82</v>
      </c>
      <c r="E27" s="80" t="s">
        <v>83</v>
      </c>
      <c r="F27" s="105">
        <f>F26</f>
        <v>1.6666666666666666E-2</v>
      </c>
      <c r="G27" s="200"/>
      <c r="H27" s="119">
        <v>5</v>
      </c>
      <c r="I27" s="200"/>
      <c r="J27" s="122">
        <f t="shared" si="1"/>
        <v>5</v>
      </c>
      <c r="K27" s="200"/>
      <c r="L27" s="102">
        <f>H27/J27</f>
        <v>1</v>
      </c>
      <c r="M27" s="102">
        <f t="shared" si="2"/>
        <v>1.6666666666666667</v>
      </c>
      <c r="P27" s="39"/>
    </row>
    <row r="28" spans="1:16" x14ac:dyDescent="0.4">
      <c r="A28" s="228"/>
      <c r="B28" s="235"/>
      <c r="C28" s="228"/>
      <c r="D28" s="81" t="s">
        <v>85</v>
      </c>
      <c r="E28" s="80" t="s">
        <v>84</v>
      </c>
      <c r="F28" s="105">
        <f>F27</f>
        <v>1.6666666666666666E-2</v>
      </c>
      <c r="G28" s="130"/>
      <c r="H28" s="119">
        <v>5</v>
      </c>
      <c r="I28" s="213"/>
      <c r="J28" s="122">
        <f t="shared" si="1"/>
        <v>5</v>
      </c>
      <c r="K28" s="213"/>
      <c r="L28" s="102">
        <f>H28/J28</f>
        <v>1</v>
      </c>
      <c r="M28" s="102">
        <f t="shared" si="2"/>
        <v>1.6666666666666667</v>
      </c>
      <c r="P28" s="39"/>
    </row>
    <row r="29" spans="1:16" x14ac:dyDescent="0.4">
      <c r="A29" s="228"/>
      <c r="B29" s="235"/>
      <c r="C29" s="228"/>
      <c r="D29" s="132" t="s">
        <v>60</v>
      </c>
      <c r="E29" s="52" t="s">
        <v>86</v>
      </c>
      <c r="F29" s="133">
        <f>SUM(F30:F32)</f>
        <v>0.05</v>
      </c>
      <c r="G29" s="199" t="s">
        <v>13</v>
      </c>
      <c r="H29" s="127">
        <f>SUM(H30:H32)</f>
        <v>6</v>
      </c>
      <c r="I29" s="197" t="s">
        <v>18</v>
      </c>
      <c r="J29" s="121">
        <f>SUM(J30:J32)</f>
        <v>6</v>
      </c>
      <c r="K29" s="199" t="s">
        <v>132</v>
      </c>
      <c r="L29" s="141">
        <f>SUM(L30:L32)</f>
        <v>3</v>
      </c>
      <c r="M29" s="141">
        <f>SUM(M30:M32)</f>
        <v>5</v>
      </c>
      <c r="P29" s="42"/>
    </row>
    <row r="30" spans="1:16" x14ac:dyDescent="0.4">
      <c r="A30" s="228"/>
      <c r="B30" s="235"/>
      <c r="C30" s="228"/>
      <c r="D30" s="94" t="s">
        <v>50</v>
      </c>
      <c r="E30" s="15" t="s">
        <v>87</v>
      </c>
      <c r="F30" s="105">
        <f>5%/3</f>
        <v>1.6666666666666666E-2</v>
      </c>
      <c r="G30" s="200"/>
      <c r="H30" s="128">
        <v>2</v>
      </c>
      <c r="I30" s="205"/>
      <c r="J30" s="122">
        <v>2</v>
      </c>
      <c r="K30" s="200"/>
      <c r="L30" s="102">
        <f t="shared" si="0"/>
        <v>1</v>
      </c>
      <c r="M30" s="102">
        <f t="shared" ref="M30:M42" si="3">L30*F30*100</f>
        <v>1.6666666666666667</v>
      </c>
      <c r="P30" s="42"/>
    </row>
    <row r="31" spans="1:16" x14ac:dyDescent="0.4">
      <c r="A31" s="228"/>
      <c r="B31" s="235"/>
      <c r="C31" s="228"/>
      <c r="D31" s="94" t="s">
        <v>51</v>
      </c>
      <c r="E31" s="15" t="s">
        <v>89</v>
      </c>
      <c r="F31" s="105">
        <f>5%/3</f>
        <v>1.6666666666666666E-2</v>
      </c>
      <c r="G31" s="200"/>
      <c r="H31" s="128">
        <v>2</v>
      </c>
      <c r="I31" s="205"/>
      <c r="J31" s="122">
        <v>2</v>
      </c>
      <c r="K31" s="200"/>
      <c r="L31" s="102">
        <f t="shared" si="0"/>
        <v>1</v>
      </c>
      <c r="M31" s="102">
        <f t="shared" si="3"/>
        <v>1.6666666666666667</v>
      </c>
      <c r="P31" s="42"/>
    </row>
    <row r="32" spans="1:16" x14ac:dyDescent="0.4">
      <c r="A32" s="228"/>
      <c r="B32" s="235"/>
      <c r="C32" s="228"/>
      <c r="D32" s="94" t="s">
        <v>52</v>
      </c>
      <c r="E32" s="15" t="s">
        <v>88</v>
      </c>
      <c r="F32" s="105">
        <f>5%/3</f>
        <v>1.6666666666666666E-2</v>
      </c>
      <c r="G32" s="213"/>
      <c r="H32" s="128">
        <v>2</v>
      </c>
      <c r="I32" s="198"/>
      <c r="J32" s="122">
        <v>2</v>
      </c>
      <c r="K32" s="213"/>
      <c r="L32" s="102">
        <f t="shared" si="0"/>
        <v>1</v>
      </c>
      <c r="M32" s="102">
        <f t="shared" si="3"/>
        <v>1.6666666666666667</v>
      </c>
      <c r="P32" s="42"/>
    </row>
    <row r="33" spans="1:17" x14ac:dyDescent="0.4">
      <c r="A33" s="228"/>
      <c r="B33" s="235"/>
      <c r="C33" s="228"/>
      <c r="D33" s="132" t="s">
        <v>61</v>
      </c>
      <c r="E33" s="52" t="s">
        <v>90</v>
      </c>
      <c r="F33" s="133">
        <v>7.4999999999999997E-2</v>
      </c>
      <c r="G33" s="199" t="s">
        <v>13</v>
      </c>
      <c r="H33" s="127">
        <f>SUM(H34:H35)</f>
        <v>30</v>
      </c>
      <c r="I33" s="199" t="s">
        <v>18</v>
      </c>
      <c r="J33" s="121">
        <f>SUM(J34:J35)</f>
        <v>30</v>
      </c>
      <c r="K33" s="199" t="s">
        <v>24</v>
      </c>
      <c r="L33" s="141">
        <f>SUM(L34:L35)</f>
        <v>2</v>
      </c>
      <c r="M33" s="141">
        <f>SUM(M34:M35)</f>
        <v>7.5</v>
      </c>
      <c r="P33" s="39"/>
    </row>
    <row r="34" spans="1:17" x14ac:dyDescent="0.4">
      <c r="A34" s="228"/>
      <c r="B34" s="235"/>
      <c r="C34" s="228"/>
      <c r="D34" s="81" t="s">
        <v>53</v>
      </c>
      <c r="E34" s="15" t="s">
        <v>91</v>
      </c>
      <c r="F34" s="105">
        <f>F33/2</f>
        <v>3.7499999999999999E-2</v>
      </c>
      <c r="G34" s="200"/>
      <c r="H34" s="119">
        <v>15</v>
      </c>
      <c r="I34" s="200"/>
      <c r="J34" s="122">
        <v>15</v>
      </c>
      <c r="K34" s="200"/>
      <c r="L34" s="102">
        <f t="shared" si="0"/>
        <v>1</v>
      </c>
      <c r="M34" s="102">
        <f t="shared" si="3"/>
        <v>3.75</v>
      </c>
      <c r="P34" s="39"/>
    </row>
    <row r="35" spans="1:17" ht="28" x14ac:dyDescent="0.4">
      <c r="A35" s="228"/>
      <c r="B35" s="235"/>
      <c r="C35" s="228"/>
      <c r="D35" s="81" t="s">
        <v>54</v>
      </c>
      <c r="E35" s="80" t="s">
        <v>92</v>
      </c>
      <c r="F35" s="105">
        <f>F34</f>
        <v>3.7499999999999999E-2</v>
      </c>
      <c r="G35" s="200"/>
      <c r="H35" s="119">
        <v>15</v>
      </c>
      <c r="I35" s="200"/>
      <c r="J35" s="122">
        <v>15</v>
      </c>
      <c r="K35" s="200"/>
      <c r="L35" s="102">
        <f t="shared" si="0"/>
        <v>1</v>
      </c>
      <c r="M35" s="102">
        <f t="shared" si="3"/>
        <v>3.75</v>
      </c>
      <c r="P35" s="39"/>
    </row>
    <row r="36" spans="1:17" x14ac:dyDescent="0.4">
      <c r="A36" s="228"/>
      <c r="B36" s="235"/>
      <c r="C36" s="228"/>
      <c r="D36" s="132" t="s">
        <v>62</v>
      </c>
      <c r="E36" s="52" t="s">
        <v>93</v>
      </c>
      <c r="F36" s="133">
        <v>0.1</v>
      </c>
      <c r="G36" s="199" t="s">
        <v>13</v>
      </c>
      <c r="H36" s="127">
        <f>SUM(H37:H39)</f>
        <v>12</v>
      </c>
      <c r="I36" s="197" t="s">
        <v>18</v>
      </c>
      <c r="J36" s="121">
        <f>SUM(J37:J39)</f>
        <v>12</v>
      </c>
      <c r="K36" s="199" t="s">
        <v>131</v>
      </c>
      <c r="L36" s="141">
        <f>SUM(L37:L42)</f>
        <v>6</v>
      </c>
      <c r="M36" s="141">
        <f>SUM(M37:M42)</f>
        <v>10</v>
      </c>
      <c r="P36" s="42"/>
    </row>
    <row r="37" spans="1:17" x14ac:dyDescent="0.4">
      <c r="A37" s="228"/>
      <c r="B37" s="235"/>
      <c r="C37" s="16"/>
      <c r="D37" s="94" t="s">
        <v>55</v>
      </c>
      <c r="E37" s="15" t="s">
        <v>94</v>
      </c>
      <c r="F37" s="105">
        <f>F36/6</f>
        <v>1.6666666666666666E-2</v>
      </c>
      <c r="G37" s="200"/>
      <c r="H37" s="129">
        <v>3</v>
      </c>
      <c r="I37" s="205"/>
      <c r="J37" s="122">
        <f t="shared" ref="J37:J42" si="4">H37</f>
        <v>3</v>
      </c>
      <c r="K37" s="200"/>
      <c r="L37" s="102">
        <f t="shared" si="0"/>
        <v>1</v>
      </c>
      <c r="M37" s="102">
        <f t="shared" si="3"/>
        <v>1.6666666666666667</v>
      </c>
      <c r="P37" s="42"/>
    </row>
    <row r="38" spans="1:17" x14ac:dyDescent="0.4">
      <c r="A38" s="228"/>
      <c r="B38" s="235"/>
      <c r="C38" s="16"/>
      <c r="D38" s="94" t="s">
        <v>56</v>
      </c>
      <c r="E38" s="15" t="s">
        <v>95</v>
      </c>
      <c r="F38" s="105">
        <f>F37</f>
        <v>1.6666666666666666E-2</v>
      </c>
      <c r="G38" s="200"/>
      <c r="H38" s="129">
        <v>4</v>
      </c>
      <c r="I38" s="205"/>
      <c r="J38" s="122">
        <f t="shared" si="4"/>
        <v>4</v>
      </c>
      <c r="K38" s="200"/>
      <c r="L38" s="102">
        <f t="shared" si="0"/>
        <v>1</v>
      </c>
      <c r="M38" s="102">
        <f t="shared" si="3"/>
        <v>1.6666666666666667</v>
      </c>
      <c r="P38" s="42"/>
    </row>
    <row r="39" spans="1:17" x14ac:dyDescent="0.4">
      <c r="A39" s="228"/>
      <c r="B39" s="235"/>
      <c r="C39" s="16"/>
      <c r="D39" s="94" t="s">
        <v>57</v>
      </c>
      <c r="E39" s="15" t="s">
        <v>96</v>
      </c>
      <c r="F39" s="105">
        <f>F38</f>
        <v>1.6666666666666666E-2</v>
      </c>
      <c r="G39" s="200"/>
      <c r="H39" s="129">
        <v>5</v>
      </c>
      <c r="I39" s="205"/>
      <c r="J39" s="122">
        <f t="shared" si="4"/>
        <v>5</v>
      </c>
      <c r="K39" s="200"/>
      <c r="L39" s="102">
        <f t="shared" si="0"/>
        <v>1</v>
      </c>
      <c r="M39" s="102">
        <f t="shared" si="3"/>
        <v>1.6666666666666667</v>
      </c>
      <c r="P39" s="42"/>
    </row>
    <row r="40" spans="1:17" x14ac:dyDescent="0.4">
      <c r="A40" s="228"/>
      <c r="B40" s="235"/>
      <c r="C40" s="16"/>
      <c r="D40" s="94" t="s">
        <v>101</v>
      </c>
      <c r="E40" s="15" t="s">
        <v>97</v>
      </c>
      <c r="F40" s="105">
        <f>F39</f>
        <v>1.6666666666666666E-2</v>
      </c>
      <c r="G40" s="200"/>
      <c r="H40" s="129">
        <v>2</v>
      </c>
      <c r="I40" s="205"/>
      <c r="J40" s="122">
        <f t="shared" si="4"/>
        <v>2</v>
      </c>
      <c r="K40" s="200"/>
      <c r="L40" s="102">
        <f t="shared" si="0"/>
        <v>1</v>
      </c>
      <c r="M40" s="102">
        <f t="shared" si="3"/>
        <v>1.6666666666666667</v>
      </c>
      <c r="P40" s="42"/>
    </row>
    <row r="41" spans="1:17" x14ac:dyDescent="0.4">
      <c r="A41" s="228"/>
      <c r="B41" s="235"/>
      <c r="C41" s="16"/>
      <c r="D41" s="94" t="s">
        <v>102</v>
      </c>
      <c r="E41" s="15" t="s">
        <v>98</v>
      </c>
      <c r="F41" s="105">
        <f>F40</f>
        <v>1.6666666666666666E-2</v>
      </c>
      <c r="G41" s="200"/>
      <c r="H41" s="129">
        <v>2</v>
      </c>
      <c r="I41" s="205"/>
      <c r="J41" s="122">
        <f t="shared" si="4"/>
        <v>2</v>
      </c>
      <c r="K41" s="200"/>
      <c r="L41" s="102">
        <f t="shared" si="0"/>
        <v>1</v>
      </c>
      <c r="M41" s="102">
        <f t="shared" si="3"/>
        <v>1.6666666666666667</v>
      </c>
      <c r="P41" s="42"/>
    </row>
    <row r="42" spans="1:17" x14ac:dyDescent="0.4">
      <c r="A42" s="228"/>
      <c r="B42" s="235"/>
      <c r="C42" s="16"/>
      <c r="D42" s="94" t="s">
        <v>103</v>
      </c>
      <c r="E42" s="15" t="s">
        <v>99</v>
      </c>
      <c r="F42" s="105">
        <f>F41</f>
        <v>1.6666666666666666E-2</v>
      </c>
      <c r="G42" s="213"/>
      <c r="H42" s="129">
        <v>5</v>
      </c>
      <c r="I42" s="198"/>
      <c r="J42" s="122">
        <f t="shared" si="4"/>
        <v>5</v>
      </c>
      <c r="K42" s="213"/>
      <c r="L42" s="102">
        <f t="shared" si="0"/>
        <v>1</v>
      </c>
      <c r="M42" s="102">
        <f t="shared" si="3"/>
        <v>1.6666666666666667</v>
      </c>
      <c r="P42" s="42"/>
    </row>
    <row r="43" spans="1:17" x14ac:dyDescent="0.4">
      <c r="A43" s="22"/>
      <c r="B43" s="23"/>
      <c r="C43" s="20"/>
      <c r="D43" s="148"/>
      <c r="E43" s="19"/>
      <c r="F43" s="157"/>
      <c r="G43" s="149"/>
      <c r="H43" s="149"/>
      <c r="I43" s="149"/>
      <c r="J43" s="149"/>
      <c r="K43" s="149"/>
      <c r="L43" s="149"/>
      <c r="M43" s="150">
        <f>M17+M22+M29+M33+M36</f>
        <v>37.5</v>
      </c>
      <c r="P43" s="38"/>
      <c r="Q43" s="38"/>
    </row>
    <row r="44" spans="1:17" x14ac:dyDescent="0.4">
      <c r="A44" s="228" t="s">
        <v>16</v>
      </c>
      <c r="B44" s="235" t="s">
        <v>9</v>
      </c>
      <c r="C44" s="234">
        <v>2.1</v>
      </c>
      <c r="D44" s="81" t="s">
        <v>116</v>
      </c>
      <c r="E44" s="15"/>
      <c r="F44" s="134"/>
      <c r="G44" s="112"/>
      <c r="H44" s="151"/>
      <c r="I44" s="112"/>
      <c r="J44" s="134"/>
      <c r="K44" s="112"/>
      <c r="L44" s="134"/>
      <c r="M44" s="134"/>
    </row>
    <row r="45" spans="1:17" x14ac:dyDescent="0.4">
      <c r="A45" s="228"/>
      <c r="B45" s="235"/>
      <c r="C45" s="234"/>
      <c r="D45" s="132" t="s">
        <v>58</v>
      </c>
      <c r="E45" s="52" t="s">
        <v>100</v>
      </c>
      <c r="F45" s="133">
        <v>0.1</v>
      </c>
      <c r="G45" s="197" t="s">
        <v>134</v>
      </c>
      <c r="H45" s="118">
        <v>5</v>
      </c>
      <c r="I45" s="199" t="s">
        <v>18</v>
      </c>
      <c r="J45" s="121">
        <v>5</v>
      </c>
      <c r="K45" s="209" t="s">
        <v>135</v>
      </c>
      <c r="L45" s="141">
        <f>SUM(L46:L52)</f>
        <v>7</v>
      </c>
      <c r="M45" s="141">
        <f>SUM(M46:M52)</f>
        <v>10</v>
      </c>
    </row>
    <row r="46" spans="1:17" ht="28" x14ac:dyDescent="0.4">
      <c r="A46" s="228"/>
      <c r="B46" s="235"/>
      <c r="C46" s="234"/>
      <c r="D46" s="81" t="s">
        <v>44</v>
      </c>
      <c r="E46" s="80" t="s">
        <v>263</v>
      </c>
      <c r="F46" s="105">
        <f>F45/7</f>
        <v>1.4285714285714287E-2</v>
      </c>
      <c r="G46" s="205"/>
      <c r="H46" s="119">
        <v>30</v>
      </c>
      <c r="I46" s="200"/>
      <c r="J46" s="122">
        <v>30</v>
      </c>
      <c r="K46" s="210"/>
      <c r="L46" s="102">
        <f>H46/J46</f>
        <v>1</v>
      </c>
      <c r="M46" s="102">
        <f>L46*F46*100</f>
        <v>1.4285714285714286</v>
      </c>
    </row>
    <row r="47" spans="1:17" ht="28" x14ac:dyDescent="0.4">
      <c r="A47" s="228"/>
      <c r="B47" s="235"/>
      <c r="C47" s="234"/>
      <c r="D47" s="81" t="s">
        <v>45</v>
      </c>
      <c r="E47" s="80" t="s">
        <v>264</v>
      </c>
      <c r="F47" s="105">
        <f t="shared" ref="F47:F52" si="5">F46</f>
        <v>1.4285714285714287E-2</v>
      </c>
      <c r="G47" s="205"/>
      <c r="H47" s="119">
        <v>3</v>
      </c>
      <c r="I47" s="200"/>
      <c r="J47" s="122">
        <v>3</v>
      </c>
      <c r="K47" s="210"/>
      <c r="L47" s="102">
        <f t="shared" ref="L47:L52" si="6">H47/J47</f>
        <v>1</v>
      </c>
      <c r="M47" s="102">
        <f t="shared" ref="M47:M52" si="7">L47*F47*100</f>
        <v>1.4285714285714286</v>
      </c>
    </row>
    <row r="48" spans="1:17" ht="42" x14ac:dyDescent="0.4">
      <c r="A48" s="228"/>
      <c r="B48" s="235"/>
      <c r="C48" s="234"/>
      <c r="D48" s="81" t="s">
        <v>46</v>
      </c>
      <c r="E48" s="80" t="s">
        <v>265</v>
      </c>
      <c r="F48" s="105">
        <f t="shared" si="5"/>
        <v>1.4285714285714287E-2</v>
      </c>
      <c r="G48" s="205"/>
      <c r="H48" s="119">
        <v>1</v>
      </c>
      <c r="I48" s="200"/>
      <c r="J48" s="122">
        <v>1</v>
      </c>
      <c r="K48" s="210"/>
      <c r="L48" s="102">
        <f t="shared" si="6"/>
        <v>1</v>
      </c>
      <c r="M48" s="102">
        <f t="shared" si="7"/>
        <v>1.4285714285714286</v>
      </c>
    </row>
    <row r="49" spans="1:13" ht="42" x14ac:dyDescent="0.4">
      <c r="A49" s="228"/>
      <c r="B49" s="235"/>
      <c r="C49" s="234"/>
      <c r="D49" s="81" t="s">
        <v>74</v>
      </c>
      <c r="E49" s="80" t="s">
        <v>105</v>
      </c>
      <c r="F49" s="105">
        <f t="shared" si="5"/>
        <v>1.4285714285714287E-2</v>
      </c>
      <c r="G49" s="205"/>
      <c r="H49" s="119">
        <v>7</v>
      </c>
      <c r="I49" s="200"/>
      <c r="J49" s="122">
        <v>7</v>
      </c>
      <c r="K49" s="210"/>
      <c r="L49" s="102">
        <f t="shared" si="6"/>
        <v>1</v>
      </c>
      <c r="M49" s="102">
        <f t="shared" si="7"/>
        <v>1.4285714285714286</v>
      </c>
    </row>
    <row r="50" spans="1:13" ht="27" customHeight="1" x14ac:dyDescent="0.4">
      <c r="A50" s="228"/>
      <c r="B50" s="235"/>
      <c r="C50" s="234"/>
      <c r="D50" s="81" t="s">
        <v>204</v>
      </c>
      <c r="E50" s="80" t="s">
        <v>266</v>
      </c>
      <c r="F50" s="105">
        <f t="shared" si="5"/>
        <v>1.4285714285714287E-2</v>
      </c>
      <c r="G50" s="205"/>
      <c r="H50" s="119">
        <v>3</v>
      </c>
      <c r="I50" s="200"/>
      <c r="J50" s="122">
        <v>3</v>
      </c>
      <c r="K50" s="210"/>
      <c r="L50" s="102">
        <f t="shared" si="6"/>
        <v>1</v>
      </c>
      <c r="M50" s="102">
        <f t="shared" si="7"/>
        <v>1.4285714285714286</v>
      </c>
    </row>
    <row r="51" spans="1:13" x14ac:dyDescent="0.4">
      <c r="A51" s="228"/>
      <c r="B51" s="235"/>
      <c r="C51" s="234"/>
      <c r="D51" s="81" t="s">
        <v>205</v>
      </c>
      <c r="E51" s="15" t="s">
        <v>261</v>
      </c>
      <c r="F51" s="105">
        <f t="shared" si="5"/>
        <v>1.4285714285714287E-2</v>
      </c>
      <c r="G51" s="205"/>
      <c r="H51" s="119">
        <v>30</v>
      </c>
      <c r="I51" s="200"/>
      <c r="J51" s="122">
        <v>30</v>
      </c>
      <c r="K51" s="210"/>
      <c r="L51" s="102">
        <f t="shared" si="6"/>
        <v>1</v>
      </c>
      <c r="M51" s="102">
        <f t="shared" si="7"/>
        <v>1.4285714285714286</v>
      </c>
    </row>
    <row r="52" spans="1:13" ht="28" x14ac:dyDescent="0.4">
      <c r="A52" s="228"/>
      <c r="B52" s="235"/>
      <c r="C52" s="234"/>
      <c r="D52" s="81" t="s">
        <v>241</v>
      </c>
      <c r="E52" s="80" t="s">
        <v>262</v>
      </c>
      <c r="F52" s="105">
        <f t="shared" si="5"/>
        <v>1.4285714285714287E-2</v>
      </c>
      <c r="G52" s="205"/>
      <c r="H52" s="119">
        <v>14</v>
      </c>
      <c r="I52" s="200"/>
      <c r="J52" s="122">
        <v>14</v>
      </c>
      <c r="K52" s="210"/>
      <c r="L52" s="102">
        <f t="shared" si="6"/>
        <v>1</v>
      </c>
      <c r="M52" s="102">
        <f t="shared" si="7"/>
        <v>1.4285714285714286</v>
      </c>
    </row>
    <row r="53" spans="1:13" ht="28" x14ac:dyDescent="0.4">
      <c r="A53" s="228"/>
      <c r="B53" s="235"/>
      <c r="C53" s="234"/>
      <c r="D53" s="132" t="s">
        <v>63</v>
      </c>
      <c r="E53" s="131" t="s">
        <v>236</v>
      </c>
      <c r="F53" s="133">
        <v>7.4999999999999997E-2</v>
      </c>
      <c r="G53" s="197" t="s">
        <v>15</v>
      </c>
      <c r="H53" s="118">
        <v>5</v>
      </c>
      <c r="I53" s="199" t="s">
        <v>18</v>
      </c>
      <c r="J53" s="121">
        <v>5</v>
      </c>
      <c r="K53" s="199" t="s">
        <v>133</v>
      </c>
      <c r="L53" s="141">
        <f>SUM(L54:L56)</f>
        <v>3</v>
      </c>
      <c r="M53" s="141">
        <f>SUM(M54:M56)</f>
        <v>7.5</v>
      </c>
    </row>
    <row r="54" spans="1:13" ht="41.5" customHeight="1" x14ac:dyDescent="0.4">
      <c r="A54" s="228"/>
      <c r="B54" s="235"/>
      <c r="C54" s="234"/>
      <c r="D54" s="81" t="s">
        <v>47</v>
      </c>
      <c r="E54" s="88" t="s">
        <v>104</v>
      </c>
      <c r="F54" s="105">
        <f>F53/3</f>
        <v>2.4999999999999998E-2</v>
      </c>
      <c r="G54" s="205"/>
      <c r="H54" s="119">
        <v>7</v>
      </c>
      <c r="I54" s="200"/>
      <c r="J54" s="122">
        <v>7</v>
      </c>
      <c r="K54" s="200"/>
      <c r="L54" s="102">
        <f>H54/J54</f>
        <v>1</v>
      </c>
      <c r="M54" s="102">
        <f>L54*F54*100</f>
        <v>2.5</v>
      </c>
    </row>
    <row r="55" spans="1:13" ht="28" x14ac:dyDescent="0.4">
      <c r="A55" s="228"/>
      <c r="B55" s="235"/>
      <c r="C55" s="234"/>
      <c r="D55" s="81" t="s">
        <v>48</v>
      </c>
      <c r="E55" s="88" t="s">
        <v>237</v>
      </c>
      <c r="F55" s="105">
        <f>F54</f>
        <v>2.4999999999999998E-2</v>
      </c>
      <c r="G55" s="205"/>
      <c r="H55" s="119">
        <v>7</v>
      </c>
      <c r="I55" s="200"/>
      <c r="J55" s="122">
        <v>7</v>
      </c>
      <c r="K55" s="200"/>
      <c r="L55" s="102">
        <f>H55/J55</f>
        <v>1</v>
      </c>
      <c r="M55" s="102">
        <f>L55*F55*100</f>
        <v>2.5</v>
      </c>
    </row>
    <row r="56" spans="1:13" x14ac:dyDescent="0.4">
      <c r="A56" s="228"/>
      <c r="B56" s="235"/>
      <c r="C56" s="234"/>
      <c r="D56" s="81" t="s">
        <v>49</v>
      </c>
      <c r="E56" s="15" t="s">
        <v>127</v>
      </c>
      <c r="F56" s="105">
        <f>F55</f>
        <v>2.4999999999999998E-2</v>
      </c>
      <c r="G56" s="198"/>
      <c r="H56" s="119">
        <v>2</v>
      </c>
      <c r="I56" s="213"/>
      <c r="J56" s="122">
        <v>2</v>
      </c>
      <c r="K56" s="213"/>
      <c r="L56" s="102">
        <f>H56/J56</f>
        <v>1</v>
      </c>
      <c r="M56" s="102">
        <f>L56*F56*100</f>
        <v>2.5</v>
      </c>
    </row>
    <row r="57" spans="1:13" x14ac:dyDescent="0.4">
      <c r="A57" s="228"/>
      <c r="B57" s="235"/>
      <c r="C57" s="234"/>
      <c r="D57" s="132" t="s">
        <v>108</v>
      </c>
      <c r="E57" s="52" t="s">
        <v>106</v>
      </c>
      <c r="F57" s="133">
        <v>0.1</v>
      </c>
      <c r="G57" s="197" t="s">
        <v>15</v>
      </c>
      <c r="H57" s="118">
        <v>5</v>
      </c>
      <c r="I57" s="199" t="s">
        <v>18</v>
      </c>
      <c r="J57" s="121">
        <v>5</v>
      </c>
      <c r="K57" s="199" t="s">
        <v>24</v>
      </c>
      <c r="L57" s="141">
        <f>SUM(L58:L59)</f>
        <v>2</v>
      </c>
      <c r="M57" s="141">
        <f>SUM(M58:M59)</f>
        <v>10</v>
      </c>
    </row>
    <row r="58" spans="1:13" ht="28" x14ac:dyDescent="0.4">
      <c r="A58" s="228"/>
      <c r="B58" s="235"/>
      <c r="C58" s="234"/>
      <c r="D58" s="94" t="s">
        <v>50</v>
      </c>
      <c r="E58" s="80" t="s">
        <v>107</v>
      </c>
      <c r="F58" s="105">
        <f>F57/2</f>
        <v>0.05</v>
      </c>
      <c r="G58" s="205"/>
      <c r="H58" s="119">
        <v>7</v>
      </c>
      <c r="I58" s="200"/>
      <c r="J58" s="122">
        <v>7</v>
      </c>
      <c r="K58" s="200"/>
      <c r="L58" s="102">
        <f>H58/J58</f>
        <v>1</v>
      </c>
      <c r="M58" s="102">
        <f>L58*F58*100</f>
        <v>5</v>
      </c>
    </row>
    <row r="59" spans="1:13" ht="42" x14ac:dyDescent="0.4">
      <c r="A59" s="228"/>
      <c r="B59" s="235"/>
      <c r="C59" s="234"/>
      <c r="D59" s="94" t="s">
        <v>51</v>
      </c>
      <c r="E59" s="80" t="s">
        <v>260</v>
      </c>
      <c r="F59" s="105">
        <f>F58</f>
        <v>0.05</v>
      </c>
      <c r="G59" s="205"/>
      <c r="H59" s="119">
        <v>2</v>
      </c>
      <c r="I59" s="200"/>
      <c r="J59" s="122">
        <v>2</v>
      </c>
      <c r="K59" s="200"/>
      <c r="L59" s="102">
        <f>H59/J59</f>
        <v>1</v>
      </c>
      <c r="M59" s="102">
        <f>L59*F59*100</f>
        <v>5</v>
      </c>
    </row>
    <row r="60" spans="1:13" ht="14" customHeight="1" x14ac:dyDescent="0.4">
      <c r="A60" s="228"/>
      <c r="B60" s="235"/>
      <c r="C60" s="234"/>
      <c r="D60" s="132" t="s">
        <v>112</v>
      </c>
      <c r="E60" s="52" t="s">
        <v>109</v>
      </c>
      <c r="F60" s="133">
        <v>0.05</v>
      </c>
      <c r="G60" s="197" t="s">
        <v>15</v>
      </c>
      <c r="H60" s="118">
        <v>5</v>
      </c>
      <c r="I60" s="199" t="s">
        <v>18</v>
      </c>
      <c r="J60" s="121">
        <v>5</v>
      </c>
      <c r="K60" s="209" t="s">
        <v>135</v>
      </c>
      <c r="L60" s="141">
        <f>SUM(L61:L63)</f>
        <v>3</v>
      </c>
      <c r="M60" s="141">
        <f>SUM(M61:M63)</f>
        <v>5</v>
      </c>
    </row>
    <row r="61" spans="1:13" x14ac:dyDescent="0.4">
      <c r="A61" s="228"/>
      <c r="B61" s="235"/>
      <c r="C61" s="234"/>
      <c r="D61" s="81" t="s">
        <v>53</v>
      </c>
      <c r="E61" s="15" t="s">
        <v>110</v>
      </c>
      <c r="F61" s="105">
        <f>F60/3</f>
        <v>1.6666666666666666E-2</v>
      </c>
      <c r="G61" s="205"/>
      <c r="H61" s="119">
        <v>2</v>
      </c>
      <c r="I61" s="200"/>
      <c r="J61" s="122">
        <v>2</v>
      </c>
      <c r="K61" s="210"/>
      <c r="L61" s="102">
        <f>H61/J61</f>
        <v>1</v>
      </c>
      <c r="M61" s="102">
        <f>L61*F61*100</f>
        <v>1.6666666666666667</v>
      </c>
    </row>
    <row r="62" spans="1:13" x14ac:dyDescent="0.4">
      <c r="A62" s="228"/>
      <c r="B62" s="235"/>
      <c r="C62" s="234"/>
      <c r="D62" s="81" t="s">
        <v>54</v>
      </c>
      <c r="E62" s="15" t="s">
        <v>111</v>
      </c>
      <c r="F62" s="105">
        <f>F61</f>
        <v>1.6666666666666666E-2</v>
      </c>
      <c r="G62" s="205"/>
      <c r="H62" s="119">
        <v>1</v>
      </c>
      <c r="I62" s="200"/>
      <c r="J62" s="122">
        <v>1</v>
      </c>
      <c r="K62" s="210"/>
      <c r="L62" s="102">
        <f>H62/J62</f>
        <v>1</v>
      </c>
      <c r="M62" s="102">
        <f>L62*F62*100</f>
        <v>1.6666666666666667</v>
      </c>
    </row>
    <row r="63" spans="1:13" x14ac:dyDescent="0.4">
      <c r="A63" s="228"/>
      <c r="B63" s="235"/>
      <c r="C63" s="146"/>
      <c r="D63" s="81" t="s">
        <v>249</v>
      </c>
      <c r="E63" s="15" t="s">
        <v>267</v>
      </c>
      <c r="F63" s="105">
        <f>F62</f>
        <v>1.6666666666666666E-2</v>
      </c>
      <c r="G63" s="198"/>
      <c r="H63" s="152">
        <v>7</v>
      </c>
      <c r="I63" s="213"/>
      <c r="J63" s="122">
        <v>7</v>
      </c>
      <c r="K63" s="212"/>
      <c r="L63" s="102">
        <f>H63/J63</f>
        <v>1</v>
      </c>
      <c r="M63" s="102">
        <f>L63*F63*100</f>
        <v>1.6666666666666667</v>
      </c>
    </row>
    <row r="64" spans="1:13" x14ac:dyDescent="0.4">
      <c r="A64" s="228"/>
      <c r="B64" s="235"/>
      <c r="C64" s="13">
        <v>2.2000000000000002</v>
      </c>
      <c r="D64" s="81" t="s">
        <v>118</v>
      </c>
      <c r="E64" s="15"/>
      <c r="F64" s="134"/>
      <c r="G64" s="112"/>
      <c r="H64" s="151"/>
      <c r="I64" s="112"/>
      <c r="J64" s="134"/>
      <c r="K64" s="112"/>
      <c r="L64" s="134"/>
      <c r="M64" s="134"/>
    </row>
    <row r="65" spans="1:13" x14ac:dyDescent="0.4">
      <c r="A65" s="89"/>
      <c r="B65" s="90"/>
      <c r="C65" s="28"/>
      <c r="D65" s="132" t="s">
        <v>117</v>
      </c>
      <c r="E65" s="52" t="s">
        <v>119</v>
      </c>
      <c r="F65" s="133">
        <f>SUM(F66:F67)</f>
        <v>0.05</v>
      </c>
      <c r="G65" s="197" t="s">
        <v>15</v>
      </c>
      <c r="H65" s="118">
        <v>5</v>
      </c>
      <c r="I65" s="199" t="s">
        <v>18</v>
      </c>
      <c r="J65" s="121">
        <v>5</v>
      </c>
      <c r="K65" s="199" t="s">
        <v>24</v>
      </c>
      <c r="L65" s="141">
        <f>SUM(L66:L69)</f>
        <v>25</v>
      </c>
      <c r="M65" s="141">
        <f>SUM(M66:M67)</f>
        <v>5</v>
      </c>
    </row>
    <row r="66" spans="1:13" ht="28" x14ac:dyDescent="0.4">
      <c r="A66" s="89"/>
      <c r="B66" s="90"/>
      <c r="C66" s="28"/>
      <c r="D66" s="81" t="s">
        <v>44</v>
      </c>
      <c r="E66" s="80" t="s">
        <v>120</v>
      </c>
      <c r="F66" s="105">
        <f>5%/2</f>
        <v>2.5000000000000001E-2</v>
      </c>
      <c r="G66" s="205"/>
      <c r="H66" s="119">
        <v>14</v>
      </c>
      <c r="I66" s="200"/>
      <c r="J66" s="122">
        <v>14</v>
      </c>
      <c r="K66" s="200"/>
      <c r="L66" s="102">
        <f>H66/J66</f>
        <v>1</v>
      </c>
      <c r="M66" s="102">
        <f>L66*F66*100</f>
        <v>2.5</v>
      </c>
    </row>
    <row r="67" spans="1:13" x14ac:dyDescent="0.4">
      <c r="A67" s="89"/>
      <c r="B67" s="90"/>
      <c r="C67" s="28"/>
      <c r="D67" s="81" t="s">
        <v>45</v>
      </c>
      <c r="E67" s="80" t="s">
        <v>125</v>
      </c>
      <c r="F67" s="105">
        <f>5%/2</f>
        <v>2.5000000000000001E-2</v>
      </c>
      <c r="G67" s="198"/>
      <c r="H67" s="119">
        <v>7</v>
      </c>
      <c r="I67" s="200"/>
      <c r="J67" s="122">
        <v>7</v>
      </c>
      <c r="K67" s="200"/>
      <c r="L67" s="102">
        <f>H67/J67</f>
        <v>1</v>
      </c>
      <c r="M67" s="102">
        <f>L67*F67*100</f>
        <v>2.5</v>
      </c>
    </row>
    <row r="68" spans="1:13" x14ac:dyDescent="0.4">
      <c r="A68" s="89"/>
      <c r="B68" s="90"/>
      <c r="C68" s="28"/>
      <c r="D68" s="132" t="s">
        <v>123</v>
      </c>
      <c r="E68" s="52" t="s">
        <v>121</v>
      </c>
      <c r="F68" s="133">
        <f>SUM(F69:F70)</f>
        <v>0.05</v>
      </c>
      <c r="G68" s="197" t="s">
        <v>15</v>
      </c>
      <c r="H68" s="118">
        <v>5</v>
      </c>
      <c r="I68" s="199" t="s">
        <v>18</v>
      </c>
      <c r="J68" s="121">
        <v>5</v>
      </c>
      <c r="K68" s="199" t="s">
        <v>24</v>
      </c>
      <c r="L68" s="141">
        <f>SUM(L69:L76)</f>
        <v>22</v>
      </c>
      <c r="M68" s="141">
        <f>SUM(M69:M70)</f>
        <v>5</v>
      </c>
    </row>
    <row r="69" spans="1:13" ht="28" x14ac:dyDescent="0.4">
      <c r="A69" s="89"/>
      <c r="B69" s="90"/>
      <c r="C69" s="28"/>
      <c r="D69" s="81" t="s">
        <v>47</v>
      </c>
      <c r="E69" s="80" t="s">
        <v>122</v>
      </c>
      <c r="F69" s="105">
        <f>5%/2</f>
        <v>2.5000000000000001E-2</v>
      </c>
      <c r="G69" s="205"/>
      <c r="H69" s="119">
        <v>14</v>
      </c>
      <c r="I69" s="200"/>
      <c r="J69" s="122">
        <v>14</v>
      </c>
      <c r="K69" s="200"/>
      <c r="L69" s="102">
        <f>H69/J69</f>
        <v>1</v>
      </c>
      <c r="M69" s="102">
        <f>L69*F69*100</f>
        <v>2.5</v>
      </c>
    </row>
    <row r="70" spans="1:13" ht="28" x14ac:dyDescent="0.4">
      <c r="A70" s="91"/>
      <c r="B70" s="92"/>
      <c r="C70" s="93"/>
      <c r="D70" s="94" t="s">
        <v>48</v>
      </c>
      <c r="E70" s="97" t="s">
        <v>124</v>
      </c>
      <c r="F70" s="105">
        <f>5%/2</f>
        <v>2.5000000000000001E-2</v>
      </c>
      <c r="G70" s="198"/>
      <c r="H70" s="109">
        <v>7</v>
      </c>
      <c r="I70" s="200"/>
      <c r="J70" s="153">
        <v>7</v>
      </c>
      <c r="K70" s="200"/>
      <c r="L70" s="102">
        <f>H70/J70</f>
        <v>1</v>
      </c>
      <c r="M70" s="102">
        <f>L70*F70*100</f>
        <v>2.5</v>
      </c>
    </row>
    <row r="71" spans="1:13" x14ac:dyDescent="0.4">
      <c r="A71" s="91"/>
      <c r="B71" s="92"/>
      <c r="C71" s="93"/>
      <c r="D71" s="132" t="s">
        <v>108</v>
      </c>
      <c r="E71" s="52" t="s">
        <v>126</v>
      </c>
      <c r="F71" s="133">
        <f>SUM(F72:F73)</f>
        <v>0.05</v>
      </c>
      <c r="G71" s="197" t="s">
        <v>15</v>
      </c>
      <c r="H71" s="118">
        <v>5</v>
      </c>
      <c r="I71" s="199" t="s">
        <v>18</v>
      </c>
      <c r="J71" s="121">
        <v>5</v>
      </c>
      <c r="K71" s="199" t="s">
        <v>132</v>
      </c>
      <c r="L71" s="141">
        <f>SUM(L72:L79)</f>
        <v>12</v>
      </c>
      <c r="M71" s="141">
        <f>SUM(M72:M73)</f>
        <v>5</v>
      </c>
    </row>
    <row r="72" spans="1:13" ht="41" customHeight="1" x14ac:dyDescent="0.4">
      <c r="A72" s="91"/>
      <c r="B72" s="92"/>
      <c r="C72" s="93"/>
      <c r="D72" s="101" t="s">
        <v>50</v>
      </c>
      <c r="E72" s="97" t="s">
        <v>128</v>
      </c>
      <c r="F72" s="105">
        <f>5%/2</f>
        <v>2.5000000000000001E-2</v>
      </c>
      <c r="G72" s="205"/>
      <c r="H72" s="109">
        <v>20</v>
      </c>
      <c r="I72" s="200"/>
      <c r="J72" s="153">
        <v>20</v>
      </c>
      <c r="K72" s="200"/>
      <c r="L72" s="102">
        <f>H72/J72</f>
        <v>1</v>
      </c>
      <c r="M72" s="102">
        <f>L72*F72*100</f>
        <v>2.5</v>
      </c>
    </row>
    <row r="73" spans="1:13" x14ac:dyDescent="0.4">
      <c r="A73" s="91"/>
      <c r="B73" s="92"/>
      <c r="C73" s="93"/>
      <c r="D73" s="101" t="s">
        <v>51</v>
      </c>
      <c r="E73" s="97" t="s">
        <v>129</v>
      </c>
      <c r="F73" s="105">
        <f>5%/2</f>
        <v>2.5000000000000001E-2</v>
      </c>
      <c r="G73" s="198"/>
      <c r="H73" s="109">
        <v>40</v>
      </c>
      <c r="I73" s="200"/>
      <c r="J73" s="153">
        <v>40</v>
      </c>
      <c r="K73" s="200"/>
      <c r="L73" s="102">
        <f>H73/J73</f>
        <v>1</v>
      </c>
      <c r="M73" s="102">
        <f>L73*F73*100</f>
        <v>2.5</v>
      </c>
    </row>
    <row r="74" spans="1:13" x14ac:dyDescent="0.4">
      <c r="A74" s="91"/>
      <c r="B74" s="92"/>
      <c r="C74" s="93"/>
      <c r="D74" s="132" t="s">
        <v>112</v>
      </c>
      <c r="E74" s="52" t="s">
        <v>137</v>
      </c>
      <c r="F74" s="133">
        <f>SUM(F75:F75)</f>
        <v>0.05</v>
      </c>
      <c r="G74" s="103"/>
      <c r="H74" s="107">
        <v>5</v>
      </c>
      <c r="I74" s="233" t="s">
        <v>18</v>
      </c>
      <c r="J74" s="108">
        <v>5</v>
      </c>
      <c r="K74" s="104"/>
      <c r="L74" s="141">
        <f>SUM(L75:L82)</f>
        <v>5</v>
      </c>
      <c r="M74" s="141">
        <f>SUM(M75)</f>
        <v>5</v>
      </c>
    </row>
    <row r="75" spans="1:13" ht="42" x14ac:dyDescent="0.4">
      <c r="A75" s="91"/>
      <c r="B75" s="92"/>
      <c r="C75" s="93"/>
      <c r="D75" s="101" t="s">
        <v>53</v>
      </c>
      <c r="E75" s="97" t="s">
        <v>139</v>
      </c>
      <c r="F75" s="105">
        <f>5%</f>
        <v>0.05</v>
      </c>
      <c r="G75" s="103"/>
      <c r="H75" s="109">
        <v>3</v>
      </c>
      <c r="I75" s="233"/>
      <c r="J75" s="110">
        <v>3</v>
      </c>
      <c r="K75" s="104"/>
      <c r="L75" s="102">
        <f>H75/J75</f>
        <v>1</v>
      </c>
      <c r="M75" s="102">
        <f>L75*F75*100</f>
        <v>5</v>
      </c>
    </row>
    <row r="76" spans="1:13" x14ac:dyDescent="0.4">
      <c r="A76" s="22"/>
      <c r="B76" s="22"/>
      <c r="C76" s="22"/>
      <c r="D76" s="22"/>
      <c r="E76" s="22"/>
      <c r="F76" s="154"/>
      <c r="G76" s="154"/>
      <c r="H76" s="154"/>
      <c r="I76" s="155"/>
      <c r="J76" s="154"/>
      <c r="K76" s="154"/>
      <c r="L76" s="154"/>
      <c r="M76" s="150">
        <f>M45+M53+M57+M60+M65+M68+M71+M74</f>
        <v>52.5</v>
      </c>
    </row>
    <row r="77" spans="1:13" ht="12" customHeight="1" x14ac:dyDescent="0.4">
      <c r="A77" s="228" t="s">
        <v>20</v>
      </c>
      <c r="B77" s="236" t="s">
        <v>10</v>
      </c>
      <c r="C77" s="64">
        <v>3.1</v>
      </c>
      <c r="D77" s="62" t="s">
        <v>113</v>
      </c>
      <c r="E77" s="62"/>
      <c r="F77" s="156">
        <v>2.5000000000000001E-2</v>
      </c>
      <c r="G77" s="158" t="s">
        <v>22</v>
      </c>
      <c r="H77" s="118">
        <v>2</v>
      </c>
      <c r="I77" s="112" t="s">
        <v>136</v>
      </c>
      <c r="J77" s="121">
        <v>1</v>
      </c>
      <c r="K77" s="112" t="s">
        <v>25</v>
      </c>
      <c r="L77" s="141">
        <f>H77/J77</f>
        <v>2</v>
      </c>
      <c r="M77" s="141">
        <f>L77*F77*100</f>
        <v>5</v>
      </c>
    </row>
    <row r="78" spans="1:13" x14ac:dyDescent="0.4">
      <c r="A78" s="228"/>
      <c r="B78" s="236"/>
      <c r="C78" s="66">
        <v>3.2</v>
      </c>
      <c r="D78" s="62" t="s">
        <v>114</v>
      </c>
      <c r="E78" s="62"/>
      <c r="F78" s="156">
        <v>2.5000000000000001E-2</v>
      </c>
      <c r="G78" s="158" t="s">
        <v>22</v>
      </c>
      <c r="H78" s="118">
        <v>2</v>
      </c>
      <c r="I78" s="112" t="s">
        <v>136</v>
      </c>
      <c r="J78" s="121">
        <v>1</v>
      </c>
      <c r="K78" s="112" t="s">
        <v>25</v>
      </c>
      <c r="L78" s="141">
        <f>H78/J78</f>
        <v>2</v>
      </c>
      <c r="M78" s="141">
        <f>L78*F78*100</f>
        <v>5</v>
      </c>
    </row>
    <row r="79" spans="1:13" x14ac:dyDescent="0.4">
      <c r="A79" s="22"/>
      <c r="B79" s="19"/>
      <c r="C79" s="20"/>
      <c r="D79" s="19"/>
      <c r="E79" s="19"/>
      <c r="F79" s="157"/>
      <c r="G79" s="157"/>
      <c r="H79" s="157"/>
      <c r="I79" s="149"/>
      <c r="J79" s="149"/>
      <c r="K79" s="149"/>
      <c r="L79" s="149"/>
      <c r="M79" s="150">
        <f>SUM(M77:M78)</f>
        <v>10</v>
      </c>
    </row>
    <row r="80" spans="1:13" x14ac:dyDescent="0.4">
      <c r="A80" s="16" t="s">
        <v>21</v>
      </c>
      <c r="B80" s="27" t="s">
        <v>11</v>
      </c>
      <c r="C80" s="66">
        <v>4.0999999999999996</v>
      </c>
      <c r="D80" s="98" t="s">
        <v>115</v>
      </c>
      <c r="E80" s="100"/>
      <c r="F80" s="100"/>
      <c r="G80" s="100"/>
      <c r="H80" s="100"/>
      <c r="I80" s="100"/>
      <c r="J80" s="100"/>
      <c r="K80" s="100"/>
      <c r="L80" s="100"/>
      <c r="M80" s="99"/>
    </row>
    <row r="81" spans="1:13" x14ac:dyDescent="0.4">
      <c r="A81" s="22"/>
      <c r="B81" s="19"/>
      <c r="C81" s="19"/>
      <c r="D81" s="19"/>
      <c r="E81" s="19"/>
      <c r="F81" s="48"/>
      <c r="G81" s="74"/>
      <c r="H81" s="20"/>
      <c r="I81" s="20"/>
      <c r="J81" s="19"/>
      <c r="K81" s="19"/>
      <c r="L81" s="19"/>
      <c r="M81" s="21"/>
    </row>
    <row r="82" spans="1:13" x14ac:dyDescent="0.4">
      <c r="A82" s="28"/>
      <c r="B82" s="17"/>
      <c r="C82" s="17"/>
      <c r="D82" s="17"/>
      <c r="E82" s="17"/>
      <c r="F82" s="17"/>
      <c r="G82" s="75"/>
      <c r="H82" s="18"/>
      <c r="I82" s="18"/>
      <c r="J82" s="17"/>
      <c r="K82" s="29" t="s">
        <v>26</v>
      </c>
      <c r="L82" s="29"/>
      <c r="M82" s="60">
        <f>M43+M76+M79+M80</f>
        <v>100</v>
      </c>
    </row>
    <row r="83" spans="1:13" x14ac:dyDescent="0.4">
      <c r="A83" s="22"/>
      <c r="B83" s="19"/>
      <c r="C83" s="19"/>
      <c r="D83" s="19"/>
      <c r="E83" s="19"/>
      <c r="F83" s="19"/>
      <c r="G83" s="74"/>
      <c r="H83" s="20"/>
      <c r="I83" s="20"/>
      <c r="J83" s="19"/>
      <c r="K83" s="19"/>
      <c r="L83" s="19"/>
      <c r="M83" s="21"/>
    </row>
    <row r="84" spans="1:13" x14ac:dyDescent="0.4">
      <c r="A84" s="8"/>
      <c r="B84" s="9"/>
      <c r="C84" s="9"/>
      <c r="D84" s="9"/>
      <c r="E84" s="9"/>
      <c r="F84" s="9"/>
      <c r="G84" s="76"/>
      <c r="H84" s="8"/>
      <c r="I84" s="8"/>
      <c r="J84" s="9"/>
      <c r="K84" s="9"/>
      <c r="L84" s="9"/>
      <c r="M84" s="9"/>
    </row>
    <row r="85" spans="1:13" x14ac:dyDescent="0.4">
      <c r="A85" s="5"/>
    </row>
    <row r="86" spans="1:13" x14ac:dyDescent="0.4">
      <c r="A86" s="26" t="s">
        <v>32</v>
      </c>
      <c r="C86" s="7"/>
      <c r="F86" s="33" t="s">
        <v>35</v>
      </c>
    </row>
    <row r="87" spans="1:13" x14ac:dyDescent="0.4">
      <c r="A87" s="32" t="s">
        <v>28</v>
      </c>
      <c r="B87" s="7" t="s">
        <v>33</v>
      </c>
      <c r="F87" s="35" t="s">
        <v>7</v>
      </c>
      <c r="G87" s="36" t="s">
        <v>37</v>
      </c>
      <c r="H87" s="35"/>
      <c r="I87" s="35" t="s">
        <v>36</v>
      </c>
      <c r="J87" s="34"/>
      <c r="K87" s="36"/>
      <c r="L87" s="36"/>
      <c r="M87" s="36"/>
    </row>
    <row r="88" spans="1:13" x14ac:dyDescent="0.4">
      <c r="A88" s="32" t="s">
        <v>29</v>
      </c>
      <c r="B88" s="7" t="s">
        <v>34</v>
      </c>
      <c r="F88" s="32" t="s">
        <v>28</v>
      </c>
      <c r="G88" s="30" t="s">
        <v>64</v>
      </c>
      <c r="I88" s="68" t="s">
        <v>65</v>
      </c>
      <c r="K88" s="30"/>
      <c r="L88" s="30"/>
      <c r="M88" s="30"/>
    </row>
    <row r="89" spans="1:13" ht="12" customHeight="1" x14ac:dyDescent="0.4">
      <c r="A89" s="32"/>
      <c r="B89" s="7"/>
      <c r="F89" s="32" t="s">
        <v>29</v>
      </c>
      <c r="G89" s="30" t="s">
        <v>9</v>
      </c>
      <c r="I89" s="68" t="s">
        <v>65</v>
      </c>
      <c r="J89" s="30"/>
      <c r="K89" s="30"/>
      <c r="L89" s="30"/>
      <c r="M89" s="30"/>
    </row>
    <row r="90" spans="1:13" x14ac:dyDescent="0.4">
      <c r="A90" s="31"/>
      <c r="B90" s="7" t="s">
        <v>66</v>
      </c>
      <c r="F90" s="32" t="s">
        <v>30</v>
      </c>
      <c r="G90" s="30" t="s">
        <v>10</v>
      </c>
      <c r="I90" s="68" t="s">
        <v>65</v>
      </c>
      <c r="J90" s="30"/>
      <c r="K90" s="30"/>
      <c r="L90" s="30"/>
      <c r="M90" s="30"/>
    </row>
    <row r="91" spans="1:13" x14ac:dyDescent="0.4">
      <c r="A91" s="31"/>
      <c r="B91" s="7"/>
      <c r="F91" s="32" t="s">
        <v>31</v>
      </c>
      <c r="G91" s="30" t="s">
        <v>11</v>
      </c>
      <c r="I91" s="68" t="s">
        <v>65</v>
      </c>
      <c r="K91" s="30"/>
      <c r="L91" s="30"/>
      <c r="M91" s="30"/>
    </row>
    <row r="92" spans="1:13" x14ac:dyDescent="0.4">
      <c r="C92" s="7"/>
      <c r="J92" s="30"/>
      <c r="K92" s="30"/>
      <c r="L92" s="30"/>
      <c r="M92" s="30"/>
    </row>
    <row r="95" spans="1:13" x14ac:dyDescent="0.4">
      <c r="B95" s="79"/>
      <c r="E95" s="79"/>
    </row>
    <row r="96" spans="1:13" x14ac:dyDescent="0.4">
      <c r="B96" s="79"/>
      <c r="E96" s="79"/>
    </row>
    <row r="97" spans="2:5" x14ac:dyDescent="0.4">
      <c r="B97" s="79"/>
      <c r="E97" s="79"/>
    </row>
    <row r="98" spans="2:5" x14ac:dyDescent="0.4">
      <c r="B98" s="79"/>
      <c r="C98" s="79"/>
      <c r="E98" s="79"/>
    </row>
    <row r="99" spans="2:5" x14ac:dyDescent="0.4">
      <c r="B99" s="79"/>
      <c r="C99" s="79"/>
      <c r="E99" s="79"/>
    </row>
    <row r="100" spans="2:5" x14ac:dyDescent="0.4">
      <c r="B100" s="79"/>
      <c r="C100" s="79"/>
      <c r="E100" s="79"/>
    </row>
    <row r="101" spans="2:5" x14ac:dyDescent="0.4">
      <c r="B101" s="79"/>
      <c r="C101" s="79"/>
      <c r="E101" s="79"/>
    </row>
    <row r="102" spans="2:5" x14ac:dyDescent="0.4">
      <c r="B102" s="79"/>
      <c r="C102" s="79"/>
    </row>
    <row r="103" spans="2:5" x14ac:dyDescent="0.4">
      <c r="B103" s="79"/>
      <c r="C103" s="79"/>
    </row>
    <row r="104" spans="2:5" x14ac:dyDescent="0.4">
      <c r="B104" s="79"/>
      <c r="C104" s="79"/>
    </row>
    <row r="105" spans="2:5" x14ac:dyDescent="0.4">
      <c r="B105" s="79"/>
    </row>
    <row r="106" spans="2:5" x14ac:dyDescent="0.4">
      <c r="B106" s="79"/>
    </row>
    <row r="107" spans="2:5" x14ac:dyDescent="0.4">
      <c r="B107" s="79"/>
    </row>
    <row r="108" spans="2:5" x14ac:dyDescent="0.4">
      <c r="B108" s="79"/>
    </row>
  </sheetData>
  <mergeCells count="55">
    <mergeCell ref="I53:I56"/>
    <mergeCell ref="I57:I59"/>
    <mergeCell ref="K53:K56"/>
    <mergeCell ref="K57:K59"/>
    <mergeCell ref="I60:I63"/>
    <mergeCell ref="K60:K63"/>
    <mergeCell ref="K11:L11"/>
    <mergeCell ref="C16:C36"/>
    <mergeCell ref="K13:K14"/>
    <mergeCell ref="L13:L14"/>
    <mergeCell ref="C13:E14"/>
    <mergeCell ref="G29:G32"/>
    <mergeCell ref="G33:G35"/>
    <mergeCell ref="I29:I32"/>
    <mergeCell ref="I33:I35"/>
    <mergeCell ref="K29:K32"/>
    <mergeCell ref="K33:K35"/>
    <mergeCell ref="G36:G42"/>
    <mergeCell ref="I36:I42"/>
    <mergeCell ref="K36:K42"/>
    <mergeCell ref="M13:M14"/>
    <mergeCell ref="F13:F14"/>
    <mergeCell ref="B13:B14"/>
    <mergeCell ref="A13:A14"/>
    <mergeCell ref="G13:I13"/>
    <mergeCell ref="J13:J14"/>
    <mergeCell ref="C44:C62"/>
    <mergeCell ref="A77:A78"/>
    <mergeCell ref="B16:B42"/>
    <mergeCell ref="B44:B64"/>
    <mergeCell ref="A16:A42"/>
    <mergeCell ref="A44:A64"/>
    <mergeCell ref="B77:B78"/>
    <mergeCell ref="K45:K52"/>
    <mergeCell ref="G45:G52"/>
    <mergeCell ref="I45:I52"/>
    <mergeCell ref="G17:G21"/>
    <mergeCell ref="I17:I21"/>
    <mergeCell ref="K17:K21"/>
    <mergeCell ref="G22:G27"/>
    <mergeCell ref="I22:I28"/>
    <mergeCell ref="K22:K28"/>
    <mergeCell ref="G53:G56"/>
    <mergeCell ref="G57:G59"/>
    <mergeCell ref="G65:G67"/>
    <mergeCell ref="G68:G70"/>
    <mergeCell ref="G60:G63"/>
    <mergeCell ref="I74:I75"/>
    <mergeCell ref="G71:G73"/>
    <mergeCell ref="K65:K67"/>
    <mergeCell ref="K68:K70"/>
    <mergeCell ref="K71:K73"/>
    <mergeCell ref="I68:I70"/>
    <mergeCell ref="I65:I67"/>
    <mergeCell ref="I71:I73"/>
  </mergeCells>
  <phoneticPr fontId="10"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D0F09-7336-4ACF-8443-3BF670A3D2C2}">
  <dimension ref="A6:Q96"/>
  <sheetViews>
    <sheetView showGridLines="0" topLeftCell="A59" zoomScale="79" zoomScaleNormal="130" workbookViewId="0">
      <selection activeCell="A63" sqref="A45:XFD63"/>
    </sheetView>
  </sheetViews>
  <sheetFormatPr defaultColWidth="9.33203125" defaultRowHeight="14" x14ac:dyDescent="0.4"/>
  <cols>
    <col min="1" max="1" width="4.6640625" style="1" customWidth="1"/>
    <col min="2" max="2" width="22.33203125" style="1" customWidth="1"/>
    <col min="3" max="3" width="5.33203125" style="1" customWidth="1"/>
    <col min="4" max="4" width="6.33203125" style="1" customWidth="1"/>
    <col min="5" max="5" width="44.44140625" style="1" customWidth="1"/>
    <col min="6" max="6" width="10.44140625" style="1" customWidth="1"/>
    <col min="7" max="7" width="26.44140625" style="30" customWidth="1"/>
    <col min="8" max="8" width="14.77734375" style="5" customWidth="1"/>
    <col min="9" max="9" width="18.44140625" style="5" customWidth="1"/>
    <col min="10" max="10" width="15.44140625" style="1" customWidth="1"/>
    <col min="11" max="11" width="28.44140625" style="1" customWidth="1"/>
    <col min="12" max="12" width="9.33203125" style="1"/>
    <col min="13" max="13" width="15.6640625" style="1" customWidth="1"/>
    <col min="14" max="14" width="9.33203125" style="1" customWidth="1"/>
    <col min="15" max="15" width="26.77734375" style="1" customWidth="1"/>
    <col min="16" max="16384" width="9.33203125" style="1"/>
  </cols>
  <sheetData>
    <row r="6" spans="1:13" ht="17.5" x14ac:dyDescent="0.45">
      <c r="A6" s="3" t="s">
        <v>40</v>
      </c>
    </row>
    <row r="7" spans="1:13" x14ac:dyDescent="0.4">
      <c r="A7" s="4"/>
    </row>
    <row r="8" spans="1:13" x14ac:dyDescent="0.4">
      <c r="A8" s="6" t="s">
        <v>6</v>
      </c>
      <c r="B8" s="5"/>
      <c r="C8" s="5"/>
      <c r="D8" s="10" t="s">
        <v>67</v>
      </c>
    </row>
    <row r="9" spans="1:13" x14ac:dyDescent="0.4">
      <c r="A9" s="6" t="s">
        <v>42</v>
      </c>
      <c r="B9" s="5"/>
      <c r="C9" s="5"/>
      <c r="D9" s="10" t="s">
        <v>68</v>
      </c>
    </row>
    <row r="10" spans="1:13" x14ac:dyDescent="0.4">
      <c r="A10" s="6" t="s">
        <v>38</v>
      </c>
      <c r="B10" s="5"/>
      <c r="C10" s="5"/>
      <c r="D10" s="11"/>
    </row>
    <row r="11" spans="1:13" x14ac:dyDescent="0.4">
      <c r="A11" s="6" t="s">
        <v>39</v>
      </c>
      <c r="B11" s="5"/>
      <c r="C11" s="5"/>
      <c r="D11" s="111" t="s">
        <v>140</v>
      </c>
      <c r="K11" s="217" t="s">
        <v>27</v>
      </c>
      <c r="L11" s="217"/>
      <c r="M11" s="63">
        <f>M70</f>
        <v>100</v>
      </c>
    </row>
    <row r="13" spans="1:13" s="2" customFormat="1" ht="16.5" customHeigh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4" customHeight="1" x14ac:dyDescent="0.4">
      <c r="A14" s="218"/>
      <c r="B14" s="218"/>
      <c r="C14" s="222"/>
      <c r="D14" s="223"/>
      <c r="E14" s="224"/>
      <c r="F14" s="218"/>
      <c r="G14" s="113" t="s">
        <v>17</v>
      </c>
      <c r="H14" s="47" t="s">
        <v>19</v>
      </c>
      <c r="I14" s="47" t="s">
        <v>23</v>
      </c>
      <c r="J14" s="226"/>
      <c r="K14" s="226"/>
      <c r="L14" s="226"/>
      <c r="M14" s="226"/>
    </row>
    <row r="15" spans="1:13" x14ac:dyDescent="0.4">
      <c r="A15" s="43"/>
      <c r="B15" s="44"/>
      <c r="C15" s="44"/>
      <c r="D15" s="44"/>
      <c r="E15" s="44"/>
      <c r="F15" s="44"/>
      <c r="G15" s="69"/>
      <c r="H15" s="45"/>
      <c r="I15" s="45"/>
      <c r="J15" s="44"/>
      <c r="K15" s="44"/>
      <c r="L15" s="44"/>
      <c r="M15" s="46"/>
    </row>
    <row r="16" spans="1:13" x14ac:dyDescent="0.4">
      <c r="A16" s="228" t="s">
        <v>12</v>
      </c>
      <c r="B16" s="235" t="s">
        <v>8</v>
      </c>
      <c r="C16" s="228">
        <v>1.1000000000000001</v>
      </c>
      <c r="D16" s="14" t="s">
        <v>14</v>
      </c>
      <c r="E16" s="14"/>
      <c r="F16" s="13"/>
      <c r="G16" s="70"/>
      <c r="H16" s="13"/>
      <c r="I16" s="13"/>
      <c r="J16" s="13"/>
      <c r="K16" s="12"/>
      <c r="L16" s="13"/>
      <c r="M16" s="12"/>
    </row>
    <row r="17" spans="1:16" x14ac:dyDescent="0.4">
      <c r="A17" s="228"/>
      <c r="B17" s="235"/>
      <c r="C17" s="228"/>
      <c r="D17" s="52" t="s">
        <v>58</v>
      </c>
      <c r="E17" s="83" t="s">
        <v>75</v>
      </c>
      <c r="F17" s="53">
        <v>0.05</v>
      </c>
      <c r="G17" s="199" t="s">
        <v>13</v>
      </c>
      <c r="H17" s="56">
        <f>SUM(H18:H20)</f>
        <v>14</v>
      </c>
      <c r="I17" s="199" t="s">
        <v>18</v>
      </c>
      <c r="J17" s="57">
        <f>SUM(J18:J20)</f>
        <v>14</v>
      </c>
      <c r="K17" s="199" t="s">
        <v>130</v>
      </c>
      <c r="L17" s="55">
        <f>SUM(L18:L21)</f>
        <v>4</v>
      </c>
      <c r="M17" s="55">
        <f>SUM(M18:M21)</f>
        <v>5</v>
      </c>
      <c r="P17" s="39"/>
    </row>
    <row r="18" spans="1:16" x14ac:dyDescent="0.4">
      <c r="A18" s="228"/>
      <c r="B18" s="235"/>
      <c r="C18" s="228"/>
      <c r="D18" s="82" t="s">
        <v>44</v>
      </c>
      <c r="E18" s="86" t="s">
        <v>70</v>
      </c>
      <c r="F18" s="84">
        <f>5%/4</f>
        <v>1.2500000000000001E-2</v>
      </c>
      <c r="G18" s="200"/>
      <c r="H18" s="37">
        <v>2</v>
      </c>
      <c r="I18" s="200"/>
      <c r="J18" s="58">
        <f>H18</f>
        <v>2</v>
      </c>
      <c r="K18" s="200"/>
      <c r="L18" s="59">
        <f t="shared" ref="L18:L42" si="0">H18/J18</f>
        <v>1</v>
      </c>
      <c r="M18" s="59">
        <f>L18*F18*100</f>
        <v>1.25</v>
      </c>
      <c r="P18" s="39"/>
    </row>
    <row r="19" spans="1:16" x14ac:dyDescent="0.4">
      <c r="A19" s="228"/>
      <c r="B19" s="235"/>
      <c r="C19" s="228"/>
      <c r="D19" s="82" t="s">
        <v>45</v>
      </c>
      <c r="E19" s="86" t="s">
        <v>147</v>
      </c>
      <c r="F19" s="84">
        <f>5%/4</f>
        <v>1.2500000000000001E-2</v>
      </c>
      <c r="G19" s="200"/>
      <c r="H19" s="37">
        <v>7</v>
      </c>
      <c r="I19" s="200"/>
      <c r="J19" s="58">
        <f>H19</f>
        <v>7</v>
      </c>
      <c r="K19" s="200"/>
      <c r="L19" s="59">
        <f t="shared" si="0"/>
        <v>1</v>
      </c>
      <c r="M19" s="59">
        <f>L19*F19*100</f>
        <v>1.25</v>
      </c>
      <c r="P19" s="39"/>
    </row>
    <row r="20" spans="1:16" x14ac:dyDescent="0.4">
      <c r="A20" s="228"/>
      <c r="B20" s="235"/>
      <c r="C20" s="228"/>
      <c r="D20" s="87" t="s">
        <v>46</v>
      </c>
      <c r="E20" s="79" t="s">
        <v>72</v>
      </c>
      <c r="F20" s="84">
        <f>5%/4</f>
        <v>1.2500000000000001E-2</v>
      </c>
      <c r="G20" s="200"/>
      <c r="H20" s="37">
        <v>5</v>
      </c>
      <c r="I20" s="200"/>
      <c r="J20" s="58">
        <f>H20</f>
        <v>5</v>
      </c>
      <c r="K20" s="200"/>
      <c r="L20" s="59">
        <f t="shared" si="0"/>
        <v>1</v>
      </c>
      <c r="M20" s="59">
        <f>L20*F20*100</f>
        <v>1.25</v>
      </c>
      <c r="P20" s="39"/>
    </row>
    <row r="21" spans="1:16" x14ac:dyDescent="0.4">
      <c r="A21" s="228"/>
      <c r="B21" s="235"/>
      <c r="C21" s="228"/>
      <c r="D21" s="82" t="s">
        <v>74</v>
      </c>
      <c r="E21" s="86" t="s">
        <v>73</v>
      </c>
      <c r="F21" s="84">
        <f>5%/4</f>
        <v>1.2500000000000001E-2</v>
      </c>
      <c r="G21" s="213"/>
      <c r="H21" s="37">
        <v>1</v>
      </c>
      <c r="I21" s="213"/>
      <c r="J21" s="58">
        <f>H21</f>
        <v>1</v>
      </c>
      <c r="K21" s="213"/>
      <c r="L21" s="59">
        <f t="shared" si="0"/>
        <v>1</v>
      </c>
      <c r="M21" s="59">
        <f>L21*F21*100</f>
        <v>1.25</v>
      </c>
      <c r="P21" s="39"/>
    </row>
    <row r="22" spans="1:16" x14ac:dyDescent="0.4">
      <c r="A22" s="228"/>
      <c r="B22" s="235"/>
      <c r="C22" s="228"/>
      <c r="D22" s="52" t="s">
        <v>59</v>
      </c>
      <c r="E22" s="85" t="s">
        <v>76</v>
      </c>
      <c r="F22" s="53">
        <v>0.1</v>
      </c>
      <c r="G22" s="199" t="s">
        <v>13</v>
      </c>
      <c r="H22" s="56">
        <f>SUM(H23:H25)</f>
        <v>14</v>
      </c>
      <c r="I22" s="199" t="s">
        <v>18</v>
      </c>
      <c r="J22" s="57">
        <f>SUM(J23:J25)</f>
        <v>14</v>
      </c>
      <c r="K22" s="199" t="s">
        <v>25</v>
      </c>
      <c r="L22" s="55">
        <f>SUM(L23:L28)</f>
        <v>6</v>
      </c>
      <c r="M22" s="55">
        <f>SUM(M23:M28)</f>
        <v>10</v>
      </c>
      <c r="P22" s="39"/>
    </row>
    <row r="23" spans="1:16" x14ac:dyDescent="0.4">
      <c r="A23" s="228"/>
      <c r="B23" s="235"/>
      <c r="C23" s="228"/>
      <c r="D23" s="112" t="s">
        <v>47</v>
      </c>
      <c r="E23" s="80" t="s">
        <v>77</v>
      </c>
      <c r="F23" s="50">
        <f>F22/6</f>
        <v>1.6666666666666666E-2</v>
      </c>
      <c r="G23" s="200"/>
      <c r="H23" s="37">
        <v>2</v>
      </c>
      <c r="I23" s="200"/>
      <c r="J23" s="58">
        <f t="shared" ref="J23:J28" si="1">H23</f>
        <v>2</v>
      </c>
      <c r="K23" s="200"/>
      <c r="L23" s="59">
        <f t="shared" si="0"/>
        <v>1</v>
      </c>
      <c r="M23" s="59">
        <f t="shared" ref="M23:M28" si="2">L23*F23*100</f>
        <v>1.6666666666666667</v>
      </c>
      <c r="P23" s="39"/>
    </row>
    <row r="24" spans="1:16" x14ac:dyDescent="0.4">
      <c r="A24" s="228"/>
      <c r="B24" s="235"/>
      <c r="C24" s="228"/>
      <c r="D24" s="112" t="s">
        <v>48</v>
      </c>
      <c r="E24" s="80" t="s">
        <v>148</v>
      </c>
      <c r="F24" s="50">
        <f>F23</f>
        <v>1.6666666666666666E-2</v>
      </c>
      <c r="G24" s="200"/>
      <c r="H24" s="37">
        <v>10</v>
      </c>
      <c r="I24" s="200"/>
      <c r="J24" s="58">
        <f t="shared" si="1"/>
        <v>10</v>
      </c>
      <c r="K24" s="200"/>
      <c r="L24" s="59">
        <f t="shared" si="0"/>
        <v>1</v>
      </c>
      <c r="M24" s="59">
        <f t="shared" si="2"/>
        <v>1.6666666666666667</v>
      </c>
      <c r="P24" s="39"/>
    </row>
    <row r="25" spans="1:16" ht="14" customHeight="1" x14ac:dyDescent="0.4">
      <c r="A25" s="228"/>
      <c r="B25" s="235"/>
      <c r="C25" s="228"/>
      <c r="D25" s="112" t="s">
        <v>49</v>
      </c>
      <c r="E25" s="80" t="s">
        <v>144</v>
      </c>
      <c r="F25" s="50">
        <f>F24</f>
        <v>1.6666666666666666E-2</v>
      </c>
      <c r="G25" s="200"/>
      <c r="H25" s="37">
        <v>2</v>
      </c>
      <c r="I25" s="200"/>
      <c r="J25" s="58">
        <f t="shared" si="1"/>
        <v>2</v>
      </c>
      <c r="K25" s="200"/>
      <c r="L25" s="59">
        <f t="shared" si="0"/>
        <v>1</v>
      </c>
      <c r="M25" s="59">
        <f t="shared" si="2"/>
        <v>1.6666666666666667</v>
      </c>
      <c r="P25" s="39"/>
    </row>
    <row r="26" spans="1:16" x14ac:dyDescent="0.4">
      <c r="A26" s="228"/>
      <c r="B26" s="235"/>
      <c r="C26" s="228"/>
      <c r="D26" s="112" t="s">
        <v>81</v>
      </c>
      <c r="E26" s="80" t="s">
        <v>145</v>
      </c>
      <c r="F26" s="50">
        <f>F25</f>
        <v>1.6666666666666666E-2</v>
      </c>
      <c r="G26" s="200"/>
      <c r="H26" s="37">
        <v>5</v>
      </c>
      <c r="I26" s="200"/>
      <c r="J26" s="58">
        <f t="shared" si="1"/>
        <v>5</v>
      </c>
      <c r="K26" s="200"/>
      <c r="L26" s="59">
        <f t="shared" si="0"/>
        <v>1</v>
      </c>
      <c r="M26" s="59">
        <f t="shared" si="2"/>
        <v>1.6666666666666667</v>
      </c>
      <c r="O26" s="1" t="s">
        <v>138</v>
      </c>
      <c r="P26" s="39"/>
    </row>
    <row r="27" spans="1:16" x14ac:dyDescent="0.4">
      <c r="A27" s="228"/>
      <c r="B27" s="235"/>
      <c r="C27" s="228"/>
      <c r="D27" s="112" t="s">
        <v>82</v>
      </c>
      <c r="E27" s="80" t="s">
        <v>143</v>
      </c>
      <c r="F27" s="50">
        <f>F26</f>
        <v>1.6666666666666666E-2</v>
      </c>
      <c r="G27" s="200"/>
      <c r="H27" s="37">
        <v>5</v>
      </c>
      <c r="I27" s="200"/>
      <c r="J27" s="58">
        <f t="shared" si="1"/>
        <v>5</v>
      </c>
      <c r="K27" s="200"/>
      <c r="L27" s="59">
        <f t="shared" si="0"/>
        <v>1</v>
      </c>
      <c r="M27" s="59">
        <f t="shared" si="2"/>
        <v>1.6666666666666667</v>
      </c>
      <c r="P27" s="39"/>
    </row>
    <row r="28" spans="1:16" x14ac:dyDescent="0.4">
      <c r="A28" s="228"/>
      <c r="B28" s="235"/>
      <c r="C28" s="228"/>
      <c r="D28" s="112" t="s">
        <v>85</v>
      </c>
      <c r="E28" s="80" t="s">
        <v>142</v>
      </c>
      <c r="F28" s="50">
        <f>F27</f>
        <v>1.6666666666666666E-2</v>
      </c>
      <c r="G28" s="78"/>
      <c r="H28" s="37">
        <v>5</v>
      </c>
      <c r="I28" s="213"/>
      <c r="J28" s="58">
        <f t="shared" si="1"/>
        <v>5</v>
      </c>
      <c r="K28" s="213"/>
      <c r="L28" s="59">
        <f t="shared" si="0"/>
        <v>1</v>
      </c>
      <c r="M28" s="59">
        <f t="shared" si="2"/>
        <v>1.6666666666666667</v>
      </c>
      <c r="P28" s="39"/>
    </row>
    <row r="29" spans="1:16" x14ac:dyDescent="0.4">
      <c r="A29" s="228"/>
      <c r="B29" s="235"/>
      <c r="C29" s="228"/>
      <c r="D29" s="52" t="s">
        <v>60</v>
      </c>
      <c r="E29" s="52" t="s">
        <v>86</v>
      </c>
      <c r="F29" s="53">
        <f>SUM(F30:F32)</f>
        <v>0.05</v>
      </c>
      <c r="G29" s="230" t="s">
        <v>13</v>
      </c>
      <c r="H29" s="56">
        <f>SUM(H30:H32)</f>
        <v>6</v>
      </c>
      <c r="I29" s="197" t="s">
        <v>18</v>
      </c>
      <c r="J29" s="57">
        <f>SUM(J30:J32)</f>
        <v>6</v>
      </c>
      <c r="K29" s="199" t="s">
        <v>25</v>
      </c>
      <c r="L29" s="55">
        <f>SUM(L30:L32)</f>
        <v>3</v>
      </c>
      <c r="M29" s="55">
        <f>SUM(M30:M32)</f>
        <v>5</v>
      </c>
      <c r="P29" s="42"/>
    </row>
    <row r="30" spans="1:16" x14ac:dyDescent="0.4">
      <c r="A30" s="228"/>
      <c r="B30" s="235"/>
      <c r="C30" s="228"/>
      <c r="D30" s="40" t="s">
        <v>50</v>
      </c>
      <c r="E30" s="15" t="s">
        <v>87</v>
      </c>
      <c r="F30" s="50">
        <f>5%/3</f>
        <v>1.6666666666666666E-2</v>
      </c>
      <c r="G30" s="231"/>
      <c r="H30" s="41">
        <v>2</v>
      </c>
      <c r="I30" s="205"/>
      <c r="J30" s="58">
        <v>2</v>
      </c>
      <c r="K30" s="200"/>
      <c r="L30" s="59">
        <f t="shared" si="0"/>
        <v>1</v>
      </c>
      <c r="M30" s="59">
        <f t="shared" ref="M30:M42" si="3">L30*F30*100</f>
        <v>1.6666666666666667</v>
      </c>
      <c r="P30" s="42"/>
    </row>
    <row r="31" spans="1:16" x14ac:dyDescent="0.4">
      <c r="A31" s="228"/>
      <c r="B31" s="235"/>
      <c r="C31" s="228"/>
      <c r="D31" s="40" t="s">
        <v>51</v>
      </c>
      <c r="E31" s="15" t="s">
        <v>89</v>
      </c>
      <c r="F31" s="50">
        <f>5%/3</f>
        <v>1.6666666666666666E-2</v>
      </c>
      <c r="G31" s="231"/>
      <c r="H31" s="41">
        <v>2</v>
      </c>
      <c r="I31" s="205"/>
      <c r="J31" s="58">
        <v>2</v>
      </c>
      <c r="K31" s="200"/>
      <c r="L31" s="59">
        <f t="shared" si="0"/>
        <v>1</v>
      </c>
      <c r="M31" s="59">
        <f t="shared" si="3"/>
        <v>1.6666666666666667</v>
      </c>
      <c r="P31" s="42"/>
    </row>
    <row r="32" spans="1:16" x14ac:dyDescent="0.4">
      <c r="A32" s="228"/>
      <c r="B32" s="235"/>
      <c r="C32" s="228"/>
      <c r="D32" s="40" t="s">
        <v>52</v>
      </c>
      <c r="E32" s="15" t="s">
        <v>88</v>
      </c>
      <c r="F32" s="50">
        <f>5%/3</f>
        <v>1.6666666666666666E-2</v>
      </c>
      <c r="G32" s="232"/>
      <c r="H32" s="41">
        <v>2</v>
      </c>
      <c r="I32" s="198"/>
      <c r="J32" s="58">
        <v>2</v>
      </c>
      <c r="K32" s="213"/>
      <c r="L32" s="59">
        <f t="shared" si="0"/>
        <v>1</v>
      </c>
      <c r="M32" s="59">
        <f t="shared" si="3"/>
        <v>1.6666666666666667</v>
      </c>
      <c r="P32" s="42"/>
    </row>
    <row r="33" spans="1:17" x14ac:dyDescent="0.4">
      <c r="A33" s="228"/>
      <c r="B33" s="235"/>
      <c r="C33" s="228"/>
      <c r="D33" s="52" t="s">
        <v>61</v>
      </c>
      <c r="E33" s="52" t="s">
        <v>90</v>
      </c>
      <c r="F33" s="53">
        <v>7.4999999999999997E-2</v>
      </c>
      <c r="G33" s="230" t="s">
        <v>13</v>
      </c>
      <c r="H33" s="56">
        <f>SUM(H34:H35)</f>
        <v>30</v>
      </c>
      <c r="I33" s="199" t="s">
        <v>18</v>
      </c>
      <c r="J33" s="57">
        <f>SUM(J34:J35)</f>
        <v>30</v>
      </c>
      <c r="K33" s="199" t="s">
        <v>24</v>
      </c>
      <c r="L33" s="55">
        <f>SUM(L34:L35)</f>
        <v>2</v>
      </c>
      <c r="M33" s="55">
        <f>SUM(M34:M35)</f>
        <v>7.5</v>
      </c>
      <c r="P33" s="39"/>
    </row>
    <row r="34" spans="1:17" x14ac:dyDescent="0.4">
      <c r="A34" s="228"/>
      <c r="B34" s="235"/>
      <c r="C34" s="228"/>
      <c r="D34" s="81" t="s">
        <v>53</v>
      </c>
      <c r="E34" s="61" t="s">
        <v>141</v>
      </c>
      <c r="F34" s="50">
        <f>F33/2</f>
        <v>3.7499999999999999E-2</v>
      </c>
      <c r="G34" s="231"/>
      <c r="H34" s="37">
        <v>15</v>
      </c>
      <c r="I34" s="200"/>
      <c r="J34" s="58">
        <v>15</v>
      </c>
      <c r="K34" s="200"/>
      <c r="L34" s="59">
        <f t="shared" si="0"/>
        <v>1</v>
      </c>
      <c r="M34" s="59">
        <f t="shared" si="3"/>
        <v>3.75</v>
      </c>
      <c r="P34" s="39"/>
    </row>
    <row r="35" spans="1:17" x14ac:dyDescent="0.4">
      <c r="A35" s="228"/>
      <c r="B35" s="235"/>
      <c r="C35" s="228"/>
      <c r="D35" s="81" t="s">
        <v>54</v>
      </c>
      <c r="E35" s="77" t="s">
        <v>180</v>
      </c>
      <c r="F35" s="50">
        <f>F34</f>
        <v>3.7499999999999999E-2</v>
      </c>
      <c r="G35" s="231"/>
      <c r="H35" s="37">
        <v>15</v>
      </c>
      <c r="I35" s="200"/>
      <c r="J35" s="58">
        <v>15</v>
      </c>
      <c r="K35" s="200"/>
      <c r="L35" s="59">
        <f t="shared" si="0"/>
        <v>1</v>
      </c>
      <c r="M35" s="59">
        <f t="shared" si="3"/>
        <v>3.75</v>
      </c>
      <c r="P35" s="39"/>
    </row>
    <row r="36" spans="1:17" x14ac:dyDescent="0.4">
      <c r="A36" s="228"/>
      <c r="B36" s="235"/>
      <c r="C36" s="228"/>
      <c r="D36" s="52" t="s">
        <v>62</v>
      </c>
      <c r="E36" s="52" t="s">
        <v>93</v>
      </c>
      <c r="F36" s="53">
        <v>0.1</v>
      </c>
      <c r="G36" s="199" t="s">
        <v>13</v>
      </c>
      <c r="H36" s="56">
        <f>SUM(H37:H39)</f>
        <v>12</v>
      </c>
      <c r="I36" s="197" t="s">
        <v>18</v>
      </c>
      <c r="J36" s="57">
        <f>SUM(J37:J39)</f>
        <v>12</v>
      </c>
      <c r="K36" s="199" t="s">
        <v>131</v>
      </c>
      <c r="L36" s="55">
        <f>SUM(L37:L42)</f>
        <v>6</v>
      </c>
      <c r="M36" s="55">
        <f>SUM(M37:M42)</f>
        <v>10</v>
      </c>
      <c r="P36" s="42"/>
    </row>
    <row r="37" spans="1:17" x14ac:dyDescent="0.4">
      <c r="A37" s="228"/>
      <c r="B37" s="235"/>
      <c r="C37" s="16"/>
      <c r="D37" s="40" t="s">
        <v>55</v>
      </c>
      <c r="E37" s="15" t="s">
        <v>94</v>
      </c>
      <c r="F37" s="50">
        <f>F36/6</f>
        <v>1.6666666666666666E-2</v>
      </c>
      <c r="G37" s="200"/>
      <c r="H37" s="51">
        <v>3</v>
      </c>
      <c r="I37" s="205"/>
      <c r="J37" s="58">
        <f t="shared" ref="J37:J42" si="4">H37</f>
        <v>3</v>
      </c>
      <c r="K37" s="200"/>
      <c r="L37" s="59">
        <f t="shared" si="0"/>
        <v>1</v>
      </c>
      <c r="M37" s="59">
        <f t="shared" si="3"/>
        <v>1.6666666666666667</v>
      </c>
      <c r="P37" s="42"/>
    </row>
    <row r="38" spans="1:17" x14ac:dyDescent="0.4">
      <c r="A38" s="228"/>
      <c r="B38" s="235"/>
      <c r="C38" s="16"/>
      <c r="D38" s="40" t="s">
        <v>56</v>
      </c>
      <c r="E38" s="15" t="s">
        <v>95</v>
      </c>
      <c r="F38" s="50">
        <f>F37</f>
        <v>1.6666666666666666E-2</v>
      </c>
      <c r="G38" s="200"/>
      <c r="H38" s="51">
        <v>4</v>
      </c>
      <c r="I38" s="205"/>
      <c r="J38" s="58">
        <f t="shared" si="4"/>
        <v>4</v>
      </c>
      <c r="K38" s="200"/>
      <c r="L38" s="59">
        <f t="shared" si="0"/>
        <v>1</v>
      </c>
      <c r="M38" s="59">
        <f t="shared" si="3"/>
        <v>1.6666666666666667</v>
      </c>
      <c r="P38" s="42"/>
    </row>
    <row r="39" spans="1:17" x14ac:dyDescent="0.4">
      <c r="A39" s="228"/>
      <c r="B39" s="235"/>
      <c r="C39" s="16"/>
      <c r="D39" s="40" t="s">
        <v>57</v>
      </c>
      <c r="E39" s="15" t="s">
        <v>96</v>
      </c>
      <c r="F39" s="50">
        <f>F38</f>
        <v>1.6666666666666666E-2</v>
      </c>
      <c r="G39" s="200"/>
      <c r="H39" s="51">
        <v>5</v>
      </c>
      <c r="I39" s="205"/>
      <c r="J39" s="58">
        <f t="shared" si="4"/>
        <v>5</v>
      </c>
      <c r="K39" s="200"/>
      <c r="L39" s="59">
        <f t="shared" si="0"/>
        <v>1</v>
      </c>
      <c r="M39" s="59">
        <f t="shared" si="3"/>
        <v>1.6666666666666667</v>
      </c>
      <c r="P39" s="42"/>
    </row>
    <row r="40" spans="1:17" x14ac:dyDescent="0.4">
      <c r="A40" s="228"/>
      <c r="B40" s="235"/>
      <c r="C40" s="16"/>
      <c r="D40" s="40" t="s">
        <v>101</v>
      </c>
      <c r="E40" s="15" t="s">
        <v>97</v>
      </c>
      <c r="F40" s="50">
        <f>F39</f>
        <v>1.6666666666666666E-2</v>
      </c>
      <c r="G40" s="200"/>
      <c r="H40" s="51">
        <v>2</v>
      </c>
      <c r="I40" s="205"/>
      <c r="J40" s="58">
        <f t="shared" si="4"/>
        <v>2</v>
      </c>
      <c r="K40" s="200"/>
      <c r="L40" s="59">
        <f t="shared" si="0"/>
        <v>1</v>
      </c>
      <c r="M40" s="59">
        <f t="shared" si="3"/>
        <v>1.6666666666666667</v>
      </c>
      <c r="P40" s="42"/>
    </row>
    <row r="41" spans="1:17" x14ac:dyDescent="0.4">
      <c r="A41" s="228"/>
      <c r="B41" s="235"/>
      <c r="C41" s="16"/>
      <c r="D41" s="40" t="s">
        <v>102</v>
      </c>
      <c r="E41" s="15" t="s">
        <v>98</v>
      </c>
      <c r="F41" s="50">
        <f>F40</f>
        <v>1.6666666666666666E-2</v>
      </c>
      <c r="G41" s="200"/>
      <c r="H41" s="51">
        <v>2</v>
      </c>
      <c r="I41" s="205"/>
      <c r="J41" s="58">
        <f t="shared" si="4"/>
        <v>2</v>
      </c>
      <c r="K41" s="200"/>
      <c r="L41" s="59">
        <f t="shared" si="0"/>
        <v>1</v>
      </c>
      <c r="M41" s="59">
        <f t="shared" si="3"/>
        <v>1.6666666666666667</v>
      </c>
      <c r="P41" s="42"/>
    </row>
    <row r="42" spans="1:17" x14ac:dyDescent="0.4">
      <c r="A42" s="228"/>
      <c r="B42" s="235"/>
      <c r="C42" s="16"/>
      <c r="D42" s="40" t="s">
        <v>103</v>
      </c>
      <c r="E42" s="15" t="s">
        <v>99</v>
      </c>
      <c r="F42" s="50">
        <f>F41</f>
        <v>1.6666666666666666E-2</v>
      </c>
      <c r="G42" s="213"/>
      <c r="H42" s="51">
        <v>5</v>
      </c>
      <c r="I42" s="198"/>
      <c r="J42" s="58">
        <f t="shared" si="4"/>
        <v>5</v>
      </c>
      <c r="K42" s="213"/>
      <c r="L42" s="59">
        <f t="shared" si="0"/>
        <v>1</v>
      </c>
      <c r="M42" s="59">
        <f t="shared" si="3"/>
        <v>1.6666666666666667</v>
      </c>
      <c r="P42" s="42"/>
    </row>
    <row r="43" spans="1:17" x14ac:dyDescent="0.4">
      <c r="A43" s="22"/>
      <c r="B43" s="23"/>
      <c r="C43" s="20"/>
      <c r="D43" s="19"/>
      <c r="E43" s="19"/>
      <c r="F43" s="19"/>
      <c r="G43" s="71"/>
      <c r="H43" s="24"/>
      <c r="I43" s="67"/>
      <c r="J43" s="24"/>
      <c r="K43" s="24"/>
      <c r="L43" s="24"/>
      <c r="M43" s="60">
        <f>M17+M22+M29+M33+M36</f>
        <v>37.5</v>
      </c>
      <c r="P43" s="38"/>
      <c r="Q43" s="38"/>
    </row>
    <row r="44" spans="1:17" x14ac:dyDescent="0.4">
      <c r="A44" s="228" t="s">
        <v>16</v>
      </c>
      <c r="B44" s="235" t="s">
        <v>9</v>
      </c>
      <c r="C44" s="234">
        <v>2.1</v>
      </c>
      <c r="D44" s="15" t="s">
        <v>116</v>
      </c>
      <c r="E44" s="15"/>
      <c r="F44" s="13"/>
      <c r="G44" s="61"/>
      <c r="H44" s="25"/>
      <c r="I44" s="49"/>
      <c r="J44" s="13"/>
      <c r="K44" s="15"/>
      <c r="L44" s="13"/>
      <c r="M44" s="12"/>
    </row>
    <row r="45" spans="1:17" x14ac:dyDescent="0.4">
      <c r="A45" s="228"/>
      <c r="B45" s="235"/>
      <c r="C45" s="234"/>
      <c r="D45" s="52" t="s">
        <v>58</v>
      </c>
      <c r="E45" s="52" t="s">
        <v>146</v>
      </c>
      <c r="F45" s="133">
        <v>0.1</v>
      </c>
      <c r="G45" s="197" t="s">
        <v>134</v>
      </c>
      <c r="H45" s="54">
        <v>5</v>
      </c>
      <c r="I45" s="199" t="s">
        <v>18</v>
      </c>
      <c r="J45" s="57">
        <v>5</v>
      </c>
      <c r="K45" s="209" t="s">
        <v>197</v>
      </c>
      <c r="L45" s="55">
        <f>SUM(L46:L49)</f>
        <v>4</v>
      </c>
      <c r="M45" s="55">
        <f>SUM(M46:M49)</f>
        <v>10</v>
      </c>
    </row>
    <row r="46" spans="1:17" ht="28" x14ac:dyDescent="0.4">
      <c r="A46" s="228"/>
      <c r="B46" s="235"/>
      <c r="C46" s="234"/>
      <c r="D46" s="81" t="s">
        <v>44</v>
      </c>
      <c r="E46" s="80" t="s">
        <v>149</v>
      </c>
      <c r="F46" s="105">
        <f>F45/4</f>
        <v>2.5000000000000001E-2</v>
      </c>
      <c r="G46" s="205"/>
      <c r="H46" s="37">
        <v>30</v>
      </c>
      <c r="I46" s="200"/>
      <c r="J46" s="58">
        <v>30</v>
      </c>
      <c r="K46" s="210"/>
      <c r="L46" s="102">
        <f>H46/J46</f>
        <v>1</v>
      </c>
      <c r="M46" s="102">
        <f>L46*F46*100</f>
        <v>2.5</v>
      </c>
    </row>
    <row r="47" spans="1:17" ht="42" x14ac:dyDescent="0.4">
      <c r="A47" s="228"/>
      <c r="B47" s="235"/>
      <c r="C47" s="234"/>
      <c r="D47" s="81" t="s">
        <v>45</v>
      </c>
      <c r="E47" s="80" t="s">
        <v>186</v>
      </c>
      <c r="F47" s="105">
        <f>F46</f>
        <v>2.5000000000000001E-2</v>
      </c>
      <c r="G47" s="205"/>
      <c r="H47" s="37">
        <v>14</v>
      </c>
      <c r="I47" s="200"/>
      <c r="J47" s="58">
        <v>14</v>
      </c>
      <c r="K47" s="210"/>
      <c r="L47" s="102">
        <f>H47/J47</f>
        <v>1</v>
      </c>
      <c r="M47" s="102">
        <f>L47*F47*100</f>
        <v>2.5</v>
      </c>
    </row>
    <row r="48" spans="1:17" ht="28" x14ac:dyDescent="0.4">
      <c r="A48" s="228"/>
      <c r="B48" s="235"/>
      <c r="C48" s="234"/>
      <c r="D48" s="81" t="s">
        <v>46</v>
      </c>
      <c r="E48" s="80" t="s">
        <v>184</v>
      </c>
      <c r="F48" s="105">
        <f>F47</f>
        <v>2.5000000000000001E-2</v>
      </c>
      <c r="G48" s="205"/>
      <c r="H48" s="37">
        <v>2</v>
      </c>
      <c r="I48" s="200"/>
      <c r="J48" s="58">
        <v>2</v>
      </c>
      <c r="K48" s="210"/>
      <c r="L48" s="102">
        <f>H48/J48</f>
        <v>1</v>
      </c>
      <c r="M48" s="102">
        <f>L48*F48*100</f>
        <v>2.5</v>
      </c>
    </row>
    <row r="49" spans="1:13" ht="28" x14ac:dyDescent="0.4">
      <c r="A49" s="228"/>
      <c r="B49" s="235"/>
      <c r="C49" s="234"/>
      <c r="D49" s="81" t="s">
        <v>74</v>
      </c>
      <c r="E49" s="80" t="s">
        <v>185</v>
      </c>
      <c r="F49" s="105">
        <f>F48</f>
        <v>2.5000000000000001E-2</v>
      </c>
      <c r="G49" s="198"/>
      <c r="H49" s="37">
        <v>5</v>
      </c>
      <c r="I49" s="213"/>
      <c r="J49" s="58">
        <v>5</v>
      </c>
      <c r="K49" s="212"/>
      <c r="L49" s="102">
        <f>H49/J49</f>
        <v>1</v>
      </c>
      <c r="M49" s="102">
        <f>L49*F49*100</f>
        <v>2.5</v>
      </c>
    </row>
    <row r="50" spans="1:13" x14ac:dyDescent="0.4">
      <c r="A50" s="228"/>
      <c r="B50" s="235"/>
      <c r="C50" s="234"/>
      <c r="D50" s="52" t="s">
        <v>63</v>
      </c>
      <c r="E50" s="52" t="s">
        <v>181</v>
      </c>
      <c r="F50" s="133">
        <v>0.1</v>
      </c>
      <c r="G50" s="197" t="s">
        <v>15</v>
      </c>
      <c r="H50" s="54">
        <v>5</v>
      </c>
      <c r="I50" s="199" t="s">
        <v>18</v>
      </c>
      <c r="J50" s="57">
        <v>5</v>
      </c>
      <c r="K50" s="199" t="s">
        <v>24</v>
      </c>
      <c r="L50" s="55">
        <f>SUM(L51:L53)</f>
        <v>3</v>
      </c>
      <c r="M50" s="55">
        <f>SUM(M51:M53)</f>
        <v>10</v>
      </c>
    </row>
    <row r="51" spans="1:13" ht="42" x14ac:dyDescent="0.4">
      <c r="A51" s="228"/>
      <c r="B51" s="235"/>
      <c r="C51" s="234"/>
      <c r="D51" s="81" t="s">
        <v>47</v>
      </c>
      <c r="E51" s="88" t="s">
        <v>183</v>
      </c>
      <c r="F51" s="105">
        <f>F50/3</f>
        <v>3.3333333333333333E-2</v>
      </c>
      <c r="G51" s="205"/>
      <c r="H51" s="37">
        <v>7</v>
      </c>
      <c r="I51" s="200"/>
      <c r="J51" s="58">
        <v>7</v>
      </c>
      <c r="K51" s="200"/>
      <c r="L51" s="59">
        <f>H51/J51</f>
        <v>1</v>
      </c>
      <c r="M51" s="59">
        <f>L51*F51*100</f>
        <v>3.3333333333333335</v>
      </c>
    </row>
    <row r="52" spans="1:13" ht="56" x14ac:dyDescent="0.4">
      <c r="A52" s="228"/>
      <c r="B52" s="235"/>
      <c r="C52" s="234"/>
      <c r="D52" s="81" t="s">
        <v>47</v>
      </c>
      <c r="E52" s="88" t="s">
        <v>192</v>
      </c>
      <c r="F52" s="105">
        <f>F50/3</f>
        <v>3.3333333333333333E-2</v>
      </c>
      <c r="G52" s="205"/>
      <c r="H52" s="37">
        <v>7</v>
      </c>
      <c r="I52" s="200"/>
      <c r="J52" s="58">
        <v>7</v>
      </c>
      <c r="K52" s="200"/>
      <c r="L52" s="59">
        <f>H52/J52</f>
        <v>1</v>
      </c>
      <c r="M52" s="59">
        <f>L52*F52*100</f>
        <v>3.3333333333333335</v>
      </c>
    </row>
    <row r="53" spans="1:13" ht="28" x14ac:dyDescent="0.4">
      <c r="A53" s="228"/>
      <c r="B53" s="235"/>
      <c r="C53" s="234"/>
      <c r="D53" s="81" t="s">
        <v>48</v>
      </c>
      <c r="E53" s="80" t="s">
        <v>182</v>
      </c>
      <c r="F53" s="105">
        <f>F52</f>
        <v>3.3333333333333333E-2</v>
      </c>
      <c r="G53" s="205"/>
      <c r="H53" s="37">
        <v>7</v>
      </c>
      <c r="I53" s="200"/>
      <c r="J53" s="58">
        <v>7</v>
      </c>
      <c r="K53" s="213"/>
      <c r="L53" s="59">
        <f>H53/J53</f>
        <v>1</v>
      </c>
      <c r="M53" s="59">
        <f>L53*F53*100</f>
        <v>3.3333333333333335</v>
      </c>
    </row>
    <row r="54" spans="1:13" x14ac:dyDescent="0.4">
      <c r="A54" s="228"/>
      <c r="B54" s="235"/>
      <c r="C54" s="13">
        <v>2.2000000000000002</v>
      </c>
      <c r="D54" s="15" t="s">
        <v>118</v>
      </c>
      <c r="E54" s="15"/>
      <c r="F54" s="134"/>
      <c r="G54" s="61"/>
      <c r="H54" s="25"/>
      <c r="I54" s="49"/>
      <c r="J54" s="13"/>
      <c r="K54" s="15"/>
      <c r="L54" s="13"/>
      <c r="M54" s="12"/>
    </row>
    <row r="55" spans="1:13" x14ac:dyDescent="0.4">
      <c r="A55" s="89"/>
      <c r="B55" s="90"/>
      <c r="C55" s="28"/>
      <c r="D55" s="52" t="s">
        <v>117</v>
      </c>
      <c r="E55" s="52" t="s">
        <v>187</v>
      </c>
      <c r="F55" s="133">
        <v>0.2</v>
      </c>
      <c r="G55" s="197" t="s">
        <v>15</v>
      </c>
      <c r="H55" s="54">
        <v>5</v>
      </c>
      <c r="I55" s="199" t="s">
        <v>18</v>
      </c>
      <c r="J55" s="57">
        <v>5</v>
      </c>
      <c r="K55" s="199" t="s">
        <v>24</v>
      </c>
      <c r="L55" s="55">
        <f>SUM(L56:L58)</f>
        <v>3</v>
      </c>
      <c r="M55" s="55">
        <f>SUM(M56:M58)</f>
        <v>20</v>
      </c>
    </row>
    <row r="56" spans="1:13" ht="28" x14ac:dyDescent="0.4">
      <c r="A56" s="89"/>
      <c r="B56" s="90"/>
      <c r="C56" s="28"/>
      <c r="D56" s="81" t="s">
        <v>44</v>
      </c>
      <c r="E56" s="80" t="s">
        <v>188</v>
      </c>
      <c r="F56" s="105">
        <f>F55/3</f>
        <v>6.6666666666666666E-2</v>
      </c>
      <c r="G56" s="205"/>
      <c r="H56" s="37">
        <v>7</v>
      </c>
      <c r="I56" s="200"/>
      <c r="J56" s="58">
        <v>7</v>
      </c>
      <c r="K56" s="200"/>
      <c r="L56" s="59">
        <f>H56/J56</f>
        <v>1</v>
      </c>
      <c r="M56" s="59">
        <f>L56*F56*100</f>
        <v>6.666666666666667</v>
      </c>
    </row>
    <row r="57" spans="1:13" ht="56" x14ac:dyDescent="0.4">
      <c r="A57" s="89"/>
      <c r="B57" s="90"/>
      <c r="C57" s="28"/>
      <c r="D57" s="81" t="s">
        <v>45</v>
      </c>
      <c r="E57" s="80" t="s">
        <v>194</v>
      </c>
      <c r="F57" s="105">
        <f>F56</f>
        <v>6.6666666666666666E-2</v>
      </c>
      <c r="G57" s="205"/>
      <c r="H57" s="37">
        <v>7</v>
      </c>
      <c r="I57" s="200"/>
      <c r="J57" s="58">
        <v>7</v>
      </c>
      <c r="K57" s="200"/>
      <c r="L57" s="59">
        <f>H57/J57</f>
        <v>1</v>
      </c>
      <c r="M57" s="59">
        <f>L57*F57*100</f>
        <v>6.666666666666667</v>
      </c>
    </row>
    <row r="58" spans="1:13" ht="28" x14ac:dyDescent="0.4">
      <c r="A58" s="89"/>
      <c r="B58" s="90"/>
      <c r="C58" s="28"/>
      <c r="D58" s="81" t="s">
        <v>46</v>
      </c>
      <c r="E58" s="80" t="s">
        <v>189</v>
      </c>
      <c r="F58" s="105">
        <f>F57</f>
        <v>6.6666666666666666E-2</v>
      </c>
      <c r="G58" s="198"/>
      <c r="H58" s="37">
        <v>7</v>
      </c>
      <c r="I58" s="213"/>
      <c r="J58" s="58">
        <v>7</v>
      </c>
      <c r="K58" s="213"/>
      <c r="L58" s="59">
        <f>H58/J58</f>
        <v>1</v>
      </c>
      <c r="M58" s="59">
        <f>L58*F58*100</f>
        <v>6.666666666666667</v>
      </c>
    </row>
    <row r="59" spans="1:13" ht="42" x14ac:dyDescent="0.4">
      <c r="A59" s="89"/>
      <c r="B59" s="90"/>
      <c r="C59" s="28"/>
      <c r="D59" s="132" t="s">
        <v>123</v>
      </c>
      <c r="E59" s="131" t="s">
        <v>191</v>
      </c>
      <c r="F59" s="133">
        <v>0.125</v>
      </c>
      <c r="G59" s="214" t="s">
        <v>198</v>
      </c>
      <c r="H59" s="54">
        <v>5</v>
      </c>
      <c r="I59" s="199" t="s">
        <v>18</v>
      </c>
      <c r="J59" s="57">
        <v>5</v>
      </c>
      <c r="K59" s="199" t="s">
        <v>24</v>
      </c>
      <c r="L59" s="55">
        <f>SUM(L60:L63)</f>
        <v>4</v>
      </c>
      <c r="M59" s="55">
        <f>SUM(M60:M63)</f>
        <v>12.5</v>
      </c>
    </row>
    <row r="60" spans="1:13" ht="56" x14ac:dyDescent="0.4">
      <c r="A60" s="89"/>
      <c r="B60" s="90"/>
      <c r="C60" s="28"/>
      <c r="D60" s="81" t="s">
        <v>47</v>
      </c>
      <c r="E60" s="80" t="s">
        <v>193</v>
      </c>
      <c r="F60" s="105">
        <f>F59/4</f>
        <v>3.125E-2</v>
      </c>
      <c r="G60" s="215"/>
      <c r="H60" s="37">
        <v>14</v>
      </c>
      <c r="I60" s="200"/>
      <c r="J60" s="58">
        <v>14</v>
      </c>
      <c r="K60" s="200"/>
      <c r="L60" s="59">
        <f>H60/J60</f>
        <v>1</v>
      </c>
      <c r="M60" s="59">
        <f>L60*F60*100</f>
        <v>3.125</v>
      </c>
    </row>
    <row r="61" spans="1:13" ht="28" x14ac:dyDescent="0.4">
      <c r="A61" s="91"/>
      <c r="B61" s="92"/>
      <c r="C61" s="93"/>
      <c r="D61" s="94" t="s">
        <v>48</v>
      </c>
      <c r="E61" s="80" t="s">
        <v>190</v>
      </c>
      <c r="F61" s="105">
        <f>F60</f>
        <v>3.125E-2</v>
      </c>
      <c r="G61" s="215"/>
      <c r="H61" s="95">
        <v>7</v>
      </c>
      <c r="I61" s="200"/>
      <c r="J61" s="96">
        <v>7</v>
      </c>
      <c r="K61" s="200"/>
      <c r="L61" s="59">
        <f>H61/J61</f>
        <v>1</v>
      </c>
      <c r="M61" s="59">
        <f>L61*F61*100</f>
        <v>3.125</v>
      </c>
    </row>
    <row r="62" spans="1:13" ht="28" x14ac:dyDescent="0.4">
      <c r="A62" s="91"/>
      <c r="B62" s="92"/>
      <c r="C62" s="93"/>
      <c r="D62" s="94" t="s">
        <v>49</v>
      </c>
      <c r="E62" s="80" t="s">
        <v>196</v>
      </c>
      <c r="F62" s="105">
        <f>F61</f>
        <v>3.125E-2</v>
      </c>
      <c r="G62" s="215"/>
      <c r="H62" s="95">
        <v>7</v>
      </c>
      <c r="I62" s="200"/>
      <c r="J62" s="96">
        <v>7</v>
      </c>
      <c r="K62" s="200"/>
      <c r="L62" s="59">
        <f>H62/J62</f>
        <v>1</v>
      </c>
      <c r="M62" s="59">
        <f>L62*F62*100</f>
        <v>3.125</v>
      </c>
    </row>
    <row r="63" spans="1:13" ht="56" x14ac:dyDescent="0.4">
      <c r="A63" s="91"/>
      <c r="B63" s="92"/>
      <c r="C63" s="93"/>
      <c r="D63" s="94" t="s">
        <v>81</v>
      </c>
      <c r="E63" s="80" t="s">
        <v>195</v>
      </c>
      <c r="F63" s="105">
        <f>F62</f>
        <v>3.125E-2</v>
      </c>
      <c r="G63" s="216"/>
      <c r="H63" s="95">
        <v>7</v>
      </c>
      <c r="I63" s="200"/>
      <c r="J63" s="96">
        <v>7</v>
      </c>
      <c r="K63" s="213"/>
      <c r="L63" s="59">
        <f>H63/J63</f>
        <v>1</v>
      </c>
      <c r="M63" s="59">
        <f>L63*F63*100</f>
        <v>3.125</v>
      </c>
    </row>
    <row r="64" spans="1:13" x14ac:dyDescent="0.4">
      <c r="A64" s="22"/>
      <c r="B64" s="22"/>
      <c r="C64" s="22"/>
      <c r="D64" s="22"/>
      <c r="E64" s="22"/>
      <c r="F64" s="22"/>
      <c r="G64" s="73"/>
      <c r="H64" s="22"/>
      <c r="I64" s="106"/>
      <c r="J64" s="22"/>
      <c r="K64" s="22"/>
      <c r="L64" s="22"/>
      <c r="M64" s="60">
        <f>M45+M50+M55+M59</f>
        <v>52.5</v>
      </c>
    </row>
    <row r="65" spans="1:13" ht="12" customHeight="1" x14ac:dyDescent="0.4">
      <c r="A65" s="228" t="s">
        <v>20</v>
      </c>
      <c r="B65" s="236" t="s">
        <v>10</v>
      </c>
      <c r="C65" s="64">
        <v>3.1</v>
      </c>
      <c r="D65" s="62" t="s">
        <v>113</v>
      </c>
      <c r="E65" s="62"/>
      <c r="F65" s="65">
        <v>2.5000000000000001E-2</v>
      </c>
      <c r="G65" s="72" t="s">
        <v>22</v>
      </c>
      <c r="H65" s="54">
        <v>2</v>
      </c>
      <c r="I65" s="49" t="s">
        <v>136</v>
      </c>
      <c r="J65" s="57">
        <v>1</v>
      </c>
      <c r="K65" s="61" t="s">
        <v>25</v>
      </c>
      <c r="L65" s="55">
        <f>H65/J65</f>
        <v>2</v>
      </c>
      <c r="M65" s="55">
        <f>L65*F65*100</f>
        <v>5</v>
      </c>
    </row>
    <row r="66" spans="1:13" x14ac:dyDescent="0.4">
      <c r="A66" s="228"/>
      <c r="B66" s="236"/>
      <c r="C66" s="66">
        <v>3.2</v>
      </c>
      <c r="D66" s="62" t="s">
        <v>114</v>
      </c>
      <c r="E66" s="62"/>
      <c r="F66" s="65">
        <v>2.5000000000000001E-2</v>
      </c>
      <c r="G66" s="72" t="s">
        <v>22</v>
      </c>
      <c r="H66" s="54">
        <v>2</v>
      </c>
      <c r="I66" s="49" t="s">
        <v>136</v>
      </c>
      <c r="J66" s="57">
        <v>1</v>
      </c>
      <c r="K66" s="61" t="s">
        <v>25</v>
      </c>
      <c r="L66" s="55">
        <f>H66/J66</f>
        <v>2</v>
      </c>
      <c r="M66" s="55">
        <f>L66*F66*100</f>
        <v>5</v>
      </c>
    </row>
    <row r="67" spans="1:13" x14ac:dyDescent="0.4">
      <c r="A67" s="22"/>
      <c r="B67" s="19"/>
      <c r="C67" s="20"/>
      <c r="D67" s="19"/>
      <c r="E67" s="19"/>
      <c r="F67" s="19"/>
      <c r="G67" s="74"/>
      <c r="H67" s="20"/>
      <c r="I67" s="67"/>
      <c r="J67" s="24"/>
      <c r="K67" s="24"/>
      <c r="L67" s="24"/>
      <c r="M67" s="60">
        <f>SUM(M65:M66)</f>
        <v>10</v>
      </c>
    </row>
    <row r="68" spans="1:13" x14ac:dyDescent="0.4">
      <c r="A68" s="16" t="s">
        <v>21</v>
      </c>
      <c r="B68" s="27" t="s">
        <v>11</v>
      </c>
      <c r="C68" s="66">
        <v>4.0999999999999996</v>
      </c>
      <c r="D68" s="98" t="s">
        <v>115</v>
      </c>
      <c r="E68" s="100"/>
      <c r="F68" s="100"/>
      <c r="G68" s="100"/>
      <c r="H68" s="100"/>
      <c r="I68" s="100"/>
      <c r="J68" s="100"/>
      <c r="K68" s="100"/>
      <c r="L68" s="100"/>
      <c r="M68" s="99"/>
    </row>
    <row r="69" spans="1:13" x14ac:dyDescent="0.4">
      <c r="A69" s="22"/>
      <c r="B69" s="19"/>
      <c r="C69" s="19"/>
      <c r="D69" s="19"/>
      <c r="E69" s="19"/>
      <c r="F69" s="48"/>
      <c r="G69" s="74"/>
      <c r="H69" s="20"/>
      <c r="I69" s="20"/>
      <c r="J69" s="19"/>
      <c r="K69" s="19"/>
      <c r="L69" s="19"/>
      <c r="M69" s="21"/>
    </row>
    <row r="70" spans="1:13" x14ac:dyDescent="0.4">
      <c r="A70" s="28"/>
      <c r="B70" s="17"/>
      <c r="C70" s="17"/>
      <c r="D70" s="17"/>
      <c r="E70" s="17"/>
      <c r="F70" s="17"/>
      <c r="G70" s="75"/>
      <c r="H70" s="18"/>
      <c r="I70" s="18"/>
      <c r="J70" s="17"/>
      <c r="K70" s="29" t="s">
        <v>26</v>
      </c>
      <c r="L70" s="29"/>
      <c r="M70" s="60">
        <f>M43+M64+M67+M68</f>
        <v>100</v>
      </c>
    </row>
    <row r="71" spans="1:13" x14ac:dyDescent="0.4">
      <c r="A71" s="22"/>
      <c r="B71" s="19"/>
      <c r="C71" s="19"/>
      <c r="D71" s="19"/>
      <c r="E71" s="19"/>
      <c r="F71" s="19"/>
      <c r="G71" s="74"/>
      <c r="H71" s="20"/>
      <c r="I71" s="20"/>
      <c r="J71" s="19"/>
      <c r="K71" s="19"/>
      <c r="L71" s="19"/>
      <c r="M71" s="21"/>
    </row>
    <row r="72" spans="1:13" x14ac:dyDescent="0.4">
      <c r="A72" s="8"/>
      <c r="B72" s="9"/>
      <c r="C72" s="9"/>
      <c r="D72" s="9"/>
      <c r="E72" s="9"/>
      <c r="F72" s="9"/>
      <c r="G72" s="76"/>
      <c r="H72" s="8"/>
      <c r="I72" s="8"/>
      <c r="J72" s="9"/>
      <c r="K72" s="9"/>
      <c r="L72" s="9"/>
      <c r="M72" s="9"/>
    </row>
    <row r="73" spans="1:13" x14ac:dyDescent="0.4">
      <c r="A73" s="5"/>
    </row>
    <row r="74" spans="1:13" x14ac:dyDescent="0.4">
      <c r="A74" s="26" t="s">
        <v>32</v>
      </c>
      <c r="C74" s="7"/>
      <c r="F74" s="33" t="s">
        <v>35</v>
      </c>
    </row>
    <row r="75" spans="1:13" x14ac:dyDescent="0.4">
      <c r="A75" s="32" t="s">
        <v>28</v>
      </c>
      <c r="B75" s="7" t="s">
        <v>33</v>
      </c>
      <c r="F75" s="35" t="s">
        <v>7</v>
      </c>
      <c r="G75" s="36" t="s">
        <v>37</v>
      </c>
      <c r="H75" s="35"/>
      <c r="I75" s="35" t="s">
        <v>36</v>
      </c>
      <c r="J75" s="34"/>
      <c r="K75" s="36"/>
      <c r="L75" s="36"/>
      <c r="M75" s="36"/>
    </row>
    <row r="76" spans="1:13" x14ac:dyDescent="0.4">
      <c r="A76" s="32" t="s">
        <v>29</v>
      </c>
      <c r="B76" s="7" t="s">
        <v>34</v>
      </c>
      <c r="F76" s="32" t="s">
        <v>28</v>
      </c>
      <c r="G76" s="30" t="s">
        <v>64</v>
      </c>
      <c r="I76" s="68" t="s">
        <v>65</v>
      </c>
      <c r="K76" s="30"/>
      <c r="L76" s="30"/>
      <c r="M76" s="30"/>
    </row>
    <row r="77" spans="1:13" ht="12" customHeight="1" x14ac:dyDescent="0.4">
      <c r="A77" s="32"/>
      <c r="B77" s="7"/>
      <c r="F77" s="32" t="s">
        <v>29</v>
      </c>
      <c r="G77" s="30" t="s">
        <v>9</v>
      </c>
      <c r="I77" s="68" t="s">
        <v>65</v>
      </c>
      <c r="J77" s="30"/>
      <c r="K77" s="30"/>
      <c r="L77" s="30"/>
      <c r="M77" s="30"/>
    </row>
    <row r="78" spans="1:13" x14ac:dyDescent="0.4">
      <c r="A78" s="31"/>
      <c r="B78" s="7" t="s">
        <v>66</v>
      </c>
      <c r="F78" s="32" t="s">
        <v>30</v>
      </c>
      <c r="G78" s="30" t="s">
        <v>10</v>
      </c>
      <c r="I78" s="68" t="s">
        <v>65</v>
      </c>
      <c r="J78" s="30"/>
      <c r="K78" s="30"/>
      <c r="L78" s="30"/>
      <c r="M78" s="30"/>
    </row>
    <row r="79" spans="1:13" x14ac:dyDescent="0.4">
      <c r="A79" s="31"/>
      <c r="B79" s="7"/>
      <c r="F79" s="32" t="s">
        <v>31</v>
      </c>
      <c r="G79" s="30" t="s">
        <v>11</v>
      </c>
      <c r="I79" s="68" t="s">
        <v>65</v>
      </c>
      <c r="K79" s="30"/>
      <c r="L79" s="30"/>
      <c r="M79" s="30"/>
    </row>
    <row r="80" spans="1:13" x14ac:dyDescent="0.4">
      <c r="C80" s="7"/>
      <c r="J80" s="30"/>
      <c r="K80" s="30"/>
      <c r="L80" s="30"/>
      <c r="M80" s="30"/>
    </row>
    <row r="83" spans="2:5" x14ac:dyDescent="0.4">
      <c r="B83" s="79"/>
      <c r="E83" s="79"/>
    </row>
    <row r="84" spans="2:5" x14ac:dyDescent="0.4">
      <c r="B84" s="79"/>
      <c r="E84" s="79"/>
    </row>
    <row r="85" spans="2:5" x14ac:dyDescent="0.4">
      <c r="B85" s="79"/>
      <c r="E85" s="79"/>
    </row>
    <row r="86" spans="2:5" x14ac:dyDescent="0.4">
      <c r="B86" s="79"/>
      <c r="C86" s="79"/>
      <c r="E86" s="79"/>
    </row>
    <row r="87" spans="2:5" x14ac:dyDescent="0.4">
      <c r="B87" s="79"/>
      <c r="C87" s="79"/>
      <c r="E87" s="79"/>
    </row>
    <row r="88" spans="2:5" x14ac:dyDescent="0.4">
      <c r="B88" s="79"/>
      <c r="C88" s="79"/>
      <c r="E88" s="79"/>
    </row>
    <row r="89" spans="2:5" x14ac:dyDescent="0.4">
      <c r="B89" s="79"/>
      <c r="C89" s="79"/>
      <c r="E89" s="79"/>
    </row>
    <row r="90" spans="2:5" x14ac:dyDescent="0.4">
      <c r="B90" s="79"/>
      <c r="C90" s="79"/>
    </row>
    <row r="91" spans="2:5" x14ac:dyDescent="0.4">
      <c r="B91" s="79"/>
      <c r="C91" s="79"/>
    </row>
    <row r="92" spans="2:5" x14ac:dyDescent="0.4">
      <c r="B92" s="79"/>
      <c r="C92" s="79"/>
    </row>
    <row r="93" spans="2:5" x14ac:dyDescent="0.4">
      <c r="B93" s="79"/>
    </row>
    <row r="94" spans="2:5" x14ac:dyDescent="0.4">
      <c r="B94" s="79"/>
    </row>
    <row r="95" spans="2:5" x14ac:dyDescent="0.4">
      <c r="B95" s="79"/>
    </row>
    <row r="96" spans="2:5" x14ac:dyDescent="0.4">
      <c r="B96" s="79"/>
    </row>
  </sheetData>
  <mergeCells count="45">
    <mergeCell ref="K11:L11"/>
    <mergeCell ref="A13:A14"/>
    <mergeCell ref="B13:B14"/>
    <mergeCell ref="C13:E14"/>
    <mergeCell ref="F13:F14"/>
    <mergeCell ref="G13:I13"/>
    <mergeCell ref="J13:J14"/>
    <mergeCell ref="K13:K14"/>
    <mergeCell ref="L13:L14"/>
    <mergeCell ref="M13:M14"/>
    <mergeCell ref="A16:A42"/>
    <mergeCell ref="B16:B42"/>
    <mergeCell ref="C16:C36"/>
    <mergeCell ref="G17:G21"/>
    <mergeCell ref="I17:I21"/>
    <mergeCell ref="K17:K21"/>
    <mergeCell ref="G22:G27"/>
    <mergeCell ref="I22:I28"/>
    <mergeCell ref="K22:K28"/>
    <mergeCell ref="G29:G32"/>
    <mergeCell ref="I29:I32"/>
    <mergeCell ref="K29:K32"/>
    <mergeCell ref="G33:G35"/>
    <mergeCell ref="I33:I35"/>
    <mergeCell ref="K33:K35"/>
    <mergeCell ref="A44:A54"/>
    <mergeCell ref="B44:B54"/>
    <mergeCell ref="C44:C53"/>
    <mergeCell ref="G45:G49"/>
    <mergeCell ref="I45:I49"/>
    <mergeCell ref="G50:G53"/>
    <mergeCell ref="G55:G58"/>
    <mergeCell ref="I55:I58"/>
    <mergeCell ref="K55:K58"/>
    <mergeCell ref="G36:G42"/>
    <mergeCell ref="I36:I42"/>
    <mergeCell ref="K36:K42"/>
    <mergeCell ref="K45:K49"/>
    <mergeCell ref="I50:I53"/>
    <mergeCell ref="K50:K53"/>
    <mergeCell ref="A65:A66"/>
    <mergeCell ref="B65:B66"/>
    <mergeCell ref="G59:G63"/>
    <mergeCell ref="I59:I63"/>
    <mergeCell ref="K59:K6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2D4AA-31B5-4D33-A960-C732FA89B4BF}">
  <dimension ref="A6:Q100"/>
  <sheetViews>
    <sheetView showGridLines="0" topLeftCell="A2" zoomScale="63" zoomScaleNormal="130" workbookViewId="0">
      <selection activeCell="G75" sqref="G75"/>
    </sheetView>
  </sheetViews>
  <sheetFormatPr defaultColWidth="9.33203125" defaultRowHeight="14" x14ac:dyDescent="0.4"/>
  <cols>
    <col min="1" max="1" width="4.6640625" style="1" customWidth="1"/>
    <col min="2" max="2" width="22.33203125" style="1" customWidth="1"/>
    <col min="3" max="3" width="5.33203125" style="1" customWidth="1"/>
    <col min="4" max="4" width="6.33203125" style="1" customWidth="1"/>
    <col min="5" max="5" width="44.44140625" style="1" customWidth="1"/>
    <col min="6" max="6" width="10.44140625" style="1" customWidth="1"/>
    <col min="7" max="7" width="26.44140625" style="30" customWidth="1"/>
    <col min="8" max="8" width="14.77734375" style="5" customWidth="1"/>
    <col min="9" max="9" width="18.44140625" style="5" customWidth="1"/>
    <col min="10" max="10" width="15.44140625" style="1" customWidth="1"/>
    <col min="11" max="11" width="28.44140625" style="1" customWidth="1"/>
    <col min="12" max="12" width="9.33203125" style="1"/>
    <col min="13" max="13" width="15.6640625" style="1" customWidth="1"/>
    <col min="14" max="14" width="9.33203125" style="1" customWidth="1"/>
    <col min="15" max="15" width="26.77734375" style="1" customWidth="1"/>
    <col min="16" max="16384" width="9.33203125" style="1"/>
  </cols>
  <sheetData>
    <row r="6" spans="1:13" ht="17.5" x14ac:dyDescent="0.45">
      <c r="A6" s="3" t="s">
        <v>40</v>
      </c>
    </row>
    <row r="7" spans="1:13" x14ac:dyDescent="0.4">
      <c r="A7" s="4"/>
    </row>
    <row r="8" spans="1:13" x14ac:dyDescent="0.4">
      <c r="A8" s="6" t="s">
        <v>6</v>
      </c>
      <c r="B8" s="5"/>
      <c r="C8" s="5"/>
      <c r="D8" s="10" t="s">
        <v>67</v>
      </c>
    </row>
    <row r="9" spans="1:13" x14ac:dyDescent="0.4">
      <c r="A9" s="6" t="s">
        <v>42</v>
      </c>
      <c r="B9" s="5"/>
      <c r="C9" s="5"/>
      <c r="D9" s="10" t="s">
        <v>68</v>
      </c>
    </row>
    <row r="10" spans="1:13" x14ac:dyDescent="0.4">
      <c r="A10" s="6" t="s">
        <v>38</v>
      </c>
      <c r="B10" s="5"/>
      <c r="C10" s="5"/>
      <c r="D10" s="11"/>
    </row>
    <row r="11" spans="1:13" x14ac:dyDescent="0.4">
      <c r="A11" s="6" t="s">
        <v>39</v>
      </c>
      <c r="B11" s="5"/>
      <c r="C11" s="5"/>
      <c r="D11" s="11" t="s">
        <v>150</v>
      </c>
      <c r="K11" s="217" t="s">
        <v>27</v>
      </c>
      <c r="L11" s="217"/>
      <c r="M11" s="63">
        <f>M74</f>
        <v>100</v>
      </c>
    </row>
    <row r="13" spans="1:13" s="2" customFormat="1" ht="16.5" customHeigh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4" customHeight="1" x14ac:dyDescent="0.4">
      <c r="A14" s="218"/>
      <c r="B14" s="218"/>
      <c r="C14" s="222"/>
      <c r="D14" s="223"/>
      <c r="E14" s="224"/>
      <c r="F14" s="218"/>
      <c r="G14" s="113" t="s">
        <v>17</v>
      </c>
      <c r="H14" s="47" t="s">
        <v>19</v>
      </c>
      <c r="I14" s="47" t="s">
        <v>23</v>
      </c>
      <c r="J14" s="226"/>
      <c r="K14" s="226"/>
      <c r="L14" s="226"/>
      <c r="M14" s="226"/>
    </row>
    <row r="15" spans="1:13" x14ac:dyDescent="0.4">
      <c r="A15" s="43"/>
      <c r="B15" s="44"/>
      <c r="C15" s="44"/>
      <c r="D15" s="44"/>
      <c r="E15" s="44"/>
      <c r="F15" s="44"/>
      <c r="G15" s="69"/>
      <c r="H15" s="45"/>
      <c r="I15" s="45"/>
      <c r="J15" s="44"/>
      <c r="K15" s="44"/>
      <c r="L15" s="44"/>
      <c r="M15" s="46"/>
    </row>
    <row r="16" spans="1:13" x14ac:dyDescent="0.4">
      <c r="A16" s="228" t="s">
        <v>12</v>
      </c>
      <c r="B16" s="235" t="s">
        <v>8</v>
      </c>
      <c r="C16" s="228">
        <v>1.1000000000000001</v>
      </c>
      <c r="D16" s="14" t="s">
        <v>14</v>
      </c>
      <c r="E16" s="14"/>
      <c r="F16" s="13"/>
      <c r="G16" s="70"/>
      <c r="H16" s="13"/>
      <c r="I16" s="13"/>
      <c r="J16" s="13"/>
      <c r="K16" s="12"/>
      <c r="L16" s="13"/>
      <c r="M16" s="12"/>
    </row>
    <row r="17" spans="1:16" x14ac:dyDescent="0.4">
      <c r="A17" s="228"/>
      <c r="B17" s="235"/>
      <c r="C17" s="228"/>
      <c r="D17" s="52" t="s">
        <v>58</v>
      </c>
      <c r="E17" s="83" t="s">
        <v>75</v>
      </c>
      <c r="F17" s="53">
        <v>0.05</v>
      </c>
      <c r="G17" s="199" t="s">
        <v>13</v>
      </c>
      <c r="H17" s="127">
        <f>SUM(H18:H20)</f>
        <v>14</v>
      </c>
      <c r="I17" s="199" t="s">
        <v>18</v>
      </c>
      <c r="J17" s="121">
        <f>SUM(J18:J20)</f>
        <v>14</v>
      </c>
      <c r="K17" s="199" t="s">
        <v>130</v>
      </c>
      <c r="L17" s="55">
        <f>SUM(L18:L21)</f>
        <v>4</v>
      </c>
      <c r="M17" s="55">
        <f>SUM(M18:M21)</f>
        <v>5</v>
      </c>
      <c r="P17" s="39"/>
    </row>
    <row r="18" spans="1:16" x14ac:dyDescent="0.4">
      <c r="A18" s="228"/>
      <c r="B18" s="235"/>
      <c r="C18" s="228"/>
      <c r="D18" s="82" t="s">
        <v>44</v>
      </c>
      <c r="E18" s="86" t="s">
        <v>70</v>
      </c>
      <c r="F18" s="84">
        <f>5%/4</f>
        <v>1.2500000000000001E-2</v>
      </c>
      <c r="G18" s="200"/>
      <c r="H18" s="119">
        <v>2</v>
      </c>
      <c r="I18" s="200"/>
      <c r="J18" s="122">
        <f>H18</f>
        <v>2</v>
      </c>
      <c r="K18" s="200"/>
      <c r="L18" s="59">
        <f t="shared" ref="L18:L42" si="0">H18/J18</f>
        <v>1</v>
      </c>
      <c r="M18" s="59">
        <f>L18*F18*100</f>
        <v>1.25</v>
      </c>
      <c r="P18" s="39"/>
    </row>
    <row r="19" spans="1:16" x14ac:dyDescent="0.4">
      <c r="A19" s="228"/>
      <c r="B19" s="235"/>
      <c r="C19" s="228"/>
      <c r="D19" s="82" t="s">
        <v>45</v>
      </c>
      <c r="E19" s="86" t="s">
        <v>71</v>
      </c>
      <c r="F19" s="84">
        <f>5%/4</f>
        <v>1.2500000000000001E-2</v>
      </c>
      <c r="G19" s="200"/>
      <c r="H19" s="119">
        <v>7</v>
      </c>
      <c r="I19" s="200"/>
      <c r="J19" s="122">
        <f>H19</f>
        <v>7</v>
      </c>
      <c r="K19" s="200"/>
      <c r="L19" s="59">
        <f t="shared" si="0"/>
        <v>1</v>
      </c>
      <c r="M19" s="59">
        <f>L19*F19*100</f>
        <v>1.25</v>
      </c>
      <c r="P19" s="39"/>
    </row>
    <row r="20" spans="1:16" x14ac:dyDescent="0.4">
      <c r="A20" s="228"/>
      <c r="B20" s="235"/>
      <c r="C20" s="228"/>
      <c r="D20" s="87" t="s">
        <v>46</v>
      </c>
      <c r="E20" s="79" t="s">
        <v>72</v>
      </c>
      <c r="F20" s="84">
        <f>5%/4</f>
        <v>1.2500000000000001E-2</v>
      </c>
      <c r="G20" s="200"/>
      <c r="H20" s="119">
        <v>5</v>
      </c>
      <c r="I20" s="200"/>
      <c r="J20" s="122">
        <f>H20</f>
        <v>5</v>
      </c>
      <c r="K20" s="200"/>
      <c r="L20" s="59">
        <f t="shared" si="0"/>
        <v>1</v>
      </c>
      <c r="M20" s="59">
        <f>L20*F20*100</f>
        <v>1.25</v>
      </c>
      <c r="P20" s="39"/>
    </row>
    <row r="21" spans="1:16" x14ac:dyDescent="0.4">
      <c r="A21" s="228"/>
      <c r="B21" s="235"/>
      <c r="C21" s="228"/>
      <c r="D21" s="82" t="s">
        <v>74</v>
      </c>
      <c r="E21" s="86" t="s">
        <v>73</v>
      </c>
      <c r="F21" s="84">
        <f>5%/4</f>
        <v>1.2500000000000001E-2</v>
      </c>
      <c r="G21" s="213"/>
      <c r="H21" s="119">
        <v>1</v>
      </c>
      <c r="I21" s="213"/>
      <c r="J21" s="122">
        <f>H21</f>
        <v>1</v>
      </c>
      <c r="K21" s="213"/>
      <c r="L21" s="59">
        <f t="shared" si="0"/>
        <v>1</v>
      </c>
      <c r="M21" s="59">
        <f>L21*F21*100</f>
        <v>1.25</v>
      </c>
      <c r="P21" s="39"/>
    </row>
    <row r="22" spans="1:16" x14ac:dyDescent="0.4">
      <c r="A22" s="228"/>
      <c r="B22" s="235"/>
      <c r="C22" s="228"/>
      <c r="D22" s="52" t="s">
        <v>59</v>
      </c>
      <c r="E22" s="85" t="s">
        <v>76</v>
      </c>
      <c r="F22" s="53">
        <v>0.1</v>
      </c>
      <c r="G22" s="199" t="s">
        <v>13</v>
      </c>
      <c r="H22" s="127">
        <f>SUM(H23:H25)</f>
        <v>14</v>
      </c>
      <c r="I22" s="199" t="s">
        <v>18</v>
      </c>
      <c r="J22" s="121">
        <f>SUM(J23:J25)</f>
        <v>14</v>
      </c>
      <c r="K22" s="199" t="s">
        <v>132</v>
      </c>
      <c r="L22" s="55">
        <f>SUM(L23:L28)</f>
        <v>6</v>
      </c>
      <c r="M22" s="55">
        <f>SUM(M23:M28)</f>
        <v>10</v>
      </c>
      <c r="P22" s="39"/>
    </row>
    <row r="23" spans="1:16" x14ac:dyDescent="0.4">
      <c r="A23" s="228"/>
      <c r="B23" s="235"/>
      <c r="C23" s="228"/>
      <c r="D23" s="15" t="s">
        <v>47</v>
      </c>
      <c r="E23" s="80" t="s">
        <v>77</v>
      </c>
      <c r="F23" s="50">
        <f>F22/6</f>
        <v>1.6666666666666666E-2</v>
      </c>
      <c r="G23" s="200"/>
      <c r="H23" s="119">
        <v>2</v>
      </c>
      <c r="I23" s="200"/>
      <c r="J23" s="122">
        <f t="shared" ref="J23:J28" si="1">H23</f>
        <v>2</v>
      </c>
      <c r="K23" s="200"/>
      <c r="L23" s="59">
        <f t="shared" si="0"/>
        <v>1</v>
      </c>
      <c r="M23" s="59">
        <f t="shared" ref="M23:M28" si="2">L23*F23*100</f>
        <v>1.6666666666666667</v>
      </c>
      <c r="P23" s="39"/>
    </row>
    <row r="24" spans="1:16" x14ac:dyDescent="0.4">
      <c r="A24" s="228"/>
      <c r="B24" s="235"/>
      <c r="C24" s="228"/>
      <c r="D24" s="15" t="s">
        <v>48</v>
      </c>
      <c r="E24" s="80" t="s">
        <v>151</v>
      </c>
      <c r="F24" s="50">
        <f>F23</f>
        <v>1.6666666666666666E-2</v>
      </c>
      <c r="G24" s="200"/>
      <c r="H24" s="119">
        <v>10</v>
      </c>
      <c r="I24" s="200"/>
      <c r="J24" s="122">
        <f t="shared" si="1"/>
        <v>10</v>
      </c>
      <c r="K24" s="200"/>
      <c r="L24" s="59">
        <f>H24/J24</f>
        <v>1</v>
      </c>
      <c r="M24" s="59">
        <f t="shared" si="2"/>
        <v>1.6666666666666667</v>
      </c>
      <c r="P24" s="39"/>
    </row>
    <row r="25" spans="1:16" ht="28" x14ac:dyDescent="0.4">
      <c r="A25" s="228"/>
      <c r="B25" s="235"/>
      <c r="C25" s="228"/>
      <c r="D25" s="15" t="s">
        <v>49</v>
      </c>
      <c r="E25" s="80" t="s">
        <v>79</v>
      </c>
      <c r="F25" s="50">
        <f>F24</f>
        <v>1.6666666666666666E-2</v>
      </c>
      <c r="G25" s="200"/>
      <c r="H25" s="119">
        <v>2</v>
      </c>
      <c r="I25" s="200"/>
      <c r="J25" s="122">
        <f t="shared" si="1"/>
        <v>2</v>
      </c>
      <c r="K25" s="200"/>
      <c r="L25" s="59">
        <f>H25/J25</f>
        <v>1</v>
      </c>
      <c r="M25" s="59">
        <f t="shared" si="2"/>
        <v>1.6666666666666667</v>
      </c>
      <c r="P25" s="39"/>
    </row>
    <row r="26" spans="1:16" x14ac:dyDescent="0.4">
      <c r="A26" s="228"/>
      <c r="B26" s="235"/>
      <c r="C26" s="228"/>
      <c r="D26" s="15" t="s">
        <v>81</v>
      </c>
      <c r="E26" s="80" t="s">
        <v>80</v>
      </c>
      <c r="F26" s="50">
        <f>F25</f>
        <v>1.6666666666666666E-2</v>
      </c>
      <c r="G26" s="200"/>
      <c r="H26" s="119">
        <v>5</v>
      </c>
      <c r="I26" s="200"/>
      <c r="J26" s="122">
        <f t="shared" si="1"/>
        <v>5</v>
      </c>
      <c r="K26" s="200"/>
      <c r="L26" s="59">
        <f>H26/J26</f>
        <v>1</v>
      </c>
      <c r="M26" s="59">
        <f t="shared" si="2"/>
        <v>1.6666666666666667</v>
      </c>
      <c r="P26" s="39"/>
    </row>
    <row r="27" spans="1:16" x14ac:dyDescent="0.4">
      <c r="A27" s="228"/>
      <c r="B27" s="235"/>
      <c r="C27" s="228"/>
      <c r="D27" s="15" t="s">
        <v>82</v>
      </c>
      <c r="E27" s="80" t="s">
        <v>143</v>
      </c>
      <c r="F27" s="50">
        <f>F26</f>
        <v>1.6666666666666666E-2</v>
      </c>
      <c r="G27" s="200"/>
      <c r="H27" s="119">
        <v>5</v>
      </c>
      <c r="I27" s="200"/>
      <c r="J27" s="122">
        <f t="shared" si="1"/>
        <v>5</v>
      </c>
      <c r="K27" s="200"/>
      <c r="L27" s="59">
        <f>H27/J27</f>
        <v>1</v>
      </c>
      <c r="M27" s="59">
        <f t="shared" si="2"/>
        <v>1.6666666666666667</v>
      </c>
      <c r="P27" s="39"/>
    </row>
    <row r="28" spans="1:16" ht="28" x14ac:dyDescent="0.4">
      <c r="A28" s="228"/>
      <c r="B28" s="235"/>
      <c r="C28" s="228"/>
      <c r="D28" s="15" t="s">
        <v>85</v>
      </c>
      <c r="E28" s="80" t="s">
        <v>160</v>
      </c>
      <c r="F28" s="50">
        <f>F27</f>
        <v>1.6666666666666666E-2</v>
      </c>
      <c r="G28" s="78"/>
      <c r="H28" s="119">
        <v>5</v>
      </c>
      <c r="I28" s="213"/>
      <c r="J28" s="122">
        <f t="shared" si="1"/>
        <v>5</v>
      </c>
      <c r="K28" s="213"/>
      <c r="L28" s="59">
        <f>H28/J28</f>
        <v>1</v>
      </c>
      <c r="M28" s="59">
        <f t="shared" si="2"/>
        <v>1.6666666666666667</v>
      </c>
      <c r="P28" s="39"/>
    </row>
    <row r="29" spans="1:16" x14ac:dyDescent="0.4">
      <c r="A29" s="228"/>
      <c r="B29" s="235"/>
      <c r="C29" s="228"/>
      <c r="D29" s="52" t="s">
        <v>60</v>
      </c>
      <c r="E29" s="52" t="s">
        <v>86</v>
      </c>
      <c r="F29" s="53">
        <f>SUM(F30:F32)</f>
        <v>0.05</v>
      </c>
      <c r="G29" s="230" t="s">
        <v>13</v>
      </c>
      <c r="H29" s="127">
        <f>SUM(H30:H32)</f>
        <v>6</v>
      </c>
      <c r="I29" s="197" t="s">
        <v>18</v>
      </c>
      <c r="J29" s="121">
        <f>SUM(J30:J32)</f>
        <v>6</v>
      </c>
      <c r="K29" s="199" t="s">
        <v>132</v>
      </c>
      <c r="L29" s="55">
        <f>SUM(L30:L32)</f>
        <v>3</v>
      </c>
      <c r="M29" s="55">
        <f>SUM(M30:M32)</f>
        <v>5</v>
      </c>
      <c r="P29" s="42"/>
    </row>
    <row r="30" spans="1:16" x14ac:dyDescent="0.4">
      <c r="A30" s="228"/>
      <c r="B30" s="235"/>
      <c r="C30" s="228"/>
      <c r="D30" s="40" t="s">
        <v>50</v>
      </c>
      <c r="E30" s="15" t="s">
        <v>87</v>
      </c>
      <c r="F30" s="50">
        <f>5%/3</f>
        <v>1.6666666666666666E-2</v>
      </c>
      <c r="G30" s="231"/>
      <c r="H30" s="128">
        <v>2</v>
      </c>
      <c r="I30" s="205"/>
      <c r="J30" s="122">
        <v>2</v>
      </c>
      <c r="K30" s="200"/>
      <c r="L30" s="59">
        <f t="shared" si="0"/>
        <v>1</v>
      </c>
      <c r="M30" s="59">
        <f t="shared" ref="M30:M42" si="3">L30*F30*100</f>
        <v>1.6666666666666667</v>
      </c>
      <c r="P30" s="42"/>
    </row>
    <row r="31" spans="1:16" x14ac:dyDescent="0.4">
      <c r="A31" s="228"/>
      <c r="B31" s="235"/>
      <c r="C31" s="228"/>
      <c r="D31" s="40" t="s">
        <v>51</v>
      </c>
      <c r="E31" s="15" t="s">
        <v>89</v>
      </c>
      <c r="F31" s="50">
        <f>5%/3</f>
        <v>1.6666666666666666E-2</v>
      </c>
      <c r="G31" s="231"/>
      <c r="H31" s="128">
        <v>2</v>
      </c>
      <c r="I31" s="205"/>
      <c r="J31" s="122">
        <v>2</v>
      </c>
      <c r="K31" s="200"/>
      <c r="L31" s="59">
        <f t="shared" si="0"/>
        <v>1</v>
      </c>
      <c r="M31" s="59">
        <f t="shared" si="3"/>
        <v>1.6666666666666667</v>
      </c>
      <c r="P31" s="42"/>
    </row>
    <row r="32" spans="1:16" x14ac:dyDescent="0.4">
      <c r="A32" s="228"/>
      <c r="B32" s="235"/>
      <c r="C32" s="228"/>
      <c r="D32" s="40" t="s">
        <v>52</v>
      </c>
      <c r="E32" s="15" t="s">
        <v>88</v>
      </c>
      <c r="F32" s="50">
        <f>5%/3</f>
        <v>1.6666666666666666E-2</v>
      </c>
      <c r="G32" s="232"/>
      <c r="H32" s="128">
        <v>2</v>
      </c>
      <c r="I32" s="198"/>
      <c r="J32" s="122">
        <v>2</v>
      </c>
      <c r="K32" s="213"/>
      <c r="L32" s="59">
        <f t="shared" si="0"/>
        <v>1</v>
      </c>
      <c r="M32" s="59">
        <f t="shared" si="3"/>
        <v>1.6666666666666667</v>
      </c>
      <c r="P32" s="42"/>
    </row>
    <row r="33" spans="1:17" x14ac:dyDescent="0.4">
      <c r="A33" s="228"/>
      <c r="B33" s="235"/>
      <c r="C33" s="228"/>
      <c r="D33" s="52" t="s">
        <v>61</v>
      </c>
      <c r="E33" s="52" t="s">
        <v>90</v>
      </c>
      <c r="F33" s="53">
        <v>7.4999999999999997E-2</v>
      </c>
      <c r="G33" s="230" t="s">
        <v>13</v>
      </c>
      <c r="H33" s="127">
        <f>SUM(H34:H35)</f>
        <v>30</v>
      </c>
      <c r="I33" s="199" t="s">
        <v>18</v>
      </c>
      <c r="J33" s="121">
        <f>SUM(J34:J35)</f>
        <v>30</v>
      </c>
      <c r="K33" s="199" t="s">
        <v>24</v>
      </c>
      <c r="L33" s="55">
        <f>SUM(L34:L35)</f>
        <v>2</v>
      </c>
      <c r="M33" s="55">
        <f>SUM(M34:M35)</f>
        <v>7.5</v>
      </c>
      <c r="P33" s="39"/>
    </row>
    <row r="34" spans="1:17" x14ac:dyDescent="0.4">
      <c r="A34" s="228"/>
      <c r="B34" s="235"/>
      <c r="C34" s="228"/>
      <c r="D34" s="81" t="s">
        <v>53</v>
      </c>
      <c r="E34" s="15" t="s">
        <v>152</v>
      </c>
      <c r="F34" s="50">
        <f>F33/2</f>
        <v>3.7499999999999999E-2</v>
      </c>
      <c r="G34" s="231"/>
      <c r="H34" s="119">
        <v>15</v>
      </c>
      <c r="I34" s="200"/>
      <c r="J34" s="122">
        <v>15</v>
      </c>
      <c r="K34" s="200"/>
      <c r="L34" s="59">
        <f t="shared" si="0"/>
        <v>1</v>
      </c>
      <c r="M34" s="59">
        <f t="shared" si="3"/>
        <v>3.75</v>
      </c>
      <c r="P34" s="39"/>
    </row>
    <row r="35" spans="1:17" x14ac:dyDescent="0.4">
      <c r="A35" s="228"/>
      <c r="B35" s="235"/>
      <c r="C35" s="228"/>
      <c r="D35" s="81" t="s">
        <v>54</v>
      </c>
      <c r="E35" s="80" t="s">
        <v>153</v>
      </c>
      <c r="F35" s="50">
        <f>F34</f>
        <v>3.7499999999999999E-2</v>
      </c>
      <c r="G35" s="231"/>
      <c r="H35" s="119">
        <v>15</v>
      </c>
      <c r="I35" s="200"/>
      <c r="J35" s="122">
        <v>15</v>
      </c>
      <c r="K35" s="200"/>
      <c r="L35" s="59">
        <f t="shared" si="0"/>
        <v>1</v>
      </c>
      <c r="M35" s="59">
        <f t="shared" si="3"/>
        <v>3.75</v>
      </c>
      <c r="P35" s="39"/>
    </row>
    <row r="36" spans="1:17" x14ac:dyDescent="0.4">
      <c r="A36" s="228"/>
      <c r="B36" s="235"/>
      <c r="C36" s="228"/>
      <c r="D36" s="52" t="s">
        <v>62</v>
      </c>
      <c r="E36" s="52" t="s">
        <v>93</v>
      </c>
      <c r="F36" s="53">
        <v>0.1</v>
      </c>
      <c r="G36" s="199" t="s">
        <v>13</v>
      </c>
      <c r="H36" s="127">
        <f>SUM(H37:H39)</f>
        <v>12</v>
      </c>
      <c r="I36" s="197" t="s">
        <v>18</v>
      </c>
      <c r="J36" s="121">
        <f>SUM(J37:J39)</f>
        <v>12</v>
      </c>
      <c r="K36" s="199" t="s">
        <v>131</v>
      </c>
      <c r="L36" s="55">
        <f>SUM(L37:L42)</f>
        <v>6</v>
      </c>
      <c r="M36" s="55">
        <f>SUM(M37:M42)</f>
        <v>10</v>
      </c>
      <c r="P36" s="42"/>
    </row>
    <row r="37" spans="1:17" x14ac:dyDescent="0.4">
      <c r="A37" s="228"/>
      <c r="B37" s="235"/>
      <c r="C37" s="16"/>
      <c r="D37" s="40" t="s">
        <v>55</v>
      </c>
      <c r="E37" s="15" t="s">
        <v>94</v>
      </c>
      <c r="F37" s="50">
        <f>F36/6</f>
        <v>1.6666666666666666E-2</v>
      </c>
      <c r="G37" s="200"/>
      <c r="H37" s="129">
        <v>3</v>
      </c>
      <c r="I37" s="205"/>
      <c r="J37" s="122">
        <f t="shared" ref="J37:J42" si="4">H37</f>
        <v>3</v>
      </c>
      <c r="K37" s="200"/>
      <c r="L37" s="59">
        <f t="shared" si="0"/>
        <v>1</v>
      </c>
      <c r="M37" s="59">
        <f t="shared" si="3"/>
        <v>1.6666666666666667</v>
      </c>
      <c r="P37" s="42"/>
    </row>
    <row r="38" spans="1:17" x14ac:dyDescent="0.4">
      <c r="A38" s="228"/>
      <c r="B38" s="235"/>
      <c r="C38" s="16"/>
      <c r="D38" s="40" t="s">
        <v>56</v>
      </c>
      <c r="E38" s="15" t="s">
        <v>95</v>
      </c>
      <c r="F38" s="50">
        <f>F37</f>
        <v>1.6666666666666666E-2</v>
      </c>
      <c r="G38" s="200"/>
      <c r="H38" s="129">
        <v>4</v>
      </c>
      <c r="I38" s="205"/>
      <c r="J38" s="122">
        <f t="shared" si="4"/>
        <v>4</v>
      </c>
      <c r="K38" s="200"/>
      <c r="L38" s="59">
        <f t="shared" si="0"/>
        <v>1</v>
      </c>
      <c r="M38" s="59">
        <f t="shared" si="3"/>
        <v>1.6666666666666667</v>
      </c>
      <c r="P38" s="42"/>
    </row>
    <row r="39" spans="1:17" x14ac:dyDescent="0.4">
      <c r="A39" s="228"/>
      <c r="B39" s="235"/>
      <c r="C39" s="16"/>
      <c r="D39" s="40" t="s">
        <v>57</v>
      </c>
      <c r="E39" s="15" t="s">
        <v>96</v>
      </c>
      <c r="F39" s="50">
        <f>F38</f>
        <v>1.6666666666666666E-2</v>
      </c>
      <c r="G39" s="200"/>
      <c r="H39" s="129">
        <v>5</v>
      </c>
      <c r="I39" s="205"/>
      <c r="J39" s="122">
        <f t="shared" si="4"/>
        <v>5</v>
      </c>
      <c r="K39" s="200"/>
      <c r="L39" s="59">
        <f t="shared" si="0"/>
        <v>1</v>
      </c>
      <c r="M39" s="59">
        <f t="shared" si="3"/>
        <v>1.6666666666666667</v>
      </c>
      <c r="P39" s="42"/>
    </row>
    <row r="40" spans="1:17" x14ac:dyDescent="0.4">
      <c r="A40" s="228"/>
      <c r="B40" s="235"/>
      <c r="C40" s="16"/>
      <c r="D40" s="40" t="s">
        <v>101</v>
      </c>
      <c r="E40" s="15" t="s">
        <v>97</v>
      </c>
      <c r="F40" s="50">
        <f>F39</f>
        <v>1.6666666666666666E-2</v>
      </c>
      <c r="G40" s="200"/>
      <c r="H40" s="129">
        <v>2</v>
      </c>
      <c r="I40" s="205"/>
      <c r="J40" s="122">
        <f t="shared" si="4"/>
        <v>2</v>
      </c>
      <c r="K40" s="200"/>
      <c r="L40" s="59">
        <f t="shared" si="0"/>
        <v>1</v>
      </c>
      <c r="M40" s="59">
        <f t="shared" si="3"/>
        <v>1.6666666666666667</v>
      </c>
      <c r="P40" s="42"/>
    </row>
    <row r="41" spans="1:17" x14ac:dyDescent="0.4">
      <c r="A41" s="228"/>
      <c r="B41" s="235"/>
      <c r="C41" s="16"/>
      <c r="D41" s="40" t="s">
        <v>102</v>
      </c>
      <c r="E41" s="15" t="s">
        <v>98</v>
      </c>
      <c r="F41" s="50">
        <f>F40</f>
        <v>1.6666666666666666E-2</v>
      </c>
      <c r="G41" s="200"/>
      <c r="H41" s="129">
        <v>2</v>
      </c>
      <c r="I41" s="205"/>
      <c r="J41" s="122">
        <f t="shared" si="4"/>
        <v>2</v>
      </c>
      <c r="K41" s="200"/>
      <c r="L41" s="59">
        <f t="shared" si="0"/>
        <v>1</v>
      </c>
      <c r="M41" s="59">
        <f t="shared" si="3"/>
        <v>1.6666666666666667</v>
      </c>
      <c r="P41" s="42"/>
    </row>
    <row r="42" spans="1:17" x14ac:dyDescent="0.4">
      <c r="A42" s="228"/>
      <c r="B42" s="235"/>
      <c r="C42" s="16"/>
      <c r="D42" s="40" t="s">
        <v>103</v>
      </c>
      <c r="E42" s="15" t="s">
        <v>99</v>
      </c>
      <c r="F42" s="50">
        <f>F41</f>
        <v>1.6666666666666666E-2</v>
      </c>
      <c r="G42" s="213"/>
      <c r="H42" s="129">
        <v>5</v>
      </c>
      <c r="I42" s="198"/>
      <c r="J42" s="122">
        <f t="shared" si="4"/>
        <v>5</v>
      </c>
      <c r="K42" s="213"/>
      <c r="L42" s="59">
        <f t="shared" si="0"/>
        <v>1</v>
      </c>
      <c r="M42" s="59">
        <f t="shared" si="3"/>
        <v>1.6666666666666667</v>
      </c>
      <c r="P42" s="42"/>
    </row>
    <row r="43" spans="1:17" x14ac:dyDescent="0.4">
      <c r="A43" s="22"/>
      <c r="B43" s="23"/>
      <c r="C43" s="20"/>
      <c r="D43" s="19"/>
      <c r="E43" s="19"/>
      <c r="F43" s="19"/>
      <c r="G43" s="71"/>
      <c r="H43" s="24"/>
      <c r="I43" s="67"/>
      <c r="J43" s="24"/>
      <c r="K43" s="24"/>
      <c r="L43" s="24"/>
      <c r="M43" s="60">
        <f>M17+M22+M29+M33+M36</f>
        <v>37.5</v>
      </c>
      <c r="P43" s="38"/>
      <c r="Q43" s="38"/>
    </row>
    <row r="44" spans="1:17" x14ac:dyDescent="0.4">
      <c r="A44" s="228" t="s">
        <v>16</v>
      </c>
      <c r="B44" s="235" t="s">
        <v>9</v>
      </c>
      <c r="C44" s="234">
        <v>2.1</v>
      </c>
      <c r="D44" s="15" t="s">
        <v>116</v>
      </c>
      <c r="E44" s="15"/>
      <c r="F44" s="13"/>
      <c r="G44" s="61"/>
      <c r="H44" s="25"/>
      <c r="I44" s="49"/>
      <c r="J44" s="13"/>
      <c r="K44" s="15"/>
      <c r="L44" s="13"/>
      <c r="M44" s="12"/>
    </row>
    <row r="45" spans="1:17" x14ac:dyDescent="0.4">
      <c r="A45" s="228"/>
      <c r="B45" s="235"/>
      <c r="C45" s="234"/>
      <c r="D45" s="52" t="s">
        <v>58</v>
      </c>
      <c r="E45" s="52" t="s">
        <v>154</v>
      </c>
      <c r="F45" s="53">
        <v>0.15</v>
      </c>
      <c r="G45" s="197" t="s">
        <v>134</v>
      </c>
      <c r="H45" s="118">
        <v>5</v>
      </c>
      <c r="I45" s="199" t="s">
        <v>18</v>
      </c>
      <c r="J45" s="121">
        <v>5</v>
      </c>
      <c r="K45" s="209" t="s">
        <v>132</v>
      </c>
      <c r="L45" s="55">
        <f>SUM(L46:L49)</f>
        <v>4</v>
      </c>
      <c r="M45" s="55">
        <f>SUM(M46:M49)</f>
        <v>15</v>
      </c>
    </row>
    <row r="46" spans="1:17" ht="26" customHeight="1" x14ac:dyDescent="0.4">
      <c r="A46" s="228"/>
      <c r="B46" s="235"/>
      <c r="C46" s="234"/>
      <c r="D46" s="81" t="s">
        <v>44</v>
      </c>
      <c r="E46" s="115" t="s">
        <v>155</v>
      </c>
      <c r="F46" s="50">
        <f>F45/4</f>
        <v>3.7499999999999999E-2</v>
      </c>
      <c r="G46" s="205"/>
      <c r="H46" s="119">
        <v>30</v>
      </c>
      <c r="I46" s="200"/>
      <c r="J46" s="122">
        <v>30</v>
      </c>
      <c r="K46" s="210"/>
      <c r="L46" s="124">
        <f>H46/J46</f>
        <v>1</v>
      </c>
      <c r="M46" s="124">
        <f>L46*F46*100</f>
        <v>3.75</v>
      </c>
    </row>
    <row r="47" spans="1:17" ht="28" x14ac:dyDescent="0.4">
      <c r="A47" s="228"/>
      <c r="B47" s="235"/>
      <c r="C47" s="234"/>
      <c r="D47" s="114" t="s">
        <v>45</v>
      </c>
      <c r="E47" s="117" t="s">
        <v>171</v>
      </c>
      <c r="F47" s="116">
        <f>F46</f>
        <v>3.7499999999999999E-2</v>
      </c>
      <c r="G47" s="205"/>
      <c r="H47" s="120">
        <v>14</v>
      </c>
      <c r="I47" s="200"/>
      <c r="J47" s="123">
        <v>14</v>
      </c>
      <c r="K47" s="211"/>
      <c r="L47" s="126">
        <f>H47/J47</f>
        <v>1</v>
      </c>
      <c r="M47" s="126">
        <f>L47*F47*100</f>
        <v>3.75</v>
      </c>
    </row>
    <row r="48" spans="1:17" ht="27" customHeight="1" x14ac:dyDescent="0.4">
      <c r="A48" s="228"/>
      <c r="B48" s="235"/>
      <c r="C48" s="234"/>
      <c r="D48" s="81" t="s">
        <v>46</v>
      </c>
      <c r="E48" s="117" t="s">
        <v>156</v>
      </c>
      <c r="F48" s="50">
        <f>F47</f>
        <v>3.7499999999999999E-2</v>
      </c>
      <c r="G48" s="205"/>
      <c r="H48" s="119">
        <v>2</v>
      </c>
      <c r="I48" s="200"/>
      <c r="J48" s="122">
        <v>2</v>
      </c>
      <c r="K48" s="210"/>
      <c r="L48" s="125">
        <f>H48/J48</f>
        <v>1</v>
      </c>
      <c r="M48" s="125">
        <f>L48*F48*100</f>
        <v>3.75</v>
      </c>
    </row>
    <row r="49" spans="1:13" ht="28" x14ac:dyDescent="0.4">
      <c r="A49" s="228"/>
      <c r="B49" s="235"/>
      <c r="C49" s="234"/>
      <c r="D49" s="81" t="s">
        <v>74</v>
      </c>
      <c r="E49" s="80" t="s">
        <v>170</v>
      </c>
      <c r="F49" s="50">
        <f>F48</f>
        <v>3.7499999999999999E-2</v>
      </c>
      <c r="G49" s="198"/>
      <c r="H49" s="119">
        <v>5</v>
      </c>
      <c r="I49" s="213"/>
      <c r="J49" s="122">
        <v>5</v>
      </c>
      <c r="K49" s="212"/>
      <c r="L49" s="102">
        <f>H49/J49</f>
        <v>1</v>
      </c>
      <c r="M49" s="102">
        <f>L49*F49*100</f>
        <v>3.75</v>
      </c>
    </row>
    <row r="50" spans="1:13" x14ac:dyDescent="0.4">
      <c r="A50" s="228"/>
      <c r="B50" s="235"/>
      <c r="C50" s="234"/>
      <c r="D50" s="52" t="s">
        <v>63</v>
      </c>
      <c r="E50" s="52" t="s">
        <v>157</v>
      </c>
      <c r="F50" s="53">
        <v>0.2</v>
      </c>
      <c r="G50" s="197" t="s">
        <v>15</v>
      </c>
      <c r="H50" s="118">
        <v>5</v>
      </c>
      <c r="I50" s="199" t="s">
        <v>18</v>
      </c>
      <c r="J50" s="121">
        <v>5</v>
      </c>
      <c r="K50" s="199" t="s">
        <v>133</v>
      </c>
      <c r="L50" s="55">
        <f>SUM(L51:L59)</f>
        <v>9</v>
      </c>
      <c r="M50" s="55">
        <f>SUM(M51:M59)</f>
        <v>19.999999999999996</v>
      </c>
    </row>
    <row r="51" spans="1:13" ht="53" customHeight="1" x14ac:dyDescent="0.4">
      <c r="A51" s="228"/>
      <c r="B51" s="235"/>
      <c r="C51" s="234"/>
      <c r="D51" s="81" t="s">
        <v>47</v>
      </c>
      <c r="E51" s="88" t="s">
        <v>161</v>
      </c>
      <c r="F51" s="50">
        <f>F50/9</f>
        <v>2.2222222222222223E-2</v>
      </c>
      <c r="G51" s="205"/>
      <c r="H51" s="119">
        <v>7</v>
      </c>
      <c r="I51" s="200"/>
      <c r="J51" s="122">
        <f>H51</f>
        <v>7</v>
      </c>
      <c r="K51" s="200"/>
      <c r="L51" s="102">
        <f>H51/J51</f>
        <v>1</v>
      </c>
      <c r="M51" s="102">
        <f>L51*F51*100</f>
        <v>2.2222222222222223</v>
      </c>
    </row>
    <row r="52" spans="1:13" ht="41" customHeight="1" x14ac:dyDescent="0.4">
      <c r="A52" s="228"/>
      <c r="B52" s="235"/>
      <c r="C52" s="234"/>
      <c r="D52" s="81" t="s">
        <v>48</v>
      </c>
      <c r="E52" s="88" t="s">
        <v>162</v>
      </c>
      <c r="F52" s="50">
        <f>F51</f>
        <v>2.2222222222222223E-2</v>
      </c>
      <c r="G52" s="205"/>
      <c r="H52" s="119">
        <v>1</v>
      </c>
      <c r="I52" s="200"/>
      <c r="J52" s="122">
        <f t="shared" ref="J52:J59" si="5">H52</f>
        <v>1</v>
      </c>
      <c r="K52" s="200"/>
      <c r="L52" s="102">
        <f t="shared" ref="L52:L59" si="6">H52/J52</f>
        <v>1</v>
      </c>
      <c r="M52" s="102">
        <f t="shared" ref="M52:M59" si="7">L52*F52*100</f>
        <v>2.2222222222222223</v>
      </c>
    </row>
    <row r="53" spans="1:13" ht="42.5" customHeight="1" x14ac:dyDescent="0.4">
      <c r="A53" s="228"/>
      <c r="B53" s="235"/>
      <c r="C53" s="234"/>
      <c r="D53" s="81" t="s">
        <v>49</v>
      </c>
      <c r="E53" s="88" t="s">
        <v>163</v>
      </c>
      <c r="F53" s="50">
        <f>F52</f>
        <v>2.2222222222222223E-2</v>
      </c>
      <c r="G53" s="205"/>
      <c r="H53" s="119">
        <v>1</v>
      </c>
      <c r="I53" s="200"/>
      <c r="J53" s="122">
        <f t="shared" si="5"/>
        <v>1</v>
      </c>
      <c r="K53" s="200"/>
      <c r="L53" s="102">
        <f t="shared" si="6"/>
        <v>1</v>
      </c>
      <c r="M53" s="102">
        <f t="shared" si="7"/>
        <v>2.2222222222222223</v>
      </c>
    </row>
    <row r="54" spans="1:13" ht="53" customHeight="1" x14ac:dyDescent="0.4">
      <c r="A54" s="228"/>
      <c r="B54" s="235"/>
      <c r="C54" s="234"/>
      <c r="D54" s="81" t="s">
        <v>81</v>
      </c>
      <c r="E54" s="88" t="s">
        <v>158</v>
      </c>
      <c r="F54" s="50">
        <f t="shared" ref="F54:F59" si="8">F53</f>
        <v>2.2222222222222223E-2</v>
      </c>
      <c r="G54" s="205"/>
      <c r="H54" s="119">
        <v>2</v>
      </c>
      <c r="I54" s="200"/>
      <c r="J54" s="122">
        <f t="shared" si="5"/>
        <v>2</v>
      </c>
      <c r="K54" s="200"/>
      <c r="L54" s="102">
        <f t="shared" si="6"/>
        <v>1</v>
      </c>
      <c r="M54" s="102">
        <f t="shared" si="7"/>
        <v>2.2222222222222223</v>
      </c>
    </row>
    <row r="55" spans="1:13" ht="27" customHeight="1" x14ac:dyDescent="0.4">
      <c r="A55" s="228"/>
      <c r="B55" s="235"/>
      <c r="C55" s="234"/>
      <c r="D55" s="81" t="s">
        <v>82</v>
      </c>
      <c r="E55" s="80" t="s">
        <v>164</v>
      </c>
      <c r="F55" s="50">
        <f t="shared" si="8"/>
        <v>2.2222222222222223E-2</v>
      </c>
      <c r="G55" s="205"/>
      <c r="H55" s="119">
        <v>1</v>
      </c>
      <c r="I55" s="200"/>
      <c r="J55" s="122">
        <f t="shared" si="5"/>
        <v>1</v>
      </c>
      <c r="K55" s="200"/>
      <c r="L55" s="102">
        <f t="shared" si="6"/>
        <v>1</v>
      </c>
      <c r="M55" s="102">
        <f t="shared" si="7"/>
        <v>2.2222222222222223</v>
      </c>
    </row>
    <row r="56" spans="1:13" ht="28" x14ac:dyDescent="0.4">
      <c r="A56" s="228"/>
      <c r="B56" s="235"/>
      <c r="C56" s="234"/>
      <c r="D56" s="81" t="s">
        <v>85</v>
      </c>
      <c r="E56" s="80" t="s">
        <v>159</v>
      </c>
      <c r="F56" s="50">
        <f t="shared" si="8"/>
        <v>2.2222222222222223E-2</v>
      </c>
      <c r="G56" s="205"/>
      <c r="H56" s="119">
        <v>3</v>
      </c>
      <c r="I56" s="200"/>
      <c r="J56" s="122">
        <f t="shared" si="5"/>
        <v>3</v>
      </c>
      <c r="K56" s="200"/>
      <c r="L56" s="102">
        <f t="shared" si="6"/>
        <v>1</v>
      </c>
      <c r="M56" s="102">
        <f t="shared" si="7"/>
        <v>2.2222222222222223</v>
      </c>
    </row>
    <row r="57" spans="1:13" ht="42" x14ac:dyDescent="0.4">
      <c r="A57" s="228"/>
      <c r="B57" s="235"/>
      <c r="C57" s="234"/>
      <c r="D57" s="81" t="s">
        <v>177</v>
      </c>
      <c r="E57" s="80" t="s">
        <v>165</v>
      </c>
      <c r="F57" s="50">
        <f t="shared" si="8"/>
        <v>2.2222222222222223E-2</v>
      </c>
      <c r="G57" s="205"/>
      <c r="H57" s="119">
        <v>3</v>
      </c>
      <c r="I57" s="200"/>
      <c r="J57" s="122">
        <f t="shared" si="5"/>
        <v>3</v>
      </c>
      <c r="K57" s="200"/>
      <c r="L57" s="102">
        <f t="shared" si="6"/>
        <v>1</v>
      </c>
      <c r="M57" s="102">
        <f t="shared" si="7"/>
        <v>2.2222222222222223</v>
      </c>
    </row>
    <row r="58" spans="1:13" ht="42" x14ac:dyDescent="0.4">
      <c r="A58" s="228"/>
      <c r="B58" s="235"/>
      <c r="C58" s="234"/>
      <c r="D58" s="81" t="s">
        <v>178</v>
      </c>
      <c r="E58" s="80" t="s">
        <v>166</v>
      </c>
      <c r="F58" s="50">
        <f t="shared" si="8"/>
        <v>2.2222222222222223E-2</v>
      </c>
      <c r="G58" s="205"/>
      <c r="H58" s="119">
        <v>1</v>
      </c>
      <c r="I58" s="200"/>
      <c r="J58" s="122">
        <f t="shared" si="5"/>
        <v>1</v>
      </c>
      <c r="K58" s="200"/>
      <c r="L58" s="102">
        <f t="shared" si="6"/>
        <v>1</v>
      </c>
      <c r="M58" s="102">
        <f t="shared" si="7"/>
        <v>2.2222222222222223</v>
      </c>
    </row>
    <row r="59" spans="1:13" ht="42" x14ac:dyDescent="0.4">
      <c r="A59" s="228"/>
      <c r="B59" s="235"/>
      <c r="C59" s="234"/>
      <c r="D59" s="81" t="s">
        <v>179</v>
      </c>
      <c r="E59" s="80" t="s">
        <v>167</v>
      </c>
      <c r="F59" s="50">
        <f t="shared" si="8"/>
        <v>2.2222222222222223E-2</v>
      </c>
      <c r="G59" s="198"/>
      <c r="H59" s="119">
        <v>2</v>
      </c>
      <c r="I59" s="213"/>
      <c r="J59" s="122">
        <f t="shared" si="5"/>
        <v>2</v>
      </c>
      <c r="K59" s="213"/>
      <c r="L59" s="102">
        <f t="shared" si="6"/>
        <v>1</v>
      </c>
      <c r="M59" s="102">
        <f t="shared" si="7"/>
        <v>2.2222222222222223</v>
      </c>
    </row>
    <row r="60" spans="1:13" x14ac:dyDescent="0.4">
      <c r="A60" s="228"/>
      <c r="B60" s="235"/>
      <c r="C60" s="234"/>
      <c r="D60" s="52" t="s">
        <v>108</v>
      </c>
      <c r="E60" s="52" t="s">
        <v>168</v>
      </c>
      <c r="F60" s="53">
        <v>0.1</v>
      </c>
      <c r="G60" s="197" t="s">
        <v>15</v>
      </c>
      <c r="H60" s="54">
        <v>5</v>
      </c>
      <c r="I60" s="199" t="s">
        <v>18</v>
      </c>
      <c r="J60" s="57">
        <v>5</v>
      </c>
      <c r="K60" s="199" t="s">
        <v>24</v>
      </c>
      <c r="L60" s="55">
        <f>SUM(L61:L62)</f>
        <v>2</v>
      </c>
      <c r="M60" s="55">
        <f>SUM(M61:M62)</f>
        <v>10</v>
      </c>
    </row>
    <row r="61" spans="1:13" ht="28" x14ac:dyDescent="0.4">
      <c r="A61" s="228"/>
      <c r="B61" s="235"/>
      <c r="C61" s="234"/>
      <c r="D61" s="40" t="s">
        <v>50</v>
      </c>
      <c r="E61" s="80" t="s">
        <v>169</v>
      </c>
      <c r="F61" s="50">
        <f>F60/2</f>
        <v>0.05</v>
      </c>
      <c r="G61" s="205"/>
      <c r="H61" s="37">
        <v>7</v>
      </c>
      <c r="I61" s="200"/>
      <c r="J61" s="58">
        <v>7</v>
      </c>
      <c r="K61" s="200"/>
      <c r="L61" s="59">
        <f>H61/J61</f>
        <v>1</v>
      </c>
      <c r="M61" s="59">
        <f>L61*F61*100</f>
        <v>5</v>
      </c>
    </row>
    <row r="62" spans="1:13" ht="42" x14ac:dyDescent="0.4">
      <c r="A62" s="228"/>
      <c r="B62" s="235"/>
      <c r="C62" s="234"/>
      <c r="D62" s="40" t="s">
        <v>51</v>
      </c>
      <c r="E62" s="80" t="s">
        <v>172</v>
      </c>
      <c r="F62" s="50">
        <f>F61</f>
        <v>0.05</v>
      </c>
      <c r="G62" s="205"/>
      <c r="H62" s="37">
        <v>2</v>
      </c>
      <c r="I62" s="200"/>
      <c r="J62" s="58">
        <v>2</v>
      </c>
      <c r="K62" s="200"/>
      <c r="L62" s="59">
        <f>H62/J62</f>
        <v>1</v>
      </c>
      <c r="M62" s="59">
        <f>L62*F62*100</f>
        <v>5</v>
      </c>
    </row>
    <row r="63" spans="1:13" x14ac:dyDescent="0.4">
      <c r="A63" s="228"/>
      <c r="B63" s="235"/>
      <c r="C63" s="13">
        <v>2.2000000000000002</v>
      </c>
      <c r="D63" s="15" t="s">
        <v>118</v>
      </c>
      <c r="E63" s="15"/>
      <c r="F63" s="13"/>
      <c r="G63" s="61"/>
      <c r="H63" s="25"/>
      <c r="I63" s="49"/>
      <c r="J63" s="13"/>
      <c r="K63" s="15"/>
      <c r="L63" s="13"/>
      <c r="M63" s="12"/>
    </row>
    <row r="64" spans="1:13" x14ac:dyDescent="0.4">
      <c r="A64" s="89"/>
      <c r="B64" s="90"/>
      <c r="C64" s="28"/>
      <c r="D64" s="52" t="s">
        <v>117</v>
      </c>
      <c r="E64" s="52" t="s">
        <v>173</v>
      </c>
      <c r="F64" s="53">
        <v>0.1</v>
      </c>
      <c r="G64" s="197" t="s">
        <v>15</v>
      </c>
      <c r="H64" s="54">
        <v>5</v>
      </c>
      <c r="I64" s="199" t="s">
        <v>18</v>
      </c>
      <c r="J64" s="57">
        <v>5</v>
      </c>
      <c r="K64" s="199" t="s">
        <v>24</v>
      </c>
      <c r="L64" s="55">
        <f>SUM(L65:L67)</f>
        <v>3</v>
      </c>
      <c r="M64" s="55">
        <f>SUM(M65:M67)</f>
        <v>10</v>
      </c>
    </row>
    <row r="65" spans="1:13" ht="28" x14ac:dyDescent="0.4">
      <c r="A65" s="89"/>
      <c r="B65" s="90"/>
      <c r="C65" s="28"/>
      <c r="D65" s="81" t="s">
        <v>44</v>
      </c>
      <c r="E65" s="80" t="s">
        <v>175</v>
      </c>
      <c r="F65" s="50">
        <f>F64/3</f>
        <v>3.3333333333333333E-2</v>
      </c>
      <c r="G65" s="205"/>
      <c r="H65" s="37">
        <v>5</v>
      </c>
      <c r="I65" s="200"/>
      <c r="J65" s="58">
        <f>H65</f>
        <v>5</v>
      </c>
      <c r="K65" s="200"/>
      <c r="L65" s="59">
        <f>H65/J65</f>
        <v>1</v>
      </c>
      <c r="M65" s="59">
        <f>L65*F65*100</f>
        <v>3.3333333333333335</v>
      </c>
    </row>
    <row r="66" spans="1:13" x14ac:dyDescent="0.4">
      <c r="A66" s="89"/>
      <c r="B66" s="90"/>
      <c r="C66" s="28"/>
      <c r="D66" s="81" t="s">
        <v>45</v>
      </c>
      <c r="E66" s="80" t="s">
        <v>176</v>
      </c>
      <c r="F66" s="50">
        <f>F65</f>
        <v>3.3333333333333333E-2</v>
      </c>
      <c r="G66" s="205"/>
      <c r="H66" s="37">
        <v>5</v>
      </c>
      <c r="I66" s="200"/>
      <c r="J66" s="58">
        <f>H66</f>
        <v>5</v>
      </c>
      <c r="K66" s="200"/>
      <c r="L66" s="59">
        <f>H66/J66</f>
        <v>1</v>
      </c>
      <c r="M66" s="59">
        <f>L66*F66*100</f>
        <v>3.3333333333333335</v>
      </c>
    </row>
    <row r="67" spans="1:13" x14ac:dyDescent="0.4">
      <c r="A67" s="89"/>
      <c r="B67" s="90"/>
      <c r="C67" s="28"/>
      <c r="D67" s="81" t="s">
        <v>45</v>
      </c>
      <c r="E67" s="80" t="s">
        <v>174</v>
      </c>
      <c r="F67" s="50">
        <f>F66</f>
        <v>3.3333333333333333E-2</v>
      </c>
      <c r="G67" s="198"/>
      <c r="H67" s="37">
        <v>7</v>
      </c>
      <c r="I67" s="200"/>
      <c r="J67" s="58">
        <f>H67</f>
        <v>7</v>
      </c>
      <c r="K67" s="200"/>
      <c r="L67" s="59">
        <f>H67/J67</f>
        <v>1</v>
      </c>
      <c r="M67" s="59">
        <f>L67*F67*100</f>
        <v>3.3333333333333335</v>
      </c>
    </row>
    <row r="68" spans="1:13" x14ac:dyDescent="0.4">
      <c r="A68" s="22"/>
      <c r="B68" s="22"/>
      <c r="C68" s="22"/>
      <c r="D68" s="22"/>
      <c r="E68" s="22"/>
      <c r="F68" s="22"/>
      <c r="G68" s="73"/>
      <c r="H68" s="22"/>
      <c r="I68" s="106"/>
      <c r="J68" s="22"/>
      <c r="K68" s="22"/>
      <c r="L68" s="22"/>
      <c r="M68" s="60">
        <f>M45+M50+M60+M64</f>
        <v>55</v>
      </c>
    </row>
    <row r="69" spans="1:13" ht="12" customHeight="1" x14ac:dyDescent="0.4">
      <c r="A69" s="228" t="s">
        <v>20</v>
      </c>
      <c r="B69" s="236" t="s">
        <v>10</v>
      </c>
      <c r="C69" s="64">
        <v>3.1</v>
      </c>
      <c r="D69" s="62" t="s">
        <v>113</v>
      </c>
      <c r="E69" s="62"/>
      <c r="F69" s="65">
        <v>0.05</v>
      </c>
      <c r="G69" s="72" t="s">
        <v>22</v>
      </c>
      <c r="H69" s="54">
        <v>2</v>
      </c>
      <c r="I69" s="49" t="s">
        <v>136</v>
      </c>
      <c r="J69" s="57">
        <v>2</v>
      </c>
      <c r="K69" s="61" t="s">
        <v>25</v>
      </c>
      <c r="L69" s="55">
        <f>H69/J69</f>
        <v>1</v>
      </c>
      <c r="M69" s="55">
        <f>L69*F69*100</f>
        <v>5</v>
      </c>
    </row>
    <row r="70" spans="1:13" x14ac:dyDescent="0.4">
      <c r="A70" s="228"/>
      <c r="B70" s="236"/>
      <c r="C70" s="66">
        <v>3.2</v>
      </c>
      <c r="D70" s="62" t="s">
        <v>114</v>
      </c>
      <c r="E70" s="62"/>
      <c r="F70" s="65">
        <v>2.5000000000000001E-2</v>
      </c>
      <c r="G70" s="72" t="s">
        <v>22</v>
      </c>
      <c r="H70" s="54">
        <v>2</v>
      </c>
      <c r="I70" s="49" t="s">
        <v>136</v>
      </c>
      <c r="J70" s="57">
        <v>2</v>
      </c>
      <c r="K70" s="61" t="s">
        <v>25</v>
      </c>
      <c r="L70" s="55">
        <f>H70/J70</f>
        <v>1</v>
      </c>
      <c r="M70" s="55">
        <f>L70*F70*100</f>
        <v>2.5</v>
      </c>
    </row>
    <row r="71" spans="1:13" x14ac:dyDescent="0.4">
      <c r="A71" s="22"/>
      <c r="B71" s="19"/>
      <c r="C71" s="20"/>
      <c r="D71" s="19"/>
      <c r="E71" s="19"/>
      <c r="F71" s="19"/>
      <c r="G71" s="74"/>
      <c r="H71" s="20"/>
      <c r="I71" s="67"/>
      <c r="J71" s="24"/>
      <c r="K71" s="24"/>
      <c r="L71" s="24"/>
      <c r="M71" s="60">
        <f>SUM(M69:M70)</f>
        <v>7.5</v>
      </c>
    </row>
    <row r="72" spans="1:13" x14ac:dyDescent="0.4">
      <c r="A72" s="16" t="s">
        <v>21</v>
      </c>
      <c r="B72" s="27" t="s">
        <v>11</v>
      </c>
      <c r="C72" s="66">
        <v>4.0999999999999996</v>
      </c>
      <c r="D72" s="98" t="s">
        <v>115</v>
      </c>
      <c r="E72" s="100"/>
      <c r="F72" s="100"/>
      <c r="G72" s="100"/>
      <c r="H72" s="100"/>
      <c r="I72" s="100"/>
      <c r="J72" s="100"/>
      <c r="K72" s="100"/>
      <c r="L72" s="100"/>
      <c r="M72" s="99"/>
    </row>
    <row r="73" spans="1:13" x14ac:dyDescent="0.4">
      <c r="A73" s="22"/>
      <c r="B73" s="19"/>
      <c r="C73" s="19"/>
      <c r="D73" s="19"/>
      <c r="E73" s="19"/>
      <c r="F73" s="48"/>
      <c r="G73" s="74"/>
      <c r="H73" s="20"/>
      <c r="I73" s="20"/>
      <c r="J73" s="19"/>
      <c r="K73" s="19"/>
      <c r="L73" s="19"/>
      <c r="M73" s="21"/>
    </row>
    <row r="74" spans="1:13" x14ac:dyDescent="0.4">
      <c r="A74" s="28"/>
      <c r="B74" s="17"/>
      <c r="C74" s="17"/>
      <c r="D74" s="17"/>
      <c r="E74" s="17"/>
      <c r="F74" s="17"/>
      <c r="G74" s="75"/>
      <c r="H74" s="18"/>
      <c r="I74" s="18"/>
      <c r="J74" s="17"/>
      <c r="K74" s="29" t="s">
        <v>26</v>
      </c>
      <c r="L74" s="29"/>
      <c r="M74" s="60">
        <f>M43+M68+M71+M72</f>
        <v>100</v>
      </c>
    </row>
    <row r="75" spans="1:13" x14ac:dyDescent="0.4">
      <c r="A75" s="22"/>
      <c r="B75" s="19"/>
      <c r="C75" s="19"/>
      <c r="D75" s="19"/>
      <c r="E75" s="19"/>
      <c r="F75" s="19"/>
      <c r="G75" s="74"/>
      <c r="H75" s="20"/>
      <c r="I75" s="20"/>
      <c r="J75" s="19"/>
      <c r="K75" s="19"/>
      <c r="L75" s="19"/>
      <c r="M75" s="21"/>
    </row>
    <row r="76" spans="1:13" x14ac:dyDescent="0.4">
      <c r="A76" s="8"/>
      <c r="B76" s="9"/>
      <c r="C76" s="9"/>
      <c r="D76" s="9"/>
      <c r="E76" s="9"/>
      <c r="F76" s="9"/>
      <c r="G76" s="76"/>
      <c r="H76" s="8"/>
      <c r="I76" s="8"/>
      <c r="J76" s="9"/>
      <c r="K76" s="9"/>
      <c r="L76" s="9"/>
      <c r="M76" s="9"/>
    </row>
    <row r="77" spans="1:13" x14ac:dyDescent="0.4">
      <c r="A77" s="5"/>
    </row>
    <row r="78" spans="1:13" x14ac:dyDescent="0.4">
      <c r="A78" s="26" t="s">
        <v>32</v>
      </c>
      <c r="C78" s="7"/>
      <c r="F78" s="33" t="s">
        <v>35</v>
      </c>
    </row>
    <row r="79" spans="1:13" x14ac:dyDescent="0.4">
      <c r="A79" s="32" t="s">
        <v>28</v>
      </c>
      <c r="B79" s="7" t="s">
        <v>33</v>
      </c>
      <c r="F79" s="35" t="s">
        <v>7</v>
      </c>
      <c r="G79" s="36" t="s">
        <v>37</v>
      </c>
      <c r="H79" s="35"/>
      <c r="I79" s="35" t="s">
        <v>36</v>
      </c>
      <c r="J79" s="34"/>
      <c r="K79" s="36"/>
      <c r="L79" s="36"/>
      <c r="M79" s="36"/>
    </row>
    <row r="80" spans="1:13" x14ac:dyDescent="0.4">
      <c r="A80" s="32" t="s">
        <v>29</v>
      </c>
      <c r="B80" s="7" t="s">
        <v>34</v>
      </c>
      <c r="F80" s="32" t="s">
        <v>28</v>
      </c>
      <c r="G80" s="30" t="s">
        <v>64</v>
      </c>
      <c r="I80" s="68" t="s">
        <v>65</v>
      </c>
      <c r="K80" s="30"/>
      <c r="L80" s="30"/>
      <c r="M80" s="30"/>
    </row>
    <row r="81" spans="1:13" ht="12" customHeight="1" x14ac:dyDescent="0.4">
      <c r="A81" s="32"/>
      <c r="B81" s="7"/>
      <c r="F81" s="32" t="s">
        <v>29</v>
      </c>
      <c r="G81" s="30" t="s">
        <v>9</v>
      </c>
      <c r="I81" s="68" t="s">
        <v>65</v>
      </c>
      <c r="J81" s="30"/>
      <c r="K81" s="30"/>
      <c r="L81" s="30"/>
      <c r="M81" s="30"/>
    </row>
    <row r="82" spans="1:13" x14ac:dyDescent="0.4">
      <c r="A82" s="31"/>
      <c r="B82" s="7" t="s">
        <v>66</v>
      </c>
      <c r="F82" s="32" t="s">
        <v>30</v>
      </c>
      <c r="G82" s="30" t="s">
        <v>10</v>
      </c>
      <c r="I82" s="68" t="s">
        <v>65</v>
      </c>
      <c r="J82" s="30"/>
      <c r="K82" s="30"/>
      <c r="L82" s="30"/>
      <c r="M82" s="30"/>
    </row>
    <row r="83" spans="1:13" x14ac:dyDescent="0.4">
      <c r="A83" s="31"/>
      <c r="B83" s="7"/>
      <c r="F83" s="32" t="s">
        <v>31</v>
      </c>
      <c r="G83" s="30" t="s">
        <v>11</v>
      </c>
      <c r="I83" s="68" t="s">
        <v>65</v>
      </c>
      <c r="K83" s="30"/>
      <c r="L83" s="30"/>
      <c r="M83" s="30"/>
    </row>
    <row r="84" spans="1:13" x14ac:dyDescent="0.4">
      <c r="C84" s="7"/>
      <c r="J84" s="30"/>
      <c r="K84" s="30"/>
      <c r="L84" s="30"/>
      <c r="M84" s="30"/>
    </row>
    <row r="87" spans="1:13" x14ac:dyDescent="0.4">
      <c r="B87" s="79"/>
      <c r="E87" s="79"/>
    </row>
    <row r="88" spans="1:13" x14ac:dyDescent="0.4">
      <c r="B88" s="79"/>
      <c r="E88" s="79"/>
    </row>
    <row r="89" spans="1:13" x14ac:dyDescent="0.4">
      <c r="B89" s="79"/>
      <c r="E89" s="79"/>
    </row>
    <row r="90" spans="1:13" x14ac:dyDescent="0.4">
      <c r="B90" s="79"/>
      <c r="C90" s="79"/>
      <c r="E90" s="79"/>
    </row>
    <row r="91" spans="1:13" x14ac:dyDescent="0.4">
      <c r="B91" s="79"/>
      <c r="C91" s="79"/>
      <c r="E91" s="79"/>
    </row>
    <row r="92" spans="1:13" x14ac:dyDescent="0.4">
      <c r="B92" s="79"/>
      <c r="C92" s="79"/>
      <c r="E92" s="79"/>
    </row>
    <row r="93" spans="1:13" x14ac:dyDescent="0.4">
      <c r="B93" s="79"/>
      <c r="C93" s="79"/>
      <c r="E93" s="79"/>
    </row>
    <row r="94" spans="1:13" x14ac:dyDescent="0.4">
      <c r="B94" s="79"/>
      <c r="C94" s="79"/>
    </row>
    <row r="95" spans="1:13" x14ac:dyDescent="0.4">
      <c r="B95" s="79"/>
      <c r="C95" s="79"/>
    </row>
    <row r="96" spans="1:13" x14ac:dyDescent="0.4">
      <c r="B96" s="79"/>
      <c r="C96" s="79"/>
    </row>
    <row r="97" spans="2:2" x14ac:dyDescent="0.4">
      <c r="B97" s="79"/>
    </row>
    <row r="98" spans="2:2" x14ac:dyDescent="0.4">
      <c r="B98" s="79"/>
    </row>
    <row r="99" spans="2:2" x14ac:dyDescent="0.4">
      <c r="B99" s="79"/>
    </row>
    <row r="100" spans="2:2" x14ac:dyDescent="0.4">
      <c r="B100" s="79"/>
    </row>
  </sheetData>
  <mergeCells count="45">
    <mergeCell ref="K11:L11"/>
    <mergeCell ref="A13:A14"/>
    <mergeCell ref="B13:B14"/>
    <mergeCell ref="C13:E14"/>
    <mergeCell ref="F13:F14"/>
    <mergeCell ref="G13:I13"/>
    <mergeCell ref="J13:J14"/>
    <mergeCell ref="K13:K14"/>
    <mergeCell ref="L13:L14"/>
    <mergeCell ref="M13:M14"/>
    <mergeCell ref="A16:A42"/>
    <mergeCell ref="B16:B42"/>
    <mergeCell ref="C16:C36"/>
    <mergeCell ref="G17:G21"/>
    <mergeCell ref="I17:I21"/>
    <mergeCell ref="K17:K21"/>
    <mergeCell ref="G22:G27"/>
    <mergeCell ref="I22:I28"/>
    <mergeCell ref="K22:K28"/>
    <mergeCell ref="G29:G32"/>
    <mergeCell ref="I29:I32"/>
    <mergeCell ref="K29:K32"/>
    <mergeCell ref="G33:G35"/>
    <mergeCell ref="I33:I35"/>
    <mergeCell ref="K33:K35"/>
    <mergeCell ref="G36:G42"/>
    <mergeCell ref="I36:I42"/>
    <mergeCell ref="K36:K42"/>
    <mergeCell ref="A44:A63"/>
    <mergeCell ref="B44:B63"/>
    <mergeCell ref="C44:C62"/>
    <mergeCell ref="G45:G49"/>
    <mergeCell ref="I45:I49"/>
    <mergeCell ref="K45:K49"/>
    <mergeCell ref="G50:G59"/>
    <mergeCell ref="I50:I59"/>
    <mergeCell ref="K50:K59"/>
    <mergeCell ref="G60:G62"/>
    <mergeCell ref="I60:I62"/>
    <mergeCell ref="K60:K62"/>
    <mergeCell ref="A69:A70"/>
    <mergeCell ref="B69:B70"/>
    <mergeCell ref="G64:G67"/>
    <mergeCell ref="I64:I67"/>
    <mergeCell ref="K64:K6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090-F002-410B-AEAF-C2609512363D}">
  <dimension ref="A6:Q72"/>
  <sheetViews>
    <sheetView showGridLines="0" topLeftCell="A30" zoomScale="89" zoomScaleNormal="130" workbookViewId="0">
      <selection activeCell="G36" sqref="G36"/>
    </sheetView>
  </sheetViews>
  <sheetFormatPr defaultColWidth="9.33203125" defaultRowHeight="14" x14ac:dyDescent="0.4"/>
  <cols>
    <col min="1" max="1" width="4.6640625" style="1" customWidth="1"/>
    <col min="2" max="2" width="22.33203125" style="1" customWidth="1"/>
    <col min="3" max="3" width="5.33203125" style="1" customWidth="1"/>
    <col min="4" max="4" width="6.33203125" style="1" customWidth="1"/>
    <col min="5" max="5" width="44.44140625" style="1" customWidth="1"/>
    <col min="6" max="6" width="10.44140625" style="1" customWidth="1"/>
    <col min="7" max="7" width="26.44140625" style="30" customWidth="1"/>
    <col min="8" max="8" width="14.77734375" style="5" customWidth="1"/>
    <col min="9" max="9" width="18.44140625" style="5" customWidth="1"/>
    <col min="10" max="10" width="15.44140625" style="1" customWidth="1"/>
    <col min="11" max="11" width="28.44140625" style="1" customWidth="1"/>
    <col min="12" max="12" width="9.33203125" style="1"/>
    <col min="13" max="13" width="15.6640625" style="1" customWidth="1"/>
    <col min="14" max="14" width="9.33203125" style="1" customWidth="1"/>
    <col min="15" max="15" width="26.77734375" style="1" customWidth="1"/>
    <col min="16" max="16384" width="9.33203125" style="1"/>
  </cols>
  <sheetData>
    <row r="6" spans="1:13" ht="17.5" x14ac:dyDescent="0.45">
      <c r="A6" s="3" t="s">
        <v>40</v>
      </c>
    </row>
    <row r="7" spans="1:13" x14ac:dyDescent="0.4">
      <c r="A7" s="4"/>
    </row>
    <row r="8" spans="1:13" x14ac:dyDescent="0.4">
      <c r="A8" s="6" t="s">
        <v>6</v>
      </c>
      <c r="B8" s="5"/>
      <c r="C8" s="5"/>
      <c r="D8" s="10" t="s">
        <v>67</v>
      </c>
    </row>
    <row r="9" spans="1:13" x14ac:dyDescent="0.4">
      <c r="A9" s="6" t="s">
        <v>42</v>
      </c>
      <c r="B9" s="5"/>
      <c r="C9" s="5"/>
      <c r="D9" s="10" t="s">
        <v>68</v>
      </c>
    </row>
    <row r="10" spans="1:13" x14ac:dyDescent="0.4">
      <c r="A10" s="6" t="s">
        <v>38</v>
      </c>
      <c r="B10" s="5"/>
      <c r="C10" s="5"/>
      <c r="D10" s="11"/>
    </row>
    <row r="11" spans="1:13" x14ac:dyDescent="0.4">
      <c r="A11" s="6" t="s">
        <v>39</v>
      </c>
      <c r="B11" s="5"/>
      <c r="C11" s="5"/>
      <c r="D11" s="111" t="s">
        <v>224</v>
      </c>
      <c r="K11" s="217" t="s">
        <v>27</v>
      </c>
      <c r="L11" s="217"/>
      <c r="M11" s="63">
        <f>M46</f>
        <v>100</v>
      </c>
    </row>
    <row r="13" spans="1:13" s="2" customFormat="1" ht="16.5" customHeigh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4" customHeight="1" x14ac:dyDescent="0.4">
      <c r="A14" s="218"/>
      <c r="B14" s="218"/>
      <c r="C14" s="222"/>
      <c r="D14" s="223"/>
      <c r="E14" s="224"/>
      <c r="F14" s="218"/>
      <c r="G14" s="113" t="s">
        <v>17</v>
      </c>
      <c r="H14" s="47" t="s">
        <v>19</v>
      </c>
      <c r="I14" s="47" t="s">
        <v>23</v>
      </c>
      <c r="J14" s="226"/>
      <c r="K14" s="226"/>
      <c r="L14" s="226"/>
      <c r="M14" s="226"/>
    </row>
    <row r="15" spans="1:13" x14ac:dyDescent="0.4">
      <c r="A15" s="43"/>
      <c r="B15" s="44"/>
      <c r="C15" s="44"/>
      <c r="D15" s="44"/>
      <c r="E15" s="44"/>
      <c r="F15" s="44"/>
      <c r="G15" s="69"/>
      <c r="H15" s="45"/>
      <c r="I15" s="45"/>
      <c r="J15" s="44"/>
      <c r="K15" s="44"/>
      <c r="L15" s="44"/>
      <c r="M15" s="46"/>
    </row>
    <row r="16" spans="1:13" x14ac:dyDescent="0.4">
      <c r="A16" s="228" t="s">
        <v>12</v>
      </c>
      <c r="B16" s="235" t="s">
        <v>8</v>
      </c>
      <c r="C16" s="228">
        <v>1.1000000000000001</v>
      </c>
      <c r="D16" s="14" t="s">
        <v>200</v>
      </c>
      <c r="E16" s="14"/>
      <c r="F16" s="13"/>
      <c r="G16" s="70"/>
      <c r="H16" s="13"/>
      <c r="I16" s="13"/>
      <c r="J16" s="13"/>
      <c r="K16" s="12"/>
      <c r="L16" s="13"/>
      <c r="M16" s="12"/>
    </row>
    <row r="17" spans="1:17" x14ac:dyDescent="0.4">
      <c r="A17" s="228"/>
      <c r="B17" s="235"/>
      <c r="C17" s="228"/>
      <c r="D17" s="52" t="s">
        <v>58</v>
      </c>
      <c r="E17" s="83" t="s">
        <v>199</v>
      </c>
      <c r="F17" s="53">
        <v>0.3</v>
      </c>
      <c r="G17" s="199" t="s">
        <v>13</v>
      </c>
      <c r="H17" s="56">
        <f>SUM(H18:H20)</f>
        <v>14</v>
      </c>
      <c r="I17" s="199" t="s">
        <v>18</v>
      </c>
      <c r="J17" s="57">
        <f>SUM(J18:J20)</f>
        <v>14</v>
      </c>
      <c r="K17" s="199" t="s">
        <v>270</v>
      </c>
      <c r="L17" s="55">
        <f>SUM(L18:L25)</f>
        <v>8</v>
      </c>
      <c r="M17" s="55">
        <f>SUM(M18:M25)</f>
        <v>30</v>
      </c>
      <c r="P17" s="39"/>
    </row>
    <row r="18" spans="1:17" x14ac:dyDescent="0.4">
      <c r="A18" s="228"/>
      <c r="B18" s="235"/>
      <c r="C18" s="228"/>
      <c r="D18" s="82" t="s">
        <v>44</v>
      </c>
      <c r="E18" s="86" t="s">
        <v>201</v>
      </c>
      <c r="F18" s="84">
        <f>F17/8</f>
        <v>3.7499999999999999E-2</v>
      </c>
      <c r="G18" s="200"/>
      <c r="H18" s="37">
        <v>2</v>
      </c>
      <c r="I18" s="200"/>
      <c r="J18" s="58">
        <f t="shared" ref="J18:J25" si="0">H18</f>
        <v>2</v>
      </c>
      <c r="K18" s="200"/>
      <c r="L18" s="59">
        <f t="shared" ref="L18:L25" si="1">H18/J18</f>
        <v>1</v>
      </c>
      <c r="M18" s="59">
        <f t="shared" ref="M18:M25" si="2">L18*F18*100</f>
        <v>3.75</v>
      </c>
      <c r="P18" s="39"/>
    </row>
    <row r="19" spans="1:17" ht="25" x14ac:dyDescent="0.4">
      <c r="A19" s="228"/>
      <c r="B19" s="235"/>
      <c r="C19" s="228"/>
      <c r="D19" s="82" t="s">
        <v>45</v>
      </c>
      <c r="E19" s="135" t="s">
        <v>202</v>
      </c>
      <c r="F19" s="84">
        <f>F18</f>
        <v>3.7499999999999999E-2</v>
      </c>
      <c r="G19" s="200"/>
      <c r="H19" s="37">
        <v>7</v>
      </c>
      <c r="I19" s="200"/>
      <c r="J19" s="58">
        <f t="shared" si="0"/>
        <v>7</v>
      </c>
      <c r="K19" s="200"/>
      <c r="L19" s="59">
        <f t="shared" si="1"/>
        <v>1</v>
      </c>
      <c r="M19" s="59">
        <f t="shared" si="2"/>
        <v>3.75</v>
      </c>
      <c r="P19" s="39"/>
    </row>
    <row r="20" spans="1:17" ht="25" x14ac:dyDescent="0.4">
      <c r="A20" s="228"/>
      <c r="B20" s="235"/>
      <c r="C20" s="228"/>
      <c r="D20" s="87" t="s">
        <v>46</v>
      </c>
      <c r="E20" s="136" t="s">
        <v>203</v>
      </c>
      <c r="F20" s="84">
        <f t="shared" ref="F20:F25" si="3">F19</f>
        <v>3.7499999999999999E-2</v>
      </c>
      <c r="G20" s="200"/>
      <c r="H20" s="37">
        <v>5</v>
      </c>
      <c r="I20" s="200"/>
      <c r="J20" s="58">
        <f t="shared" si="0"/>
        <v>5</v>
      </c>
      <c r="K20" s="200"/>
      <c r="L20" s="59">
        <f t="shared" si="1"/>
        <v>1</v>
      </c>
      <c r="M20" s="59">
        <f t="shared" si="2"/>
        <v>3.75</v>
      </c>
      <c r="P20" s="39"/>
    </row>
    <row r="21" spans="1:17" ht="25" x14ac:dyDescent="0.4">
      <c r="A21" s="228"/>
      <c r="B21" s="235"/>
      <c r="C21" s="228"/>
      <c r="D21" s="82" t="s">
        <v>74</v>
      </c>
      <c r="E21" s="135" t="s">
        <v>206</v>
      </c>
      <c r="F21" s="84">
        <f t="shared" si="3"/>
        <v>3.7499999999999999E-2</v>
      </c>
      <c r="G21" s="200"/>
      <c r="H21" s="37">
        <v>1</v>
      </c>
      <c r="I21" s="200"/>
      <c r="J21" s="58">
        <f t="shared" si="0"/>
        <v>1</v>
      </c>
      <c r="K21" s="200"/>
      <c r="L21" s="59">
        <f t="shared" si="1"/>
        <v>1</v>
      </c>
      <c r="M21" s="59">
        <f t="shared" si="2"/>
        <v>3.75</v>
      </c>
      <c r="P21" s="39"/>
    </row>
    <row r="22" spans="1:17" ht="25" x14ac:dyDescent="0.4">
      <c r="A22" s="228"/>
      <c r="B22" s="235"/>
      <c r="C22" s="228"/>
      <c r="D22" s="82" t="s">
        <v>204</v>
      </c>
      <c r="E22" s="135" t="s">
        <v>207</v>
      </c>
      <c r="F22" s="84">
        <f t="shared" si="3"/>
        <v>3.7499999999999999E-2</v>
      </c>
      <c r="G22" s="200"/>
      <c r="H22" s="37">
        <v>1</v>
      </c>
      <c r="I22" s="200"/>
      <c r="J22" s="58">
        <f t="shared" si="0"/>
        <v>1</v>
      </c>
      <c r="K22" s="200"/>
      <c r="L22" s="59">
        <f t="shared" si="1"/>
        <v>1</v>
      </c>
      <c r="M22" s="59">
        <f t="shared" si="2"/>
        <v>3.75</v>
      </c>
      <c r="P22" s="39"/>
    </row>
    <row r="23" spans="1:17" ht="25" x14ac:dyDescent="0.4">
      <c r="A23" s="228"/>
      <c r="B23" s="235"/>
      <c r="C23" s="228"/>
      <c r="D23" s="82" t="s">
        <v>205</v>
      </c>
      <c r="E23" s="135" t="s">
        <v>209</v>
      </c>
      <c r="F23" s="84">
        <f t="shared" si="3"/>
        <v>3.7499999999999999E-2</v>
      </c>
      <c r="G23" s="200"/>
      <c r="H23" s="37">
        <v>1</v>
      </c>
      <c r="I23" s="200"/>
      <c r="J23" s="58">
        <f t="shared" si="0"/>
        <v>1</v>
      </c>
      <c r="K23" s="200"/>
      <c r="L23" s="59">
        <f t="shared" si="1"/>
        <v>1</v>
      </c>
      <c r="M23" s="59">
        <f t="shared" si="2"/>
        <v>3.75</v>
      </c>
      <c r="P23" s="39"/>
    </row>
    <row r="24" spans="1:17" ht="25" x14ac:dyDescent="0.4">
      <c r="A24" s="228"/>
      <c r="B24" s="235"/>
      <c r="C24" s="228"/>
      <c r="D24" s="82" t="s">
        <v>241</v>
      </c>
      <c r="E24" s="135" t="s">
        <v>208</v>
      </c>
      <c r="F24" s="84">
        <f t="shared" si="3"/>
        <v>3.7499999999999999E-2</v>
      </c>
      <c r="G24" s="200"/>
      <c r="H24" s="37">
        <v>1</v>
      </c>
      <c r="I24" s="200"/>
      <c r="J24" s="58">
        <f t="shared" si="0"/>
        <v>1</v>
      </c>
      <c r="K24" s="200"/>
      <c r="L24" s="59">
        <f t="shared" si="1"/>
        <v>1</v>
      </c>
      <c r="M24" s="59">
        <f t="shared" si="2"/>
        <v>3.75</v>
      </c>
      <c r="P24" s="39"/>
    </row>
    <row r="25" spans="1:17" ht="37" x14ac:dyDescent="0.4">
      <c r="A25" s="228"/>
      <c r="B25" s="235"/>
      <c r="C25" s="228"/>
      <c r="D25" s="82" t="s">
        <v>268</v>
      </c>
      <c r="E25" s="135" t="s">
        <v>210</v>
      </c>
      <c r="F25" s="84">
        <f t="shared" si="3"/>
        <v>3.7499999999999999E-2</v>
      </c>
      <c r="G25" s="200"/>
      <c r="H25" s="37">
        <v>1</v>
      </c>
      <c r="I25" s="200"/>
      <c r="J25" s="58">
        <f t="shared" si="0"/>
        <v>1</v>
      </c>
      <c r="K25" s="200"/>
      <c r="L25" s="59">
        <f t="shared" si="1"/>
        <v>1</v>
      </c>
      <c r="M25" s="59">
        <f t="shared" si="2"/>
        <v>3.75</v>
      </c>
      <c r="P25" s="39"/>
    </row>
    <row r="26" spans="1:17" x14ac:dyDescent="0.4">
      <c r="A26" s="22"/>
      <c r="B26" s="23"/>
      <c r="C26" s="20"/>
      <c r="D26" s="19"/>
      <c r="E26" s="19"/>
      <c r="F26" s="19"/>
      <c r="G26" s="71"/>
      <c r="H26" s="24"/>
      <c r="I26" s="67"/>
      <c r="J26" s="24"/>
      <c r="K26" s="24"/>
      <c r="L26" s="24"/>
      <c r="M26" s="60">
        <f>M17</f>
        <v>30</v>
      </c>
      <c r="P26" s="38"/>
      <c r="Q26" s="38"/>
    </row>
    <row r="27" spans="1:17" x14ac:dyDescent="0.4">
      <c r="A27" s="228" t="s">
        <v>16</v>
      </c>
      <c r="B27" s="235" t="s">
        <v>9</v>
      </c>
      <c r="C27" s="234">
        <v>2.1</v>
      </c>
      <c r="D27" s="15" t="s">
        <v>211</v>
      </c>
      <c r="E27" s="15"/>
      <c r="F27" s="13"/>
      <c r="G27" s="61"/>
      <c r="H27" s="25"/>
      <c r="I27" s="49"/>
      <c r="J27" s="13"/>
      <c r="K27" s="15"/>
      <c r="L27" s="13"/>
      <c r="M27" s="12"/>
    </row>
    <row r="28" spans="1:17" x14ac:dyDescent="0.4">
      <c r="A28" s="228"/>
      <c r="B28" s="235"/>
      <c r="C28" s="234"/>
      <c r="D28" s="52" t="s">
        <v>58</v>
      </c>
      <c r="E28" s="52" t="s">
        <v>213</v>
      </c>
      <c r="F28" s="133">
        <v>0.1</v>
      </c>
      <c r="G28" s="197" t="s">
        <v>134</v>
      </c>
      <c r="H28" s="54">
        <v>5</v>
      </c>
      <c r="I28" s="199" t="s">
        <v>18</v>
      </c>
      <c r="J28" s="57">
        <v>5</v>
      </c>
      <c r="K28" s="209" t="s">
        <v>197</v>
      </c>
      <c r="L28" s="55">
        <f>SUM(L29:L30)</f>
        <v>2</v>
      </c>
      <c r="M28" s="55">
        <f>SUM(M29:M30)</f>
        <v>10</v>
      </c>
    </row>
    <row r="29" spans="1:17" ht="28" x14ac:dyDescent="0.4">
      <c r="A29" s="228"/>
      <c r="B29" s="235"/>
      <c r="C29" s="234"/>
      <c r="D29" s="81" t="s">
        <v>44</v>
      </c>
      <c r="E29" s="80" t="s">
        <v>214</v>
      </c>
      <c r="F29" s="105">
        <f>F28/2</f>
        <v>0.05</v>
      </c>
      <c r="G29" s="205"/>
      <c r="H29" s="37">
        <v>30</v>
      </c>
      <c r="I29" s="200"/>
      <c r="J29" s="58">
        <v>30</v>
      </c>
      <c r="K29" s="210"/>
      <c r="L29" s="102">
        <f>H29/J29</f>
        <v>1</v>
      </c>
      <c r="M29" s="102">
        <f>L29*F29*100</f>
        <v>5</v>
      </c>
    </row>
    <row r="30" spans="1:17" ht="28" x14ac:dyDescent="0.4">
      <c r="A30" s="228"/>
      <c r="B30" s="235"/>
      <c r="C30" s="234"/>
      <c r="D30" s="81" t="s">
        <v>45</v>
      </c>
      <c r="E30" s="80" t="s">
        <v>212</v>
      </c>
      <c r="F30" s="105">
        <f>F29</f>
        <v>0.05</v>
      </c>
      <c r="G30" s="205"/>
      <c r="H30" s="37">
        <v>14</v>
      </c>
      <c r="I30" s="200"/>
      <c r="J30" s="58">
        <v>14</v>
      </c>
      <c r="K30" s="210"/>
      <c r="L30" s="102">
        <f>H30/J30</f>
        <v>1</v>
      </c>
      <c r="M30" s="102">
        <f>L30*F30*100</f>
        <v>5</v>
      </c>
    </row>
    <row r="31" spans="1:17" x14ac:dyDescent="0.4">
      <c r="A31" s="228"/>
      <c r="B31" s="235"/>
      <c r="C31" s="234"/>
      <c r="D31" s="52" t="s">
        <v>63</v>
      </c>
      <c r="E31" s="52" t="s">
        <v>215</v>
      </c>
      <c r="F31" s="133">
        <v>0.3</v>
      </c>
      <c r="G31" s="197" t="s">
        <v>15</v>
      </c>
      <c r="H31" s="54">
        <v>5</v>
      </c>
      <c r="I31" s="199" t="s">
        <v>18</v>
      </c>
      <c r="J31" s="57">
        <v>5</v>
      </c>
      <c r="K31" s="199" t="s">
        <v>269</v>
      </c>
      <c r="L31" s="55">
        <f>SUM(L32:L35)</f>
        <v>4</v>
      </c>
      <c r="M31" s="55">
        <f>SUM(M32:M35)</f>
        <v>30</v>
      </c>
    </row>
    <row r="32" spans="1:17" ht="42" x14ac:dyDescent="0.4">
      <c r="A32" s="228"/>
      <c r="B32" s="235"/>
      <c r="C32" s="234"/>
      <c r="D32" s="81" t="s">
        <v>47</v>
      </c>
      <c r="E32" s="88" t="s">
        <v>218</v>
      </c>
      <c r="F32" s="105">
        <f>F31/4</f>
        <v>7.4999999999999997E-2</v>
      </c>
      <c r="G32" s="205"/>
      <c r="H32" s="37">
        <v>1</v>
      </c>
      <c r="I32" s="200"/>
      <c r="J32" s="58">
        <v>1</v>
      </c>
      <c r="K32" s="200"/>
      <c r="L32" s="59">
        <f>H32/J32</f>
        <v>1</v>
      </c>
      <c r="M32" s="59">
        <f>L32*F32*100</f>
        <v>7.5</v>
      </c>
    </row>
    <row r="33" spans="1:13" ht="42" x14ac:dyDescent="0.4">
      <c r="A33" s="228"/>
      <c r="B33" s="235"/>
      <c r="C33" s="234"/>
      <c r="D33" s="81" t="s">
        <v>48</v>
      </c>
      <c r="E33" s="88" t="s">
        <v>217</v>
      </c>
      <c r="F33" s="105">
        <f>F32</f>
        <v>7.4999999999999997E-2</v>
      </c>
      <c r="G33" s="205"/>
      <c r="H33" s="37">
        <v>7</v>
      </c>
      <c r="I33" s="200"/>
      <c r="J33" s="58">
        <v>7</v>
      </c>
      <c r="K33" s="200"/>
      <c r="L33" s="59">
        <f>H33/J33</f>
        <v>1</v>
      </c>
      <c r="M33" s="59">
        <f>L33*F33*100</f>
        <v>7.5</v>
      </c>
    </row>
    <row r="34" spans="1:13" ht="28" x14ac:dyDescent="0.4">
      <c r="A34" s="228"/>
      <c r="B34" s="235"/>
      <c r="C34" s="234"/>
      <c r="D34" s="81" t="s">
        <v>49</v>
      </c>
      <c r="E34" s="88" t="s">
        <v>219</v>
      </c>
      <c r="F34" s="105">
        <f>F33</f>
        <v>7.4999999999999997E-2</v>
      </c>
      <c r="G34" s="205"/>
      <c r="H34" s="37">
        <v>1</v>
      </c>
      <c r="I34" s="200"/>
      <c r="J34" s="58">
        <v>1</v>
      </c>
      <c r="K34" s="200"/>
      <c r="L34" s="59">
        <f>H34/J34</f>
        <v>1</v>
      </c>
      <c r="M34" s="59">
        <f>L34*F34*100</f>
        <v>7.5</v>
      </c>
    </row>
    <row r="35" spans="1:13" ht="28" x14ac:dyDescent="0.4">
      <c r="A35" s="228"/>
      <c r="B35" s="235"/>
      <c r="C35" s="234"/>
      <c r="D35" s="81" t="s">
        <v>81</v>
      </c>
      <c r="E35" s="88" t="s">
        <v>216</v>
      </c>
      <c r="F35" s="105">
        <f>F34</f>
        <v>7.4999999999999997E-2</v>
      </c>
      <c r="G35" s="205"/>
      <c r="H35" s="37">
        <v>7</v>
      </c>
      <c r="I35" s="200"/>
      <c r="J35" s="58">
        <v>7</v>
      </c>
      <c r="K35" s="200"/>
      <c r="L35" s="59">
        <f>H35/J35</f>
        <v>1</v>
      </c>
      <c r="M35" s="59">
        <f>L35*F35*100</f>
        <v>7.5</v>
      </c>
    </row>
    <row r="36" spans="1:13" x14ac:dyDescent="0.4">
      <c r="A36" s="228"/>
      <c r="B36" s="235"/>
      <c r="C36" s="13">
        <v>2.2000000000000002</v>
      </c>
      <c r="D36" s="15" t="s">
        <v>211</v>
      </c>
      <c r="E36" s="15"/>
      <c r="F36" s="134"/>
      <c r="G36" s="61"/>
      <c r="H36" s="25"/>
      <c r="I36" s="49"/>
      <c r="J36" s="13"/>
      <c r="K36" s="15"/>
      <c r="L36" s="13"/>
      <c r="M36" s="12"/>
    </row>
    <row r="37" spans="1:13" x14ac:dyDescent="0.4">
      <c r="A37" s="89"/>
      <c r="B37" s="90"/>
      <c r="C37" s="28"/>
      <c r="D37" s="52" t="s">
        <v>117</v>
      </c>
      <c r="E37" s="52" t="s">
        <v>220</v>
      </c>
      <c r="F37" s="133">
        <v>0.2</v>
      </c>
      <c r="G37" s="197" t="s">
        <v>15</v>
      </c>
      <c r="H37" s="54">
        <v>5</v>
      </c>
      <c r="I37" s="199" t="s">
        <v>18</v>
      </c>
      <c r="J37" s="57">
        <v>5</v>
      </c>
      <c r="K37" s="199" t="s">
        <v>269</v>
      </c>
      <c r="L37" s="55">
        <f>SUM(L38:L39)</f>
        <v>2</v>
      </c>
      <c r="M37" s="55">
        <f>SUM(M38:M39)</f>
        <v>20</v>
      </c>
    </row>
    <row r="38" spans="1:13" ht="28" x14ac:dyDescent="0.4">
      <c r="A38" s="89"/>
      <c r="B38" s="90"/>
      <c r="C38" s="28"/>
      <c r="D38" s="81" t="s">
        <v>44</v>
      </c>
      <c r="E38" s="80" t="s">
        <v>221</v>
      </c>
      <c r="F38" s="105">
        <f>F37/2</f>
        <v>0.1</v>
      </c>
      <c r="G38" s="205"/>
      <c r="H38" s="37">
        <v>7</v>
      </c>
      <c r="I38" s="200"/>
      <c r="J38" s="58">
        <v>7</v>
      </c>
      <c r="K38" s="200"/>
      <c r="L38" s="59">
        <f>H38/J38</f>
        <v>1</v>
      </c>
      <c r="M38" s="59">
        <f>L38*F38*100</f>
        <v>10</v>
      </c>
    </row>
    <row r="39" spans="1:13" ht="28" x14ac:dyDescent="0.4">
      <c r="A39" s="89"/>
      <c r="B39" s="90"/>
      <c r="C39" s="28"/>
      <c r="D39" s="81" t="s">
        <v>45</v>
      </c>
      <c r="E39" s="80" t="s">
        <v>222</v>
      </c>
      <c r="F39" s="105">
        <f>F38</f>
        <v>0.1</v>
      </c>
      <c r="G39" s="205"/>
      <c r="H39" s="37">
        <v>7</v>
      </c>
      <c r="I39" s="200"/>
      <c r="J39" s="58">
        <v>7</v>
      </c>
      <c r="K39" s="200"/>
      <c r="L39" s="59">
        <f>H39/J39</f>
        <v>1</v>
      </c>
      <c r="M39" s="59">
        <f>L39*F39*100</f>
        <v>10</v>
      </c>
    </row>
    <row r="40" spans="1:13" x14ac:dyDescent="0.4">
      <c r="A40" s="22"/>
      <c r="B40" s="22"/>
      <c r="C40" s="22"/>
      <c r="D40" s="22"/>
      <c r="E40" s="22"/>
      <c r="F40" s="22"/>
      <c r="G40" s="73"/>
      <c r="H40" s="22"/>
      <c r="I40" s="106"/>
      <c r="J40" s="22"/>
      <c r="K40" s="22"/>
      <c r="L40" s="22"/>
      <c r="M40" s="60">
        <f>M28+M31+M37</f>
        <v>60</v>
      </c>
    </row>
    <row r="41" spans="1:13" ht="12" customHeight="1" x14ac:dyDescent="0.4">
      <c r="A41" s="228" t="s">
        <v>20</v>
      </c>
      <c r="B41" s="236" t="s">
        <v>10</v>
      </c>
      <c r="C41" s="64">
        <v>3.1</v>
      </c>
      <c r="D41" s="62" t="s">
        <v>113</v>
      </c>
      <c r="E41" s="62"/>
      <c r="F41" s="65">
        <v>2.5000000000000001E-2</v>
      </c>
      <c r="G41" s="72" t="s">
        <v>22</v>
      </c>
      <c r="H41" s="54">
        <v>2</v>
      </c>
      <c r="I41" s="49" t="s">
        <v>136</v>
      </c>
      <c r="J41" s="57">
        <v>1</v>
      </c>
      <c r="K41" s="61" t="s">
        <v>25</v>
      </c>
      <c r="L41" s="55">
        <f>H41/J41</f>
        <v>2</v>
      </c>
      <c r="M41" s="55">
        <f>L41*F41*100</f>
        <v>5</v>
      </c>
    </row>
    <row r="42" spans="1:13" x14ac:dyDescent="0.4">
      <c r="A42" s="228"/>
      <c r="B42" s="236"/>
      <c r="C42" s="66">
        <v>3.2</v>
      </c>
      <c r="D42" s="62" t="s">
        <v>223</v>
      </c>
      <c r="E42" s="62"/>
      <c r="F42" s="65">
        <v>2.5000000000000001E-2</v>
      </c>
      <c r="G42" s="72" t="s">
        <v>22</v>
      </c>
      <c r="H42" s="54">
        <v>2</v>
      </c>
      <c r="I42" s="49" t="s">
        <v>136</v>
      </c>
      <c r="J42" s="57">
        <v>1</v>
      </c>
      <c r="K42" s="61" t="s">
        <v>25</v>
      </c>
      <c r="L42" s="55">
        <f>H42/J42</f>
        <v>2</v>
      </c>
      <c r="M42" s="55">
        <f>L42*F42*100</f>
        <v>5</v>
      </c>
    </row>
    <row r="43" spans="1:13" x14ac:dyDescent="0.4">
      <c r="A43" s="22"/>
      <c r="B43" s="19"/>
      <c r="C43" s="20"/>
      <c r="D43" s="19"/>
      <c r="E43" s="19"/>
      <c r="F43" s="19"/>
      <c r="G43" s="74"/>
      <c r="H43" s="20"/>
      <c r="I43" s="67"/>
      <c r="J43" s="24"/>
      <c r="K43" s="24"/>
      <c r="L43" s="24"/>
      <c r="M43" s="60">
        <f>SUM(M41:M42)</f>
        <v>10</v>
      </c>
    </row>
    <row r="44" spans="1:13" x14ac:dyDescent="0.4">
      <c r="A44" s="16" t="s">
        <v>21</v>
      </c>
      <c r="B44" s="27" t="s">
        <v>11</v>
      </c>
      <c r="C44" s="66">
        <v>4.0999999999999996</v>
      </c>
      <c r="D44" s="98" t="s">
        <v>115</v>
      </c>
      <c r="E44" s="100"/>
      <c r="F44" s="100"/>
      <c r="G44" s="100"/>
      <c r="H44" s="100"/>
      <c r="I44" s="100"/>
      <c r="J44" s="100"/>
      <c r="K44" s="100"/>
      <c r="L44" s="100"/>
      <c r="M44" s="99"/>
    </row>
    <row r="45" spans="1:13" x14ac:dyDescent="0.4">
      <c r="A45" s="22"/>
      <c r="B45" s="19"/>
      <c r="C45" s="19"/>
      <c r="D45" s="19"/>
      <c r="E45" s="19"/>
      <c r="F45" s="48"/>
      <c r="G45" s="74"/>
      <c r="H45" s="20"/>
      <c r="I45" s="20"/>
      <c r="J45" s="19"/>
      <c r="K45" s="19"/>
      <c r="L45" s="19"/>
      <c r="M45" s="21"/>
    </row>
    <row r="46" spans="1:13" x14ac:dyDescent="0.4">
      <c r="A46" s="28"/>
      <c r="B46" s="17"/>
      <c r="C46" s="17"/>
      <c r="D46" s="17"/>
      <c r="E46" s="17"/>
      <c r="F46" s="17"/>
      <c r="G46" s="75"/>
      <c r="H46" s="18"/>
      <c r="I46" s="18"/>
      <c r="J46" s="17"/>
      <c r="K46" s="29" t="s">
        <v>26</v>
      </c>
      <c r="L46" s="29"/>
      <c r="M46" s="60">
        <f>M26+M40+M43+M44</f>
        <v>100</v>
      </c>
    </row>
    <row r="47" spans="1:13" x14ac:dyDescent="0.4">
      <c r="A47" s="22"/>
      <c r="B47" s="19"/>
      <c r="C47" s="19"/>
      <c r="D47" s="19"/>
      <c r="E47" s="19"/>
      <c r="F47" s="19"/>
      <c r="G47" s="74"/>
      <c r="H47" s="20"/>
      <c r="I47" s="20"/>
      <c r="J47" s="19"/>
      <c r="K47" s="19"/>
      <c r="L47" s="19"/>
      <c r="M47" s="21"/>
    </row>
    <row r="48" spans="1:13" x14ac:dyDescent="0.4">
      <c r="A48" s="8"/>
      <c r="B48" s="9"/>
      <c r="C48" s="9"/>
      <c r="D48" s="9"/>
      <c r="E48" s="9"/>
      <c r="F48" s="9"/>
      <c r="G48" s="76"/>
      <c r="H48" s="8"/>
      <c r="I48" s="8"/>
      <c r="J48" s="9"/>
      <c r="K48" s="9"/>
      <c r="L48" s="9"/>
      <c r="M48" s="9"/>
    </row>
    <row r="49" spans="1:13" x14ac:dyDescent="0.4">
      <c r="A49" s="5"/>
    </row>
    <row r="50" spans="1:13" x14ac:dyDescent="0.4">
      <c r="A50" s="26" t="s">
        <v>32</v>
      </c>
      <c r="C50" s="7"/>
      <c r="F50" s="33" t="s">
        <v>35</v>
      </c>
    </row>
    <row r="51" spans="1:13" x14ac:dyDescent="0.4">
      <c r="A51" s="32" t="s">
        <v>28</v>
      </c>
      <c r="B51" s="7" t="s">
        <v>33</v>
      </c>
      <c r="F51" s="35" t="s">
        <v>7</v>
      </c>
      <c r="G51" s="36" t="s">
        <v>37</v>
      </c>
      <c r="H51" s="35"/>
      <c r="I51" s="35" t="s">
        <v>36</v>
      </c>
      <c r="J51" s="34"/>
      <c r="K51" s="36"/>
      <c r="L51" s="36"/>
      <c r="M51" s="36"/>
    </row>
    <row r="52" spans="1:13" x14ac:dyDescent="0.4">
      <c r="A52" s="32" t="s">
        <v>29</v>
      </c>
      <c r="B52" s="7" t="s">
        <v>34</v>
      </c>
      <c r="F52" s="32" t="s">
        <v>28</v>
      </c>
      <c r="G52" s="30" t="s">
        <v>64</v>
      </c>
      <c r="I52" s="68" t="s">
        <v>65</v>
      </c>
      <c r="K52" s="30"/>
      <c r="L52" s="30"/>
      <c r="M52" s="30"/>
    </row>
    <row r="53" spans="1:13" ht="12" customHeight="1" x14ac:dyDescent="0.4">
      <c r="A53" s="32"/>
      <c r="B53" s="7"/>
      <c r="F53" s="32" t="s">
        <v>29</v>
      </c>
      <c r="G53" s="30" t="s">
        <v>9</v>
      </c>
      <c r="I53" s="68" t="s">
        <v>65</v>
      </c>
      <c r="J53" s="30"/>
      <c r="K53" s="30"/>
      <c r="L53" s="30"/>
      <c r="M53" s="30"/>
    </row>
    <row r="54" spans="1:13" x14ac:dyDescent="0.4">
      <c r="A54" s="31"/>
      <c r="B54" s="7" t="s">
        <v>66</v>
      </c>
      <c r="F54" s="32" t="s">
        <v>30</v>
      </c>
      <c r="G54" s="30" t="s">
        <v>10</v>
      </c>
      <c r="I54" s="68" t="s">
        <v>65</v>
      </c>
      <c r="J54" s="30"/>
      <c r="K54" s="30"/>
      <c r="L54" s="30"/>
      <c r="M54" s="30"/>
    </row>
    <row r="55" spans="1:13" x14ac:dyDescent="0.4">
      <c r="A55" s="31"/>
      <c r="B55" s="7"/>
      <c r="F55" s="32" t="s">
        <v>31</v>
      </c>
      <c r="G55" s="30" t="s">
        <v>11</v>
      </c>
      <c r="I55" s="68" t="s">
        <v>65</v>
      </c>
      <c r="K55" s="30"/>
      <c r="L55" s="30"/>
      <c r="M55" s="30"/>
    </row>
    <row r="56" spans="1:13" x14ac:dyDescent="0.4">
      <c r="C56" s="7"/>
      <c r="J56" s="30"/>
      <c r="K56" s="30"/>
      <c r="L56" s="30"/>
      <c r="M56" s="30"/>
    </row>
    <row r="59" spans="1:13" x14ac:dyDescent="0.4">
      <c r="B59" s="79"/>
      <c r="E59" s="79"/>
    </row>
    <row r="60" spans="1:13" x14ac:dyDescent="0.4">
      <c r="B60" s="79"/>
      <c r="E60" s="79"/>
    </row>
    <row r="61" spans="1:13" x14ac:dyDescent="0.4">
      <c r="B61" s="79"/>
      <c r="E61" s="79"/>
    </row>
    <row r="62" spans="1:13" x14ac:dyDescent="0.4">
      <c r="B62" s="79"/>
      <c r="C62" s="79"/>
      <c r="E62" s="79"/>
    </row>
    <row r="63" spans="1:13" x14ac:dyDescent="0.4">
      <c r="B63" s="79"/>
      <c r="C63" s="79"/>
      <c r="E63" s="79"/>
    </row>
    <row r="64" spans="1:13" x14ac:dyDescent="0.4">
      <c r="B64" s="79"/>
      <c r="C64" s="79"/>
      <c r="E64" s="79"/>
    </row>
    <row r="65" spans="2:5" x14ac:dyDescent="0.4">
      <c r="B65" s="79"/>
      <c r="C65" s="79"/>
      <c r="E65" s="79"/>
    </row>
    <row r="66" spans="2:5" x14ac:dyDescent="0.4">
      <c r="B66" s="79"/>
      <c r="C66" s="79"/>
    </row>
    <row r="67" spans="2:5" x14ac:dyDescent="0.4">
      <c r="B67" s="79"/>
      <c r="C67" s="79"/>
    </row>
    <row r="68" spans="2:5" x14ac:dyDescent="0.4">
      <c r="B68" s="79"/>
      <c r="C68" s="79"/>
    </row>
    <row r="69" spans="2:5" x14ac:dyDescent="0.4">
      <c r="B69" s="79"/>
    </row>
    <row r="70" spans="2:5" x14ac:dyDescent="0.4">
      <c r="B70" s="79"/>
    </row>
    <row r="71" spans="2:5" x14ac:dyDescent="0.4">
      <c r="B71" s="79"/>
    </row>
    <row r="72" spans="2:5" x14ac:dyDescent="0.4">
      <c r="B72" s="79"/>
    </row>
  </sheetData>
  <mergeCells count="30">
    <mergeCell ref="K11:L11"/>
    <mergeCell ref="A13:A14"/>
    <mergeCell ref="B13:B14"/>
    <mergeCell ref="C13:E14"/>
    <mergeCell ref="F13:F14"/>
    <mergeCell ref="G13:I13"/>
    <mergeCell ref="J13:J14"/>
    <mergeCell ref="K13:K14"/>
    <mergeCell ref="L13:L14"/>
    <mergeCell ref="M13:M14"/>
    <mergeCell ref="A16:A25"/>
    <mergeCell ref="B16:B25"/>
    <mergeCell ref="C16:C25"/>
    <mergeCell ref="G17:G25"/>
    <mergeCell ref="I17:I25"/>
    <mergeCell ref="K17:K25"/>
    <mergeCell ref="A41:A42"/>
    <mergeCell ref="B41:B42"/>
    <mergeCell ref="I31:I35"/>
    <mergeCell ref="K31:K35"/>
    <mergeCell ref="G37:G39"/>
    <mergeCell ref="I37:I39"/>
    <mergeCell ref="K37:K39"/>
    <mergeCell ref="A27:A36"/>
    <mergeCell ref="B27:B36"/>
    <mergeCell ref="C27:C35"/>
    <mergeCell ref="G28:G30"/>
    <mergeCell ref="I28:I30"/>
    <mergeCell ref="K28:K30"/>
    <mergeCell ref="G31:G3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3464-FBF9-4F2E-8212-5DE15E10FFCE}">
  <dimension ref="A6:P70"/>
  <sheetViews>
    <sheetView showGridLines="0" topLeftCell="A32" zoomScale="63" zoomScaleNormal="130" workbookViewId="0">
      <selection activeCell="C39" sqref="A39:XFD42"/>
    </sheetView>
  </sheetViews>
  <sheetFormatPr defaultColWidth="9.33203125" defaultRowHeight="14" x14ac:dyDescent="0.4"/>
  <cols>
    <col min="1" max="1" width="4.6640625" style="1" customWidth="1"/>
    <col min="2" max="2" width="22.33203125" style="1" customWidth="1"/>
    <col min="3" max="3" width="5.33203125" style="1" customWidth="1"/>
    <col min="4" max="4" width="6.33203125" style="1" customWidth="1"/>
    <col min="5" max="5" width="44.44140625" style="1" customWidth="1"/>
    <col min="6" max="6" width="10.44140625" style="1" customWidth="1"/>
    <col min="7" max="7" width="26.44140625" style="30" customWidth="1"/>
    <col min="8" max="8" width="14.77734375" style="5" customWidth="1"/>
    <col min="9" max="9" width="18.44140625" style="5" customWidth="1"/>
    <col min="10" max="10" width="15.44140625" style="1" customWidth="1"/>
    <col min="11" max="11" width="28.44140625" style="1" customWidth="1"/>
    <col min="12" max="12" width="9.33203125" style="1"/>
    <col min="13" max="13" width="15.6640625" style="1" customWidth="1"/>
    <col min="14" max="14" width="9.33203125" style="1" customWidth="1"/>
    <col min="15" max="15" width="26.77734375" style="1" customWidth="1"/>
    <col min="16" max="16384" width="9.33203125" style="1"/>
  </cols>
  <sheetData>
    <row r="6" spans="1:13" ht="17.5" x14ac:dyDescent="0.45">
      <c r="A6" s="3" t="s">
        <v>40</v>
      </c>
    </row>
    <row r="7" spans="1:13" x14ac:dyDescent="0.4">
      <c r="A7" s="4"/>
    </row>
    <row r="8" spans="1:13" x14ac:dyDescent="0.4">
      <c r="A8" s="6" t="s">
        <v>6</v>
      </c>
      <c r="B8" s="5"/>
      <c r="C8" s="5"/>
      <c r="D8" s="10" t="s">
        <v>67</v>
      </c>
    </row>
    <row r="9" spans="1:13" x14ac:dyDescent="0.4">
      <c r="A9" s="6" t="s">
        <v>42</v>
      </c>
      <c r="B9" s="5"/>
      <c r="C9" s="5"/>
      <c r="D9" s="10" t="s">
        <v>68</v>
      </c>
    </row>
    <row r="10" spans="1:13" x14ac:dyDescent="0.4">
      <c r="A10" s="6" t="s">
        <v>38</v>
      </c>
      <c r="B10" s="5"/>
      <c r="C10" s="5"/>
      <c r="D10" s="11"/>
    </row>
    <row r="11" spans="1:13" x14ac:dyDescent="0.4">
      <c r="A11" s="6" t="s">
        <v>39</v>
      </c>
      <c r="B11" s="5"/>
      <c r="C11" s="5"/>
      <c r="D11" s="11" t="s">
        <v>225</v>
      </c>
      <c r="K11" s="217" t="s">
        <v>27</v>
      </c>
      <c r="L11" s="217"/>
      <c r="M11" s="63">
        <f>M44</f>
        <v>100</v>
      </c>
    </row>
    <row r="13" spans="1:13" s="2" customFormat="1" ht="16.5" customHeight="1" x14ac:dyDescent="0.3">
      <c r="A13" s="218" t="s">
        <v>7</v>
      </c>
      <c r="B13" s="218" t="s">
        <v>0</v>
      </c>
      <c r="C13" s="219" t="s">
        <v>1</v>
      </c>
      <c r="D13" s="220"/>
      <c r="E13" s="221"/>
      <c r="F13" s="218" t="s">
        <v>2</v>
      </c>
      <c r="G13" s="225" t="s">
        <v>3</v>
      </c>
      <c r="H13" s="225"/>
      <c r="I13" s="225"/>
      <c r="J13" s="226" t="s">
        <v>43</v>
      </c>
      <c r="K13" s="226" t="s">
        <v>4</v>
      </c>
      <c r="L13" s="226" t="s">
        <v>5</v>
      </c>
      <c r="M13" s="226" t="s">
        <v>41</v>
      </c>
    </row>
    <row r="14" spans="1:13" ht="24" customHeight="1" x14ac:dyDescent="0.4">
      <c r="A14" s="218"/>
      <c r="B14" s="218"/>
      <c r="C14" s="222"/>
      <c r="D14" s="223"/>
      <c r="E14" s="224"/>
      <c r="F14" s="218"/>
      <c r="G14" s="113" t="s">
        <v>17</v>
      </c>
      <c r="H14" s="47" t="s">
        <v>19</v>
      </c>
      <c r="I14" s="47" t="s">
        <v>23</v>
      </c>
      <c r="J14" s="226"/>
      <c r="K14" s="226"/>
      <c r="L14" s="226"/>
      <c r="M14" s="226"/>
    </row>
    <row r="15" spans="1:13" x14ac:dyDescent="0.4">
      <c r="A15" s="43"/>
      <c r="B15" s="44"/>
      <c r="C15" s="44"/>
      <c r="D15" s="44"/>
      <c r="E15" s="44"/>
      <c r="F15" s="44"/>
      <c r="G15" s="69"/>
      <c r="H15" s="45"/>
      <c r="I15" s="45"/>
      <c r="J15" s="44"/>
      <c r="K15" s="44"/>
      <c r="L15" s="44"/>
      <c r="M15" s="46"/>
    </row>
    <row r="16" spans="1:13" ht="14" customHeight="1" x14ac:dyDescent="0.4">
      <c r="A16" s="237" t="s">
        <v>12</v>
      </c>
      <c r="B16" s="240" t="s">
        <v>250</v>
      </c>
      <c r="C16" s="144">
        <v>1.1000000000000001</v>
      </c>
      <c r="D16" s="14" t="s">
        <v>14</v>
      </c>
      <c r="E16" s="14"/>
      <c r="F16" s="13"/>
      <c r="G16" s="70"/>
      <c r="H16" s="13"/>
      <c r="I16" s="13"/>
      <c r="J16" s="13"/>
      <c r="K16" s="12"/>
      <c r="L16" s="13"/>
      <c r="M16" s="12"/>
    </row>
    <row r="17" spans="1:16" ht="28" x14ac:dyDescent="0.4">
      <c r="A17" s="238"/>
      <c r="B17" s="241"/>
      <c r="C17" s="144"/>
      <c r="D17" s="132" t="s">
        <v>58</v>
      </c>
      <c r="E17" s="138" t="s">
        <v>243</v>
      </c>
      <c r="F17" s="133">
        <v>0.3</v>
      </c>
      <c r="G17" s="199" t="s">
        <v>252</v>
      </c>
      <c r="H17" s="127">
        <f>SUM(H18:H20)</f>
        <v>21</v>
      </c>
      <c r="I17" s="199" t="s">
        <v>18</v>
      </c>
      <c r="J17" s="121">
        <f>SUM(J18:J20)</f>
        <v>21</v>
      </c>
      <c r="K17" s="199" t="s">
        <v>251</v>
      </c>
      <c r="L17" s="141">
        <f>SUM(L18:L24)</f>
        <v>7</v>
      </c>
      <c r="M17" s="141">
        <f>SUM(M18:M24)</f>
        <v>29.999999999999996</v>
      </c>
      <c r="P17" s="39"/>
    </row>
    <row r="18" spans="1:16" x14ac:dyDescent="0.4">
      <c r="A18" s="238"/>
      <c r="B18" s="241"/>
      <c r="C18" s="144"/>
      <c r="D18" s="139" t="s">
        <v>44</v>
      </c>
      <c r="E18" s="86" t="s">
        <v>226</v>
      </c>
      <c r="F18" s="142">
        <f>F17/7</f>
        <v>4.2857142857142858E-2</v>
      </c>
      <c r="G18" s="200"/>
      <c r="H18" s="119">
        <v>7</v>
      </c>
      <c r="I18" s="200"/>
      <c r="J18" s="122">
        <v>7</v>
      </c>
      <c r="K18" s="200"/>
      <c r="L18" s="102">
        <f>H18/J18</f>
        <v>1</v>
      </c>
      <c r="M18" s="102">
        <f>L18*F18*100</f>
        <v>4.2857142857142856</v>
      </c>
      <c r="P18" s="39"/>
    </row>
    <row r="19" spans="1:16" ht="25" x14ac:dyDescent="0.4">
      <c r="A19" s="238"/>
      <c r="B19" s="241"/>
      <c r="C19" s="144"/>
      <c r="D19" s="139" t="s">
        <v>45</v>
      </c>
      <c r="E19" s="135" t="s">
        <v>227</v>
      </c>
      <c r="F19" s="142">
        <f t="shared" ref="F19:F24" si="0">F18</f>
        <v>4.2857142857142858E-2</v>
      </c>
      <c r="G19" s="200"/>
      <c r="H19" s="119">
        <v>7</v>
      </c>
      <c r="I19" s="200"/>
      <c r="J19" s="122">
        <f>H19</f>
        <v>7</v>
      </c>
      <c r="K19" s="200"/>
      <c r="L19" s="102">
        <f t="shared" ref="L19:L24" si="1">H19/J19</f>
        <v>1</v>
      </c>
      <c r="M19" s="102">
        <f t="shared" ref="M19:M24" si="2">L19*F19*100</f>
        <v>4.2857142857142856</v>
      </c>
      <c r="P19" s="39"/>
    </row>
    <row r="20" spans="1:16" ht="37" x14ac:dyDescent="0.4">
      <c r="A20" s="238"/>
      <c r="B20" s="241"/>
      <c r="C20" s="144"/>
      <c r="D20" s="140" t="s">
        <v>46</v>
      </c>
      <c r="E20" s="136" t="s">
        <v>228</v>
      </c>
      <c r="F20" s="142">
        <f t="shared" si="0"/>
        <v>4.2857142857142858E-2</v>
      </c>
      <c r="G20" s="200"/>
      <c r="H20" s="119">
        <v>7</v>
      </c>
      <c r="I20" s="200"/>
      <c r="J20" s="122">
        <v>7</v>
      </c>
      <c r="K20" s="200"/>
      <c r="L20" s="102">
        <f t="shared" si="1"/>
        <v>1</v>
      </c>
      <c r="M20" s="102">
        <f t="shared" si="2"/>
        <v>4.2857142857142856</v>
      </c>
      <c r="P20" s="39"/>
    </row>
    <row r="21" spans="1:16" ht="25" x14ac:dyDescent="0.4">
      <c r="A21" s="238"/>
      <c r="B21" s="241"/>
      <c r="C21" s="144"/>
      <c r="D21" s="139" t="s">
        <v>74</v>
      </c>
      <c r="E21" s="135" t="s">
        <v>229</v>
      </c>
      <c r="F21" s="142">
        <f t="shared" si="0"/>
        <v>4.2857142857142858E-2</v>
      </c>
      <c r="G21" s="200"/>
      <c r="H21" s="119">
        <v>1</v>
      </c>
      <c r="I21" s="200"/>
      <c r="J21" s="122">
        <f>H21</f>
        <v>1</v>
      </c>
      <c r="K21" s="200"/>
      <c r="L21" s="102">
        <f t="shared" si="1"/>
        <v>1</v>
      </c>
      <c r="M21" s="102">
        <f t="shared" si="2"/>
        <v>4.2857142857142856</v>
      </c>
      <c r="P21" s="39"/>
    </row>
    <row r="22" spans="1:16" ht="61" x14ac:dyDescent="0.4">
      <c r="A22" s="238"/>
      <c r="B22" s="241"/>
      <c r="C22" s="144"/>
      <c r="D22" s="139" t="s">
        <v>204</v>
      </c>
      <c r="E22" s="135" t="s">
        <v>233</v>
      </c>
      <c r="F22" s="142">
        <f t="shared" si="0"/>
        <v>4.2857142857142858E-2</v>
      </c>
      <c r="G22" s="200"/>
      <c r="H22" s="119">
        <v>1</v>
      </c>
      <c r="I22" s="213"/>
      <c r="J22" s="122">
        <f>H22</f>
        <v>1</v>
      </c>
      <c r="K22" s="213"/>
      <c r="L22" s="102">
        <f t="shared" si="1"/>
        <v>1</v>
      </c>
      <c r="M22" s="102">
        <f t="shared" si="2"/>
        <v>4.2857142857142856</v>
      </c>
      <c r="P22" s="39"/>
    </row>
    <row r="23" spans="1:16" ht="25" x14ac:dyDescent="0.4">
      <c r="A23" s="238"/>
      <c r="B23" s="241"/>
      <c r="C23" s="144"/>
      <c r="D23" s="139" t="s">
        <v>205</v>
      </c>
      <c r="E23" s="135" t="s">
        <v>239</v>
      </c>
      <c r="F23" s="142">
        <f t="shared" si="0"/>
        <v>4.2857142857142858E-2</v>
      </c>
      <c r="G23" s="200"/>
      <c r="H23" s="119">
        <v>1</v>
      </c>
      <c r="I23" s="130"/>
      <c r="J23" s="122">
        <v>1</v>
      </c>
      <c r="K23" s="130"/>
      <c r="L23" s="102">
        <f t="shared" si="1"/>
        <v>1</v>
      </c>
      <c r="M23" s="102">
        <f t="shared" si="2"/>
        <v>4.2857142857142856</v>
      </c>
      <c r="P23" s="39"/>
    </row>
    <row r="24" spans="1:16" ht="25" x14ac:dyDescent="0.4">
      <c r="A24" s="238"/>
      <c r="B24" s="241"/>
      <c r="C24" s="144"/>
      <c r="D24" s="139" t="s">
        <v>241</v>
      </c>
      <c r="E24" s="135" t="s">
        <v>240</v>
      </c>
      <c r="F24" s="142">
        <f t="shared" si="0"/>
        <v>4.2857142857142858E-2</v>
      </c>
      <c r="G24" s="213"/>
      <c r="H24" s="119">
        <v>1</v>
      </c>
      <c r="I24" s="130"/>
      <c r="J24" s="122">
        <v>1</v>
      </c>
      <c r="K24" s="130"/>
      <c r="L24" s="102">
        <f t="shared" si="1"/>
        <v>1</v>
      </c>
      <c r="M24" s="102">
        <f t="shared" si="2"/>
        <v>4.2857142857142856</v>
      </c>
      <c r="P24" s="39"/>
    </row>
    <row r="25" spans="1:16" ht="28" x14ac:dyDescent="0.4">
      <c r="A25" s="238"/>
      <c r="B25" s="241"/>
      <c r="C25" s="144"/>
      <c r="D25" s="132" t="s">
        <v>59</v>
      </c>
      <c r="E25" s="137" t="s">
        <v>242</v>
      </c>
      <c r="F25" s="133">
        <v>0.3</v>
      </c>
      <c r="G25" s="199" t="s">
        <v>13</v>
      </c>
      <c r="H25" s="127">
        <f>SUM(H28:H30)</f>
        <v>4</v>
      </c>
      <c r="I25" s="199" t="s">
        <v>18</v>
      </c>
      <c r="J25" s="121">
        <f>SUM(J28:J30)</f>
        <v>4</v>
      </c>
      <c r="K25" s="199" t="s">
        <v>251</v>
      </c>
      <c r="L25" s="141">
        <f>SUM(L26:L32)</f>
        <v>7</v>
      </c>
      <c r="M25" s="141">
        <f>SUM(M26:M32)</f>
        <v>29.999999999999996</v>
      </c>
      <c r="P25" s="39"/>
    </row>
    <row r="26" spans="1:16" ht="25" x14ac:dyDescent="0.4">
      <c r="A26" s="238"/>
      <c r="B26" s="241"/>
      <c r="C26" s="144"/>
      <c r="D26" s="81" t="s">
        <v>47</v>
      </c>
      <c r="E26" s="135" t="s">
        <v>255</v>
      </c>
      <c r="F26" s="105">
        <f>F25/7</f>
        <v>4.2857142857142858E-2</v>
      </c>
      <c r="G26" s="200"/>
      <c r="H26" s="119">
        <v>1</v>
      </c>
      <c r="I26" s="200"/>
      <c r="J26" s="122">
        <f>H26</f>
        <v>1</v>
      </c>
      <c r="K26" s="200"/>
      <c r="L26" s="102">
        <f t="shared" ref="L26:L32" si="3">H26/J26</f>
        <v>1</v>
      </c>
      <c r="M26" s="102">
        <f t="shared" ref="M26:M32" si="4">L26*F26*100</f>
        <v>4.2857142857142856</v>
      </c>
      <c r="P26" s="39"/>
    </row>
    <row r="27" spans="1:16" ht="25" x14ac:dyDescent="0.4">
      <c r="A27" s="238"/>
      <c r="B27" s="241"/>
      <c r="C27" s="144"/>
      <c r="D27" s="81" t="s">
        <v>48</v>
      </c>
      <c r="E27" s="135" t="s">
        <v>254</v>
      </c>
      <c r="F27" s="105">
        <f t="shared" ref="F27:F32" si="5">F26</f>
        <v>4.2857142857142858E-2</v>
      </c>
      <c r="G27" s="200"/>
      <c r="H27" s="119">
        <v>1</v>
      </c>
      <c r="I27" s="200"/>
      <c r="J27" s="122">
        <v>1</v>
      </c>
      <c r="K27" s="200"/>
      <c r="L27" s="102">
        <f t="shared" si="3"/>
        <v>1</v>
      </c>
      <c r="M27" s="102">
        <f t="shared" si="4"/>
        <v>4.2857142857142856</v>
      </c>
      <c r="P27" s="39"/>
    </row>
    <row r="28" spans="1:16" ht="37" x14ac:dyDescent="0.4">
      <c r="A28" s="238"/>
      <c r="B28" s="241"/>
      <c r="C28" s="144"/>
      <c r="D28" s="81" t="s">
        <v>49</v>
      </c>
      <c r="E28" s="135" t="s">
        <v>230</v>
      </c>
      <c r="F28" s="105">
        <f t="shared" si="5"/>
        <v>4.2857142857142858E-2</v>
      </c>
      <c r="G28" s="200"/>
      <c r="H28" s="119">
        <v>1</v>
      </c>
      <c r="I28" s="200"/>
      <c r="J28" s="122">
        <f>H28</f>
        <v>1</v>
      </c>
      <c r="K28" s="200"/>
      <c r="L28" s="102">
        <f t="shared" si="3"/>
        <v>1</v>
      </c>
      <c r="M28" s="102">
        <f t="shared" si="4"/>
        <v>4.2857142857142856</v>
      </c>
      <c r="P28" s="39"/>
    </row>
    <row r="29" spans="1:16" ht="28.5" customHeight="1" x14ac:dyDescent="0.4">
      <c r="A29" s="238"/>
      <c r="B29" s="241"/>
      <c r="C29" s="144"/>
      <c r="D29" s="81" t="s">
        <v>81</v>
      </c>
      <c r="E29" s="135" t="s">
        <v>231</v>
      </c>
      <c r="F29" s="105">
        <f t="shared" si="5"/>
        <v>4.2857142857142858E-2</v>
      </c>
      <c r="G29" s="200"/>
      <c r="H29" s="119">
        <v>1</v>
      </c>
      <c r="I29" s="200"/>
      <c r="J29" s="122">
        <v>1</v>
      </c>
      <c r="K29" s="200"/>
      <c r="L29" s="102">
        <f t="shared" si="3"/>
        <v>1</v>
      </c>
      <c r="M29" s="102">
        <f t="shared" si="4"/>
        <v>4.2857142857142856</v>
      </c>
      <c r="P29" s="39"/>
    </row>
    <row r="30" spans="1:16" ht="25" x14ac:dyDescent="0.4">
      <c r="A30" s="238"/>
      <c r="B30" s="241"/>
      <c r="C30" s="144"/>
      <c r="D30" s="81" t="s">
        <v>82</v>
      </c>
      <c r="E30" s="135" t="s">
        <v>232</v>
      </c>
      <c r="F30" s="105">
        <f t="shared" si="5"/>
        <v>4.2857142857142858E-2</v>
      </c>
      <c r="G30" s="200"/>
      <c r="H30" s="119">
        <v>2</v>
      </c>
      <c r="I30" s="200"/>
      <c r="J30" s="122">
        <f>H30</f>
        <v>2</v>
      </c>
      <c r="K30" s="200"/>
      <c r="L30" s="102">
        <f t="shared" si="3"/>
        <v>1</v>
      </c>
      <c r="M30" s="102">
        <f t="shared" si="4"/>
        <v>4.2857142857142856</v>
      </c>
      <c r="P30" s="39"/>
    </row>
    <row r="31" spans="1:16" ht="25" x14ac:dyDescent="0.4">
      <c r="A31" s="238"/>
      <c r="B31" s="241"/>
      <c r="C31" s="144"/>
      <c r="D31" s="81" t="s">
        <v>82</v>
      </c>
      <c r="E31" s="135" t="s">
        <v>235</v>
      </c>
      <c r="F31" s="105">
        <f t="shared" si="5"/>
        <v>4.2857142857142858E-2</v>
      </c>
      <c r="G31" s="200"/>
      <c r="H31" s="119">
        <v>1</v>
      </c>
      <c r="I31" s="200"/>
      <c r="J31" s="122">
        <f>H31</f>
        <v>1</v>
      </c>
      <c r="K31" s="200"/>
      <c r="L31" s="102">
        <f t="shared" si="3"/>
        <v>1</v>
      </c>
      <c r="M31" s="102">
        <f t="shared" si="4"/>
        <v>4.2857142857142856</v>
      </c>
      <c r="P31" s="39"/>
    </row>
    <row r="32" spans="1:16" ht="37" x14ac:dyDescent="0.4">
      <c r="A32" s="238"/>
      <c r="B32" s="241"/>
      <c r="C32" s="144"/>
      <c r="D32" s="81" t="s">
        <v>177</v>
      </c>
      <c r="E32" s="135" t="s">
        <v>238</v>
      </c>
      <c r="F32" s="105">
        <f t="shared" si="5"/>
        <v>4.2857142857142858E-2</v>
      </c>
      <c r="G32" s="200"/>
      <c r="H32" s="119">
        <v>1</v>
      </c>
      <c r="I32" s="200"/>
      <c r="J32" s="122">
        <f>H32</f>
        <v>1</v>
      </c>
      <c r="K32" s="200"/>
      <c r="L32" s="102">
        <f t="shared" si="3"/>
        <v>1</v>
      </c>
      <c r="M32" s="102">
        <f t="shared" si="4"/>
        <v>4.2857142857142856</v>
      </c>
      <c r="P32" s="39"/>
    </row>
    <row r="33" spans="1:16" x14ac:dyDescent="0.4">
      <c r="A33" s="238"/>
      <c r="B33" s="241"/>
      <c r="C33" s="144"/>
      <c r="D33" s="132" t="s">
        <v>60</v>
      </c>
      <c r="E33" s="52" t="s">
        <v>244</v>
      </c>
      <c r="F33" s="133">
        <v>0.1</v>
      </c>
      <c r="G33" s="209" t="s">
        <v>253</v>
      </c>
      <c r="H33" s="127">
        <f>SUM(H34:H34)</f>
        <v>7</v>
      </c>
      <c r="I33" s="197" t="s">
        <v>18</v>
      </c>
      <c r="J33" s="121">
        <f>SUM(J34:J34)</f>
        <v>7</v>
      </c>
      <c r="K33" s="199" t="s">
        <v>251</v>
      </c>
      <c r="L33" s="141">
        <f>SUM(L34:L34)</f>
        <v>1</v>
      </c>
      <c r="M33" s="141">
        <f>SUM(M34:M34)</f>
        <v>10</v>
      </c>
      <c r="P33" s="42"/>
    </row>
    <row r="34" spans="1:16" ht="28" x14ac:dyDescent="0.4">
      <c r="A34" s="238"/>
      <c r="B34" s="241"/>
      <c r="C34" s="144"/>
      <c r="D34" s="94" t="s">
        <v>50</v>
      </c>
      <c r="E34" s="80" t="s">
        <v>234</v>
      </c>
      <c r="F34" s="105">
        <f>F33</f>
        <v>0.1</v>
      </c>
      <c r="G34" s="210"/>
      <c r="H34" s="128">
        <v>7</v>
      </c>
      <c r="I34" s="205"/>
      <c r="J34" s="122">
        <v>7</v>
      </c>
      <c r="K34" s="200"/>
      <c r="L34" s="102">
        <f>H34/J34</f>
        <v>1</v>
      </c>
      <c r="M34" s="102">
        <f>L34*F34*100</f>
        <v>10</v>
      </c>
      <c r="P34" s="42"/>
    </row>
    <row r="35" spans="1:16" x14ac:dyDescent="0.4">
      <c r="A35" s="238"/>
      <c r="B35" s="241"/>
      <c r="C35" s="144"/>
      <c r="D35" s="132" t="s">
        <v>61</v>
      </c>
      <c r="E35" s="52" t="s">
        <v>245</v>
      </c>
      <c r="F35" s="133">
        <v>0.15</v>
      </c>
      <c r="G35" s="199" t="s">
        <v>13</v>
      </c>
      <c r="H35" s="127">
        <f>SUM(H36:H38)</f>
        <v>5</v>
      </c>
      <c r="I35" s="199" t="s">
        <v>18</v>
      </c>
      <c r="J35" s="121">
        <f>SUM(J36:J38)</f>
        <v>5</v>
      </c>
      <c r="K35" s="199" t="s">
        <v>251</v>
      </c>
      <c r="L35" s="141">
        <f>SUM(L36:L38)</f>
        <v>3</v>
      </c>
      <c r="M35" s="141">
        <f>SUM(M36:M38)</f>
        <v>15</v>
      </c>
      <c r="P35" s="39"/>
    </row>
    <row r="36" spans="1:16" ht="28" x14ac:dyDescent="0.4">
      <c r="A36" s="238"/>
      <c r="B36" s="241"/>
      <c r="C36" s="144"/>
      <c r="D36" s="81" t="s">
        <v>53</v>
      </c>
      <c r="E36" s="80" t="s">
        <v>246</v>
      </c>
      <c r="F36" s="105">
        <f>F35/3</f>
        <v>4.9999999999999996E-2</v>
      </c>
      <c r="G36" s="200"/>
      <c r="H36" s="119">
        <v>2</v>
      </c>
      <c r="I36" s="200"/>
      <c r="J36" s="122">
        <v>2</v>
      </c>
      <c r="K36" s="200"/>
      <c r="L36" s="102">
        <f>H36/J36</f>
        <v>1</v>
      </c>
      <c r="M36" s="102">
        <f>L36*F36*100</f>
        <v>5</v>
      </c>
      <c r="P36" s="39"/>
    </row>
    <row r="37" spans="1:16" ht="28" x14ac:dyDescent="0.4">
      <c r="A37" s="238"/>
      <c r="B37" s="241"/>
      <c r="C37" s="144"/>
      <c r="D37" s="81" t="s">
        <v>54</v>
      </c>
      <c r="E37" s="80" t="s">
        <v>248</v>
      </c>
      <c r="F37" s="105">
        <f>F36</f>
        <v>4.9999999999999996E-2</v>
      </c>
      <c r="G37" s="200"/>
      <c r="H37" s="119">
        <v>1</v>
      </c>
      <c r="I37" s="200"/>
      <c r="J37" s="122">
        <v>1</v>
      </c>
      <c r="K37" s="200"/>
      <c r="L37" s="102">
        <f>H37/J37</f>
        <v>1</v>
      </c>
      <c r="M37" s="102">
        <f>L37*F37*100</f>
        <v>5</v>
      </c>
      <c r="P37" s="39"/>
    </row>
    <row r="38" spans="1:16" ht="42" x14ac:dyDescent="0.4">
      <c r="A38" s="238"/>
      <c r="B38" s="241"/>
      <c r="C38" s="144"/>
      <c r="D38" s="81" t="s">
        <v>249</v>
      </c>
      <c r="E38" s="80" t="s">
        <v>247</v>
      </c>
      <c r="F38" s="105">
        <f>F37</f>
        <v>4.9999999999999996E-2</v>
      </c>
      <c r="G38" s="200"/>
      <c r="H38" s="119">
        <v>2</v>
      </c>
      <c r="I38" s="200"/>
      <c r="J38" s="122">
        <v>2</v>
      </c>
      <c r="K38" s="200"/>
      <c r="L38" s="102">
        <f>H38/J38</f>
        <v>1</v>
      </c>
      <c r="M38" s="102">
        <f>L38*F38*100</f>
        <v>5</v>
      </c>
      <c r="P38" s="39"/>
    </row>
    <row r="39" spans="1:16" x14ac:dyDescent="0.4">
      <c r="A39" s="238"/>
      <c r="B39" s="241"/>
      <c r="C39" s="143"/>
      <c r="D39" s="132" t="s">
        <v>61</v>
      </c>
      <c r="E39" s="52" t="s">
        <v>256</v>
      </c>
      <c r="F39" s="133">
        <v>0.15</v>
      </c>
      <c r="G39" s="199" t="s">
        <v>13</v>
      </c>
      <c r="H39" s="127">
        <f>SUM(H40:H42)</f>
        <v>5</v>
      </c>
      <c r="I39" s="199" t="s">
        <v>18</v>
      </c>
      <c r="J39" s="121">
        <f>SUM(J40:J42)</f>
        <v>5</v>
      </c>
      <c r="K39" s="199" t="s">
        <v>251</v>
      </c>
      <c r="L39" s="141">
        <f>SUM(L40:L42)</f>
        <v>3</v>
      </c>
      <c r="M39" s="141">
        <f>SUM(M40:M42)</f>
        <v>15</v>
      </c>
      <c r="P39" s="39"/>
    </row>
    <row r="40" spans="1:16" ht="28" x14ac:dyDescent="0.4">
      <c r="A40" s="238"/>
      <c r="B40" s="241"/>
      <c r="C40" s="143"/>
      <c r="D40" s="81" t="s">
        <v>53</v>
      </c>
      <c r="E40" s="80" t="s">
        <v>257</v>
      </c>
      <c r="F40" s="105">
        <f>F39/3</f>
        <v>4.9999999999999996E-2</v>
      </c>
      <c r="G40" s="200"/>
      <c r="H40" s="119">
        <v>2</v>
      </c>
      <c r="I40" s="200"/>
      <c r="J40" s="122">
        <v>2</v>
      </c>
      <c r="K40" s="200"/>
      <c r="L40" s="102">
        <f>H40/J40</f>
        <v>1</v>
      </c>
      <c r="M40" s="102">
        <f>L40*F40*100</f>
        <v>5</v>
      </c>
      <c r="P40" s="39"/>
    </row>
    <row r="41" spans="1:16" ht="28" x14ac:dyDescent="0.4">
      <c r="A41" s="238"/>
      <c r="B41" s="241"/>
      <c r="C41" s="143"/>
      <c r="D41" s="81" t="s">
        <v>54</v>
      </c>
      <c r="E41" s="80" t="s">
        <v>258</v>
      </c>
      <c r="F41" s="105">
        <f>F40</f>
        <v>4.9999999999999996E-2</v>
      </c>
      <c r="G41" s="200"/>
      <c r="H41" s="119">
        <v>1</v>
      </c>
      <c r="I41" s="200"/>
      <c r="J41" s="122">
        <v>1</v>
      </c>
      <c r="K41" s="200"/>
      <c r="L41" s="102">
        <f>H41/J41</f>
        <v>1</v>
      </c>
      <c r="M41" s="102">
        <f>L41*F41*100</f>
        <v>5</v>
      </c>
      <c r="P41" s="39"/>
    </row>
    <row r="42" spans="1:16" x14ac:dyDescent="0.4">
      <c r="A42" s="239"/>
      <c r="B42" s="242"/>
      <c r="C42" s="145"/>
      <c r="D42" s="81" t="s">
        <v>249</v>
      </c>
      <c r="E42" s="80" t="s">
        <v>259</v>
      </c>
      <c r="F42" s="105">
        <f>F41</f>
        <v>4.9999999999999996E-2</v>
      </c>
      <c r="G42" s="200"/>
      <c r="H42" s="119">
        <v>2</v>
      </c>
      <c r="I42" s="200"/>
      <c r="J42" s="122">
        <v>2</v>
      </c>
      <c r="K42" s="200"/>
      <c r="L42" s="102">
        <f>H42/J42</f>
        <v>1</v>
      </c>
      <c r="M42" s="102">
        <f>L42*F42*100</f>
        <v>5</v>
      </c>
      <c r="P42" s="39"/>
    </row>
    <row r="43" spans="1:16" x14ac:dyDescent="0.4">
      <c r="A43" s="22"/>
      <c r="B43" s="19"/>
      <c r="C43" s="19"/>
      <c r="D43" s="19"/>
      <c r="E43" s="19"/>
      <c r="F43" s="48"/>
      <c r="G43" s="74"/>
      <c r="H43" s="20"/>
      <c r="I43" s="20"/>
      <c r="J43" s="19"/>
      <c r="K43" s="19"/>
      <c r="L43" s="19"/>
      <c r="M43" s="21"/>
    </row>
    <row r="44" spans="1:16" x14ac:dyDescent="0.4">
      <c r="A44" s="28"/>
      <c r="B44" s="17"/>
      <c r="C44" s="17"/>
      <c r="D44" s="17"/>
      <c r="E44" s="17"/>
      <c r="F44" s="17"/>
      <c r="G44" s="75"/>
      <c r="H44" s="18"/>
      <c r="I44" s="18"/>
      <c r="J44" s="17"/>
      <c r="K44" s="29" t="s">
        <v>26</v>
      </c>
      <c r="L44" s="29"/>
      <c r="M44" s="60">
        <f>M35+M33+M25+M17+M39</f>
        <v>100</v>
      </c>
    </row>
    <row r="45" spans="1:16" x14ac:dyDescent="0.4">
      <c r="A45" s="22"/>
      <c r="B45" s="19"/>
      <c r="C45" s="19"/>
      <c r="D45" s="19"/>
      <c r="E45" s="19"/>
      <c r="F45" s="19"/>
      <c r="G45" s="74"/>
      <c r="H45" s="20"/>
      <c r="I45" s="20"/>
      <c r="J45" s="19"/>
      <c r="K45" s="19"/>
      <c r="L45" s="19"/>
      <c r="M45" s="21"/>
    </row>
    <row r="46" spans="1:16" x14ac:dyDescent="0.4">
      <c r="A46" s="8"/>
      <c r="B46" s="9"/>
      <c r="C46" s="9"/>
      <c r="D46" s="9"/>
      <c r="E46" s="9"/>
      <c r="F46" s="9"/>
      <c r="G46" s="76"/>
      <c r="H46" s="8"/>
      <c r="I46" s="8"/>
      <c r="J46" s="9"/>
      <c r="K46" s="9"/>
      <c r="L46" s="9"/>
      <c r="M46" s="9"/>
    </row>
    <row r="47" spans="1:16" x14ac:dyDescent="0.4">
      <c r="A47" s="5"/>
    </row>
    <row r="48" spans="1:16" x14ac:dyDescent="0.4">
      <c r="A48" s="26" t="s">
        <v>32</v>
      </c>
      <c r="C48" s="7"/>
      <c r="F48" s="33" t="s">
        <v>35</v>
      </c>
    </row>
    <row r="49" spans="1:13" x14ac:dyDescent="0.4">
      <c r="A49" s="32" t="s">
        <v>28</v>
      </c>
      <c r="B49" s="7" t="s">
        <v>33</v>
      </c>
      <c r="F49" s="35" t="s">
        <v>7</v>
      </c>
      <c r="G49" s="36" t="s">
        <v>37</v>
      </c>
      <c r="H49" s="35"/>
      <c r="I49" s="35" t="s">
        <v>36</v>
      </c>
      <c r="J49" s="34"/>
      <c r="K49" s="36"/>
      <c r="L49" s="36"/>
      <c r="M49" s="36"/>
    </row>
    <row r="50" spans="1:13" x14ac:dyDescent="0.4">
      <c r="A50" s="32" t="s">
        <v>29</v>
      </c>
      <c r="B50" s="7" t="s">
        <v>34</v>
      </c>
      <c r="F50" s="32" t="s">
        <v>28</v>
      </c>
      <c r="G50" s="30" t="s">
        <v>64</v>
      </c>
      <c r="I50" s="68" t="s">
        <v>65</v>
      </c>
      <c r="K50" s="30"/>
      <c r="L50" s="30"/>
      <c r="M50" s="30"/>
    </row>
    <row r="51" spans="1:13" ht="12" customHeight="1" x14ac:dyDescent="0.4">
      <c r="A51" s="32"/>
      <c r="B51" s="7"/>
      <c r="F51" s="32" t="s">
        <v>29</v>
      </c>
      <c r="G51" s="30" t="s">
        <v>9</v>
      </c>
      <c r="I51" s="68" t="s">
        <v>65</v>
      </c>
      <c r="J51" s="30"/>
      <c r="K51" s="30"/>
      <c r="L51" s="30"/>
      <c r="M51" s="30"/>
    </row>
    <row r="52" spans="1:13" x14ac:dyDescent="0.4">
      <c r="A52" s="31"/>
      <c r="B52" s="7" t="s">
        <v>66</v>
      </c>
      <c r="F52" s="32" t="s">
        <v>30</v>
      </c>
      <c r="G52" s="30" t="s">
        <v>10</v>
      </c>
      <c r="I52" s="68" t="s">
        <v>65</v>
      </c>
      <c r="J52" s="30"/>
      <c r="K52" s="30"/>
      <c r="L52" s="30"/>
      <c r="M52" s="30"/>
    </row>
    <row r="53" spans="1:13" x14ac:dyDescent="0.4">
      <c r="A53" s="31"/>
      <c r="B53" s="7"/>
      <c r="F53" s="32" t="s">
        <v>31</v>
      </c>
      <c r="G53" s="30" t="s">
        <v>11</v>
      </c>
      <c r="I53" s="68" t="s">
        <v>65</v>
      </c>
      <c r="K53" s="30"/>
      <c r="L53" s="30"/>
      <c r="M53" s="30"/>
    </row>
    <row r="54" spans="1:13" x14ac:dyDescent="0.4">
      <c r="C54" s="7"/>
      <c r="J54" s="30"/>
      <c r="K54" s="30"/>
      <c r="L54" s="30"/>
      <c r="M54" s="30"/>
    </row>
    <row r="57" spans="1:13" x14ac:dyDescent="0.4">
      <c r="B57" s="79"/>
      <c r="E57" s="79"/>
    </row>
    <row r="58" spans="1:13" x14ac:dyDescent="0.4">
      <c r="B58" s="79"/>
      <c r="E58" s="79"/>
    </row>
    <row r="59" spans="1:13" x14ac:dyDescent="0.4">
      <c r="B59" s="79"/>
      <c r="E59" s="79"/>
    </row>
    <row r="60" spans="1:13" x14ac:dyDescent="0.4">
      <c r="B60" s="79"/>
      <c r="C60" s="79"/>
      <c r="E60" s="79"/>
    </row>
    <row r="61" spans="1:13" x14ac:dyDescent="0.4">
      <c r="B61" s="79"/>
      <c r="C61" s="79"/>
      <c r="E61" s="79"/>
    </row>
    <row r="62" spans="1:13" x14ac:dyDescent="0.4">
      <c r="B62" s="79"/>
      <c r="C62" s="79"/>
      <c r="E62" s="79"/>
    </row>
    <row r="63" spans="1:13" x14ac:dyDescent="0.4">
      <c r="B63" s="79"/>
      <c r="C63" s="79"/>
      <c r="E63" s="79"/>
    </row>
    <row r="64" spans="1:13" x14ac:dyDescent="0.4">
      <c r="B64" s="79"/>
      <c r="C64" s="79"/>
    </row>
    <row r="65" spans="2:3" x14ac:dyDescent="0.4">
      <c r="B65" s="79"/>
      <c r="C65" s="79"/>
    </row>
    <row r="66" spans="2:3" x14ac:dyDescent="0.4">
      <c r="B66" s="79"/>
      <c r="C66" s="79"/>
    </row>
    <row r="67" spans="2:3" x14ac:dyDescent="0.4">
      <c r="B67" s="79"/>
    </row>
    <row r="68" spans="2:3" x14ac:dyDescent="0.4">
      <c r="B68" s="79"/>
    </row>
    <row r="69" spans="2:3" x14ac:dyDescent="0.4">
      <c r="B69" s="79"/>
    </row>
    <row r="70" spans="2:3" x14ac:dyDescent="0.4">
      <c r="B70" s="79"/>
    </row>
  </sheetData>
  <mergeCells count="27">
    <mergeCell ref="K11:L11"/>
    <mergeCell ref="A13:A14"/>
    <mergeCell ref="B13:B14"/>
    <mergeCell ref="C13:E14"/>
    <mergeCell ref="F13:F14"/>
    <mergeCell ref="G13:I13"/>
    <mergeCell ref="J13:J14"/>
    <mergeCell ref="K13:K14"/>
    <mergeCell ref="L13:L14"/>
    <mergeCell ref="M13:M14"/>
    <mergeCell ref="I17:I22"/>
    <mergeCell ref="K17:K22"/>
    <mergeCell ref="G25:G32"/>
    <mergeCell ref="I25:I32"/>
    <mergeCell ref="K25:K32"/>
    <mergeCell ref="A16:A42"/>
    <mergeCell ref="G33:G34"/>
    <mergeCell ref="I33:I34"/>
    <mergeCell ref="K33:K34"/>
    <mergeCell ref="G35:G38"/>
    <mergeCell ref="I35:I38"/>
    <mergeCell ref="K35:K38"/>
    <mergeCell ref="G17:G24"/>
    <mergeCell ref="G39:G42"/>
    <mergeCell ref="I39:I42"/>
    <mergeCell ref="K39:K42"/>
    <mergeCell ref="B16:B4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Rekap KPI</vt:lpstr>
      <vt:lpstr>KPI Tangki</vt:lpstr>
      <vt:lpstr>KPI Gedung</vt:lpstr>
      <vt:lpstr>KEK Arun</vt:lpstr>
      <vt:lpstr>KPI Komersialisasi Sulfur</vt:lpstr>
      <vt:lpstr>KPI Supporting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Nurmasyitah -</cp:lastModifiedBy>
  <dcterms:created xsi:type="dcterms:W3CDTF">2021-10-24T15:16:51Z</dcterms:created>
  <dcterms:modified xsi:type="dcterms:W3CDTF">2024-03-04T02:48:41Z</dcterms:modified>
</cp:coreProperties>
</file>