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pad\Documents\Pemdes Kambingan Barat\ONLINE\2019\Berita Acara Pembelian\Tahap III\MCK\"/>
    </mc:Choice>
  </mc:AlternateContent>
  <bookViews>
    <workbookView xWindow="0" yWindow="0" windowWidth="24000" windowHeight="9735" activeTab="2"/>
  </bookViews>
  <sheets>
    <sheet name="BIODATA" sheetId="6" r:id="rId1"/>
    <sheet name="pesanan" sheetId="4" r:id="rId2"/>
    <sheet name="3" sheetId="5" r:id="rId3"/>
  </sheets>
  <externalReferences>
    <externalReference r:id="rId4"/>
    <externalReference r:id="rId5"/>
    <externalReference r:id="rId6"/>
  </externalReferences>
  <definedNames>
    <definedName name="_xlnm._FilterDatabase" localSheetId="2" hidden="1">[1]data!#REF!</definedName>
    <definedName name="_xlnm._FilterDatabase" localSheetId="1" hidden="1">[2]data!$B$12:$H$12</definedName>
    <definedName name="_xlnm.Print_Area" localSheetId="2">'3'!$A$1:$H$48</definedName>
    <definedName name="_xlnm.Print_Area" localSheetId="0">BIODATA!$A$1:$C$35</definedName>
    <definedName name="_xlnm.Print_Area" localSheetId="1">pesanan!$J$1:$R$50</definedName>
  </definedNames>
  <calcPr calcId="152511"/>
</workbook>
</file>

<file path=xl/calcChain.xml><?xml version="1.0" encoding="utf-8"?>
<calcChain xmlns="http://schemas.openxmlformats.org/spreadsheetml/2006/main">
  <c r="H28" i="5" l="1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G33" i="5" l="1"/>
  <c r="B9" i="5"/>
  <c r="N13" i="4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R29" i="4"/>
  <c r="R28" i="4"/>
  <c r="R27" i="4"/>
  <c r="R26" i="4"/>
  <c r="R25" i="4"/>
  <c r="K18" i="4"/>
  <c r="K7" i="4"/>
  <c r="N16" i="4" l="1"/>
  <c r="N12" i="4"/>
  <c r="G38" i="5" l="1"/>
  <c r="Q45" i="4"/>
  <c r="C24" i="6"/>
  <c r="C22" i="6"/>
  <c r="K8" i="4" l="1"/>
  <c r="B7" i="5"/>
  <c r="Q50" i="4"/>
  <c r="D38" i="5" s="1"/>
  <c r="L50" i="4"/>
  <c r="N15" i="4"/>
  <c r="N14" i="4"/>
  <c r="N11" i="4"/>
  <c r="N10" i="4"/>
  <c r="K3" i="4"/>
  <c r="B3" i="5" s="1"/>
  <c r="K2" i="4"/>
  <c r="B2" i="5" s="1"/>
  <c r="D35" i="5"/>
  <c r="B7" i="4"/>
  <c r="B8" i="4"/>
  <c r="E10" i="4"/>
  <c r="E11" i="4"/>
  <c r="E12" i="4"/>
  <c r="E13" i="4"/>
  <c r="E14" i="4"/>
  <c r="E15" i="4"/>
  <c r="E16" i="4"/>
  <c r="E17" i="4"/>
  <c r="B18" i="4"/>
  <c r="B20" i="4"/>
  <c r="C20" i="4"/>
  <c r="F20" i="4"/>
  <c r="G20" i="4"/>
  <c r="H20" i="4"/>
  <c r="I20" i="4"/>
  <c r="R20" i="4"/>
  <c r="C21" i="4"/>
  <c r="F21" i="4"/>
  <c r="G21" i="4"/>
  <c r="H21" i="4"/>
  <c r="I21" i="4"/>
  <c r="R21" i="4"/>
  <c r="B22" i="4"/>
  <c r="C22" i="4"/>
  <c r="F22" i="4"/>
  <c r="G22" i="4"/>
  <c r="H22" i="4"/>
  <c r="I22" i="4"/>
  <c r="R22" i="4"/>
  <c r="C23" i="4"/>
  <c r="F23" i="4"/>
  <c r="G23" i="4"/>
  <c r="H23" i="4"/>
  <c r="I23" i="4"/>
  <c r="R23" i="4"/>
  <c r="C24" i="4"/>
  <c r="F24" i="4"/>
  <c r="G24" i="4"/>
  <c r="H24" i="4"/>
  <c r="I24" i="4"/>
  <c r="R24" i="4"/>
  <c r="C30" i="4"/>
  <c r="F30" i="4"/>
  <c r="G30" i="4"/>
  <c r="H30" i="4"/>
  <c r="I30" i="4"/>
  <c r="R30" i="4"/>
  <c r="B31" i="4"/>
  <c r="C31" i="4"/>
  <c r="F31" i="4"/>
  <c r="G31" i="4"/>
  <c r="H31" i="4"/>
  <c r="I31" i="4"/>
  <c r="R31" i="4"/>
  <c r="B32" i="4"/>
  <c r="C32" i="4"/>
  <c r="F32" i="4"/>
  <c r="G32" i="4"/>
  <c r="H32" i="4"/>
  <c r="I32" i="4"/>
  <c r="R32" i="4"/>
  <c r="B33" i="4"/>
  <c r="C33" i="4"/>
  <c r="F33" i="4"/>
  <c r="G33" i="4"/>
  <c r="H33" i="4"/>
  <c r="I33" i="4"/>
  <c r="R33" i="4"/>
  <c r="I40" i="4" l="1"/>
  <c r="R40" i="4"/>
  <c r="H45" i="4"/>
  <c r="C47" i="4"/>
  <c r="H47" i="4"/>
  <c r="C50" i="4"/>
  <c r="H50" i="4"/>
  <c r="H51" i="4"/>
  <c r="N41" i="4"/>
  <c r="H29" i="5" l="1"/>
</calcChain>
</file>

<file path=xl/sharedStrings.xml><?xml version="1.0" encoding="utf-8"?>
<sst xmlns="http://schemas.openxmlformats.org/spreadsheetml/2006/main" count="130" uniqueCount="80">
  <si>
    <t>Pemilik</t>
  </si>
  <si>
    <t>Yang Menerima</t>
  </si>
  <si>
    <t>Yang menyerahkan</t>
  </si>
  <si>
    <t>PIHAK KESATU</t>
  </si>
  <si>
    <t>PIHAK KEDUA,</t>
  </si>
  <si>
    <t>Demikian Berita Acara Pesanan  ini dibuat untuk dipergunakan sebagaimana mestinya.</t>
  </si>
  <si>
    <t>Demikian Berita Acara Penyerahan/Penerimaan ini dibuat untuk dipergunakan sebagaimana mestinya.</t>
  </si>
  <si>
    <t>Terbilang :</t>
  </si>
  <si>
    <t xml:space="preserve">   Tujuh ratus empat puluh tiga ribu</t>
  </si>
  <si>
    <t>Jumlah</t>
  </si>
  <si>
    <t>Total Harga</t>
  </si>
  <si>
    <t>Harga Satuan</t>
  </si>
  <si>
    <t>Satuan</t>
  </si>
  <si>
    <t>Volume</t>
  </si>
  <si>
    <t>Nama Barang</t>
  </si>
  <si>
    <t>No</t>
  </si>
  <si>
    <t>Dalam hal ini bertindak untuk dan atas nama Pemilik Yang selanjutnya disebut PIHAK KEDUA</t>
  </si>
  <si>
    <t>:</t>
  </si>
  <si>
    <t>Alamat</t>
  </si>
  <si>
    <t>Jabatan</t>
  </si>
  <si>
    <t>Nama</t>
  </si>
  <si>
    <t>II</t>
  </si>
  <si>
    <t>I</t>
  </si>
  <si>
    <t>BERITA ACARA PESANAN BARANG/JASA</t>
  </si>
  <si>
    <t>SURAT PESANAN BARANG/JASA</t>
  </si>
  <si>
    <r>
      <t>S U M E N E P</t>
    </r>
    <r>
      <rPr>
        <b/>
        <sz val="12"/>
        <color indexed="8"/>
        <rFont val="Cambria"/>
        <family val="1"/>
      </rPr>
      <t xml:space="preserve"> </t>
    </r>
  </si>
  <si>
    <t>Jl. Dr. Cipto No. 35 Telp. (0328) 662325</t>
  </si>
  <si>
    <t xml:space="preserve">DINAS PENDIDIKAN </t>
  </si>
  <si>
    <t>PEMERINTAH KABUPATEN SUMENEP</t>
  </si>
  <si>
    <t xml:space="preserve"> </t>
  </si>
  <si>
    <t>Bendahara</t>
  </si>
  <si>
    <t>Yang menerima</t>
  </si>
  <si>
    <t>JUMLAH</t>
  </si>
  <si>
    <t>Banyaknya</t>
  </si>
  <si>
    <t>Adapun barang yang diterima adalah sebagai berikut :</t>
  </si>
  <si>
    <t>BERITA ACARA PENYERAHAN/PENERIMAAN BARANG/JASA</t>
  </si>
  <si>
    <r>
      <t>S U M E N E P</t>
    </r>
    <r>
      <rPr>
        <b/>
        <sz val="12"/>
        <color indexed="8"/>
        <rFont val="Bookman Old Style"/>
        <family val="1"/>
      </rPr>
      <t xml:space="preserve"> </t>
    </r>
  </si>
  <si>
    <t>DESA</t>
  </si>
  <si>
    <t>KAMBINGAN BARAT</t>
  </si>
  <si>
    <t>ALAMAT</t>
  </si>
  <si>
    <t>Jl. Raya Lenteng Saronggi No 108</t>
  </si>
  <si>
    <t>NOMOR SURAT</t>
  </si>
  <si>
    <t>435.308.108</t>
  </si>
  <si>
    <t>KEPALA DESA</t>
  </si>
  <si>
    <t>JABATAN</t>
  </si>
  <si>
    <t>NAMA TPK</t>
  </si>
  <si>
    <t>MISNAL</t>
  </si>
  <si>
    <t>BIODATA TPK</t>
  </si>
  <si>
    <t>BIODATA TOKO</t>
  </si>
  <si>
    <t>NAMA</t>
  </si>
  <si>
    <t>TAHUN ANGGARAN</t>
  </si>
  <si>
    <t>WAKTU PESANAN</t>
  </si>
  <si>
    <t>TANGGAL</t>
  </si>
  <si>
    <t>BULAN</t>
  </si>
  <si>
    <t>TAHUN</t>
  </si>
  <si>
    <t>2019</t>
  </si>
  <si>
    <t>HARI</t>
  </si>
  <si>
    <t>BENDAHARA</t>
  </si>
  <si>
    <t>AKH. ZAINUDDIN, SE.MM</t>
  </si>
  <si>
    <t>LUTFIYAH</t>
  </si>
  <si>
    <t>Dusun Daja Lorong RT/RW 001/001, Desa Kambingan Barat, Kec. Lenteng</t>
  </si>
  <si>
    <t>JENIS BELANJA</t>
  </si>
  <si>
    <t>KEGIATAN</t>
  </si>
  <si>
    <t>Bahan Bangunan</t>
  </si>
  <si>
    <t>TPK</t>
  </si>
  <si>
    <t>M3</t>
  </si>
  <si>
    <t>Yang Menyerahkan</t>
  </si>
  <si>
    <t>WAKTU PENERIMAAN</t>
  </si>
  <si>
    <t>Rabu</t>
  </si>
  <si>
    <t>11</t>
  </si>
  <si>
    <t>Desember</t>
  </si>
  <si>
    <t>Jum'at</t>
  </si>
  <si>
    <t>13</t>
  </si>
  <si>
    <t>Ketua Tim Pengelola Kegiatan</t>
  </si>
  <si>
    <t>Pembangunan MCK Umum</t>
  </si>
  <si>
    <t>JUNAIDI</t>
  </si>
  <si>
    <t>Desa Kambingan Barat, Kec. Lenteng, Kab. Sumenep</t>
  </si>
  <si>
    <t>Pasir Hitam Plesteran</t>
  </si>
  <si>
    <t>Pasir Pasang/lokal</t>
  </si>
  <si>
    <t>Pasir Hitam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</si>
</sst>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(&quot;Rp&quot;* #,##0_);_(&quot;Rp&quot;* \(#,##0\);_(&quot;Rp&quot;* &quot;-&quot;_);_(@_)"/>
    <numFmt numFmtId="165" formatCode="_-[$Rp-421]* #,##0.00_-;\-[$Rp-421]* #,##0.00_-;_-[$Rp-421]* &quot;-&quot;??_-;_-@_-"/>
    <numFmt numFmtId="166" formatCode="0.000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sz val="11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sz val="11"/>
      <name val="Cambria"/>
      <family val="1"/>
      <scheme val="major"/>
    </font>
    <font>
      <sz val="10"/>
      <name val="Cambria"/>
      <family val="1"/>
      <scheme val="major"/>
    </font>
    <font>
      <b/>
      <sz val="14"/>
      <color rgb="FFFF0000"/>
      <name val="Cambria"/>
      <family val="1"/>
      <scheme val="major"/>
    </font>
    <font>
      <u/>
      <sz val="12"/>
      <color theme="1"/>
      <name val="Cambria"/>
      <family val="1"/>
      <scheme val="major"/>
    </font>
    <font>
      <b/>
      <sz val="12"/>
      <color indexed="8"/>
      <name val="Cambria"/>
      <family val="1"/>
    </font>
    <font>
      <b/>
      <sz val="16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2"/>
      <color theme="1"/>
      <name val="Bookman Old Style"/>
      <family val="1"/>
    </font>
    <font>
      <b/>
      <sz val="12"/>
      <color indexed="8"/>
      <name val="Bookman Old Style"/>
      <family val="1"/>
    </font>
    <font>
      <b/>
      <sz val="10"/>
      <color theme="1"/>
      <name val="Bookman Old Style"/>
      <family val="1"/>
    </font>
    <font>
      <b/>
      <sz val="14"/>
      <color theme="1"/>
      <name val="Bookman Old Style"/>
      <family val="1"/>
    </font>
    <font>
      <sz val="12"/>
      <color theme="1"/>
      <name val="Bookman Old Style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1" fillId="0" borderId="0"/>
  </cellStyleXfs>
  <cellXfs count="1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1" fontId="2" fillId="0" borderId="0" xfId="2" applyNumberFormat="1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/>
    <xf numFmtId="0" fontId="10" fillId="0" borderId="0" xfId="0" applyFont="1"/>
    <xf numFmtId="164" fontId="7" fillId="0" borderId="2" xfId="1" applyFont="1" applyBorder="1" applyAlignment="1">
      <alignment horizontal="right"/>
    </xf>
    <xf numFmtId="0" fontId="5" fillId="0" borderId="2" xfId="0" applyFont="1" applyBorder="1"/>
    <xf numFmtId="164" fontId="5" fillId="0" borderId="2" xfId="1" applyFont="1" applyBorder="1" applyAlignment="1">
      <alignment horizontal="right"/>
    </xf>
    <xf numFmtId="41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1" fillId="0" borderId="0" xfId="0" applyFont="1"/>
    <xf numFmtId="164" fontId="12" fillId="0" borderId="2" xfId="1" applyFont="1" applyBorder="1" applyAlignment="1">
      <alignment horizontal="right"/>
    </xf>
    <xf numFmtId="41" fontId="12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0" xfId="0" applyFont="1"/>
    <xf numFmtId="164" fontId="14" fillId="0" borderId="2" xfId="1" applyFont="1" applyBorder="1" applyAlignment="1">
      <alignment horizontal="right" vertical="center"/>
    </xf>
    <xf numFmtId="164" fontId="14" fillId="0" borderId="2" xfId="1" applyFont="1" applyBorder="1" applyAlignment="1">
      <alignment horizontal="right"/>
    </xf>
    <xf numFmtId="0" fontId="14" fillId="0" borderId="2" xfId="0" applyFont="1" applyBorder="1" applyAlignment="1">
      <alignment horizontal="center"/>
    </xf>
    <xf numFmtId="0" fontId="13" fillId="0" borderId="0" xfId="0" applyFont="1" applyAlignment="1">
      <alignment vertical="center"/>
    </xf>
    <xf numFmtId="0" fontId="14" fillId="0" borderId="2" xfId="0" applyFont="1" applyBorder="1" applyAlignment="1">
      <alignment horizontal="center" vertical="center"/>
    </xf>
    <xf numFmtId="164" fontId="7" fillId="0" borderId="2" xfId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" fontId="5" fillId="0" borderId="0" xfId="0" applyNumberFormat="1" applyFont="1"/>
    <xf numFmtId="164" fontId="2" fillId="0" borderId="0" xfId="0" applyNumberFormat="1" applyFont="1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5" fillId="2" borderId="0" xfId="0" applyFont="1" applyFill="1" applyAlignment="1">
      <alignment vertical="center"/>
    </xf>
    <xf numFmtId="0" fontId="7" fillId="0" borderId="0" xfId="0" applyFont="1" applyAlignment="1">
      <alignment vertical="top"/>
    </xf>
    <xf numFmtId="0" fontId="2" fillId="0" borderId="0" xfId="0" applyFont="1" applyAlignment="1">
      <alignment vertical="center"/>
    </xf>
    <xf numFmtId="164" fontId="7" fillId="0" borderId="2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164" fontId="14" fillId="0" borderId="7" xfId="1" applyFont="1" applyBorder="1" applyAlignment="1">
      <alignment horizontal="center" vertical="center"/>
    </xf>
    <xf numFmtId="0" fontId="14" fillId="0" borderId="8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49" fontId="0" fillId="0" borderId="0" xfId="0" applyNumberFormat="1"/>
    <xf numFmtId="0" fontId="27" fillId="0" borderId="0" xfId="0" applyFont="1"/>
    <xf numFmtId="49" fontId="3" fillId="0" borderId="0" xfId="0" applyNumberFormat="1" applyFont="1" applyAlignment="1">
      <alignment horizontal="center"/>
    </xf>
    <xf numFmtId="1" fontId="14" fillId="0" borderId="2" xfId="0" applyNumberFormat="1" applyFont="1" applyBorder="1" applyAlignment="1">
      <alignment horizontal="left"/>
    </xf>
    <xf numFmtId="1" fontId="14" fillId="0" borderId="5" xfId="0" applyNumberFormat="1" applyFont="1" applyBorder="1" applyAlignment="1">
      <alignment horizontal="left"/>
    </xf>
    <xf numFmtId="1" fontId="14" fillId="0" borderId="4" xfId="0" applyNumberFormat="1" applyFont="1" applyBorder="1" applyAlignment="1">
      <alignment horizontal="left"/>
    </xf>
    <xf numFmtId="1" fontId="14" fillId="0" borderId="3" xfId="0" applyNumberFormat="1" applyFont="1" applyBorder="1" applyAlignment="1">
      <alignment horizontal="left"/>
    </xf>
    <xf numFmtId="0" fontId="0" fillId="0" borderId="0" xfId="0" applyAlignment="1">
      <alignment horizontal="left" wrapText="1"/>
    </xf>
    <xf numFmtId="1" fontId="14" fillId="0" borderId="5" xfId="0" applyNumberFormat="1" applyFont="1" applyBorder="1" applyAlignment="1"/>
    <xf numFmtId="1" fontId="14" fillId="0" borderId="4" xfId="0" applyNumberFormat="1" applyFont="1" applyBorder="1" applyAlignment="1"/>
    <xf numFmtId="1" fontId="14" fillId="0" borderId="3" xfId="0" applyNumberFormat="1" applyFont="1" applyBorder="1" applyAlignment="1"/>
    <xf numFmtId="1" fontId="14" fillId="0" borderId="4" xfId="0" applyNumberFormat="1" applyFont="1" applyBorder="1" applyAlignment="1">
      <alignment vertical="center" wrapText="1"/>
    </xf>
    <xf numFmtId="1" fontId="14" fillId="0" borderId="3" xfId="0" applyNumberFormat="1" applyFont="1" applyBorder="1" applyAlignment="1">
      <alignment vertical="center" wrapText="1"/>
    </xf>
    <xf numFmtId="1" fontId="14" fillId="0" borderId="5" xfId="0" applyNumberFormat="1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165" fontId="14" fillId="0" borderId="2" xfId="1" applyNumberFormat="1" applyFont="1" applyBorder="1" applyAlignment="1">
      <alignment horizontal="right" vertical="center"/>
    </xf>
    <xf numFmtId="165" fontId="14" fillId="0" borderId="2" xfId="1" applyNumberFormat="1" applyFont="1" applyBorder="1" applyAlignment="1">
      <alignment horizontal="right"/>
    </xf>
    <xf numFmtId="2" fontId="14" fillId="0" borderId="3" xfId="0" applyNumberFormat="1" applyFont="1" applyBorder="1" applyAlignment="1">
      <alignment horizontal="center"/>
    </xf>
    <xf numFmtId="166" fontId="14" fillId="0" borderId="3" xfId="0" applyNumberFormat="1" applyFont="1" applyBorder="1" applyAlignment="1">
      <alignment horizontal="center"/>
    </xf>
    <xf numFmtId="165" fontId="14" fillId="0" borderId="7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166" fontId="14" fillId="0" borderId="9" xfId="0" applyNumberFormat="1" applyFont="1" applyBorder="1" applyAlignment="1">
      <alignment vertical="center"/>
    </xf>
    <xf numFmtId="1" fontId="12" fillId="0" borderId="2" xfId="0" applyNumberFormat="1" applyFont="1" applyBorder="1" applyAlignment="1">
      <alignment horizontal="left"/>
    </xf>
    <xf numFmtId="1" fontId="14" fillId="0" borderId="2" xfId="0" applyNumberFormat="1" applyFont="1" applyBorder="1" applyAlignment="1">
      <alignment horizontal="left"/>
    </xf>
    <xf numFmtId="1" fontId="14" fillId="0" borderId="5" xfId="0" applyNumberFormat="1" applyFont="1" applyBorder="1" applyAlignment="1">
      <alignment horizontal="left"/>
    </xf>
    <xf numFmtId="1" fontId="14" fillId="0" borderId="4" xfId="0" applyNumberFormat="1" applyFont="1" applyBorder="1" applyAlignment="1">
      <alignment horizontal="left"/>
    </xf>
    <xf numFmtId="1" fontId="14" fillId="0" borderId="3" xfId="0" applyNumberFormat="1" applyFont="1" applyBorder="1" applyAlignment="1">
      <alignment horizontal="left"/>
    </xf>
    <xf numFmtId="0" fontId="5" fillId="0" borderId="0" xfId="0" applyFont="1" applyAlignment="1">
      <alignment horizontal="left" vertical="top" wrapText="1"/>
    </xf>
    <xf numFmtId="1" fontId="12" fillId="0" borderId="6" xfId="0" applyNumberFormat="1" applyFont="1" applyBorder="1" applyAlignment="1">
      <alignment horizontal="left"/>
    </xf>
    <xf numFmtId="1" fontId="7" fillId="0" borderId="10" xfId="0" applyNumberFormat="1" applyFont="1" applyBorder="1" applyAlignment="1">
      <alignment horizontal="center" vertical="center"/>
    </xf>
    <xf numFmtId="0" fontId="7" fillId="0" borderId="0" xfId="0" applyFont="1" applyAlignment="1">
      <alignment horizontal="justify" vertical="top" wrapText="1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justify" vertical="top" wrapText="1"/>
    </xf>
    <xf numFmtId="1" fontId="7" fillId="0" borderId="2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1" fontId="5" fillId="0" borderId="2" xfId="0" applyNumberFormat="1" applyFont="1" applyBorder="1" applyAlignment="1">
      <alignment horizontal="left"/>
    </xf>
    <xf numFmtId="1" fontId="14" fillId="0" borderId="2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1" fontId="14" fillId="0" borderId="9" xfId="0" applyNumberFormat="1" applyFont="1" applyBorder="1" applyAlignment="1">
      <alignment horizontal="left" vertical="center"/>
    </xf>
    <xf numFmtId="1" fontId="14" fillId="0" borderId="8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5" fillId="0" borderId="0" xfId="0" applyFont="1" applyAlignment="1">
      <alignment horizontal="justify" vertical="top"/>
    </xf>
  </cellXfs>
  <cellStyles count="9">
    <cellStyle name="Comma [0] 2" xfId="2"/>
    <cellStyle name="Currency [0]" xfId="1" builtinId="7"/>
    <cellStyle name="Normal" xfId="0" builtinId="0"/>
    <cellStyle name="Normal 10" xfId="3"/>
    <cellStyle name="Normal 2" xfId="4"/>
    <cellStyle name="Normal 2 2" xfId="5"/>
    <cellStyle name="Normal 3" xfId="6"/>
    <cellStyle name="Normal 4" xfId="7"/>
    <cellStyle name="Normal 6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28575</xdr:rowOff>
    </xdr:from>
    <xdr:to>
      <xdr:col>2</xdr:col>
      <xdr:colOff>381000</xdr:colOff>
      <xdr:row>4</xdr:row>
      <xdr:rowOff>19050</xdr:rowOff>
    </xdr:to>
    <xdr:pic>
      <xdr:nvPicPr>
        <xdr:cNvPr id="2" name="Picture 41" descr="SUMEKAR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8200" y="28575"/>
          <a:ext cx="76200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180975</xdr:colOff>
      <xdr:row>0</xdr:row>
      <xdr:rowOff>38100</xdr:rowOff>
    </xdr:from>
    <xdr:to>
      <xdr:col>11</xdr:col>
      <xdr:colOff>762000</xdr:colOff>
      <xdr:row>5</xdr:row>
      <xdr:rowOff>66675</xdr:rowOff>
    </xdr:to>
    <xdr:pic>
      <xdr:nvPicPr>
        <xdr:cNvPr id="3" name="Picture 41" descr="SUMEKA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76975" y="38100"/>
          <a:ext cx="1038225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19050</xdr:rowOff>
    </xdr:from>
    <xdr:to>
      <xdr:col>3</xdr:col>
      <xdr:colOff>38100</xdr:colOff>
      <xdr:row>4</xdr:row>
      <xdr:rowOff>28575</xdr:rowOff>
    </xdr:to>
    <xdr:pic>
      <xdr:nvPicPr>
        <xdr:cNvPr id="2" name="Picture 41" descr="SUMEKA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8200" y="19050"/>
          <a:ext cx="10287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shiba/Downloads/FORM%20SPJ%20FIX%2020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knas/AppData/Local/Temp/MAMI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pad/AppData/Roaming/Microsoft/AddIns/terbilang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data"/>
      <sheetName val="1"/>
      <sheetName val="2"/>
      <sheetName val="4"/>
      <sheetName val="Sheet1"/>
    </sheetNames>
    <sheetDataSet>
      <sheetData sheetId="0" refreshError="1"/>
      <sheetData sheetId="1" refreshError="1">
        <row r="14">
          <cell r="E14" t="str">
            <v>Fasilitasi Kategori II</v>
          </cell>
        </row>
        <row r="15">
          <cell r="E15" t="str">
            <v>1.01.01.19.04.5.2.2.01.01</v>
          </cell>
        </row>
        <row r="16">
          <cell r="E16" t="str">
            <v>Belanja Alat Tulis Kantor</v>
          </cell>
        </row>
        <row r="19">
          <cell r="E19" t="str">
            <v>SALAMET</v>
          </cell>
        </row>
        <row r="20">
          <cell r="E20" t="str">
            <v>Pemilik</v>
          </cell>
        </row>
        <row r="21">
          <cell r="E21" t="str">
            <v>Jl. Kartini 420 Pangarangan_Sumenep</v>
          </cell>
        </row>
        <row r="22">
          <cell r="E22" t="str">
            <v>TRI FATHANAH, SE.,MM</v>
          </cell>
          <cell r="G22" t="str">
            <v>PPTK Sekretariat</v>
          </cell>
        </row>
        <row r="23">
          <cell r="E23" t="str">
            <v>Kasubbag. Penyelenggaraan Tugas Pembantuan</v>
          </cell>
          <cell r="G23" t="str">
            <v>Umum dan Kepegawaian</v>
          </cell>
        </row>
        <row r="24">
          <cell r="E24" t="str">
            <v>19770717 200501 2 017</v>
          </cell>
        </row>
        <row r="25">
          <cell r="E25" t="str">
            <v>Jl. Dr. Cipto No. 35 Sumenep</v>
          </cell>
        </row>
        <row r="27">
          <cell r="E27">
            <v>43684</v>
          </cell>
          <cell r="F27" t="str">
            <v>Rabu</v>
          </cell>
          <cell r="H27" t="str">
            <v xml:space="preserve"> Tujuh</v>
          </cell>
          <cell r="I27" t="str">
            <v>Agustus</v>
          </cell>
          <cell r="L27" t="str">
            <v xml:space="preserve"> Dua Ribu Sembilan Belas</v>
          </cell>
        </row>
        <row r="28">
          <cell r="E28" t="str">
            <v>900/          /435.308...../2019</v>
          </cell>
        </row>
        <row r="38">
          <cell r="A38">
            <v>1</v>
          </cell>
          <cell r="B38" t="str">
            <v>Kertas HVS 70gr F4 "Bola Dunia"</v>
          </cell>
          <cell r="C38">
            <v>9</v>
          </cell>
          <cell r="D38" t="str">
            <v>rim</v>
          </cell>
          <cell r="E38">
            <v>42500</v>
          </cell>
          <cell r="F38">
            <v>382500</v>
          </cell>
        </row>
        <row r="39">
          <cell r="B39" t="str">
            <v>Tinta Black Epson</v>
          </cell>
          <cell r="C39">
            <v>1</v>
          </cell>
          <cell r="D39" t="str">
            <v>buah</v>
          </cell>
          <cell r="E39">
            <v>90000</v>
          </cell>
          <cell r="F39">
            <v>90000</v>
          </cell>
        </row>
        <row r="40">
          <cell r="A40">
            <v>3</v>
          </cell>
          <cell r="B40" t="str">
            <v>Odner "bandex"</v>
          </cell>
          <cell r="C40">
            <v>1</v>
          </cell>
          <cell r="D40" t="str">
            <v>buah</v>
          </cell>
          <cell r="E40">
            <v>22000</v>
          </cell>
          <cell r="F40">
            <v>22000</v>
          </cell>
        </row>
        <row r="41">
          <cell r="B41" t="str">
            <v>Tip Ex</v>
          </cell>
          <cell r="C41">
            <v>1</v>
          </cell>
          <cell r="D41" t="str">
            <v>buah</v>
          </cell>
          <cell r="E41">
            <v>5000</v>
          </cell>
          <cell r="F41">
            <v>5000</v>
          </cell>
        </row>
        <row r="42">
          <cell r="B42" t="str">
            <v>Jepit Kertas Binder "joyko" 105</v>
          </cell>
          <cell r="C42">
            <v>5</v>
          </cell>
          <cell r="D42" t="str">
            <v>dus</v>
          </cell>
          <cell r="E42">
            <v>15700</v>
          </cell>
          <cell r="F42">
            <v>78500</v>
          </cell>
        </row>
        <row r="43">
          <cell r="B43" t="str">
            <v>Jepit Kertas Binder "joyko" 155</v>
          </cell>
          <cell r="C43">
            <v>4</v>
          </cell>
          <cell r="D43" t="str">
            <v>dus</v>
          </cell>
          <cell r="E43">
            <v>19800</v>
          </cell>
          <cell r="F43">
            <v>79200</v>
          </cell>
        </row>
        <row r="44">
          <cell r="A44">
            <v>7</v>
          </cell>
          <cell r="B44" t="str">
            <v>Jepit Kertas Binder "joyko" 260</v>
          </cell>
          <cell r="C44">
            <v>3</v>
          </cell>
          <cell r="D44" t="str">
            <v>dus</v>
          </cell>
          <cell r="E44">
            <v>22600</v>
          </cell>
          <cell r="F44">
            <v>67800</v>
          </cell>
        </row>
        <row r="45">
          <cell r="A45">
            <v>8</v>
          </cell>
          <cell r="B45" t="str">
            <v>Isi Steples Kecil "kangaro" No. 10</v>
          </cell>
          <cell r="C45">
            <v>5</v>
          </cell>
          <cell r="D45" t="str">
            <v>dus</v>
          </cell>
          <cell r="E45">
            <v>2000</v>
          </cell>
          <cell r="F45">
            <v>10000</v>
          </cell>
        </row>
        <row r="46">
          <cell r="A46">
            <v>9</v>
          </cell>
          <cell r="B46" t="str">
            <v>Isi Steples Kecil "Max" No. 3</v>
          </cell>
          <cell r="C46">
            <v>2</v>
          </cell>
          <cell r="D46" t="str">
            <v>dus</v>
          </cell>
          <cell r="E46">
            <v>4000</v>
          </cell>
          <cell r="F46">
            <v>8000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ASTER(MAMIN)"/>
      <sheetName val="MAMIN"/>
    </sheetNames>
    <sheetDataSet>
      <sheetData sheetId="0">
        <row r="12">
          <cell r="B12" t="str">
            <v>Nomor</v>
          </cell>
          <cell r="C12" t="str">
            <v>KODE REK</v>
          </cell>
          <cell r="E12" t="str">
            <v>hari</v>
          </cell>
          <cell r="F12" t="str">
            <v>tgl</v>
          </cell>
          <cell r="G12" t="str">
            <v>blan</v>
          </cell>
          <cell r="H12" t="str">
            <v>thn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ERBILANG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C38"/>
  <sheetViews>
    <sheetView view="pageBreakPreview" topLeftCell="A9" zoomScale="115" zoomScaleNormal="100" zoomScaleSheetLayoutView="115" workbookViewId="0">
      <selection activeCell="B18" sqref="B18"/>
    </sheetView>
  </sheetViews>
  <sheetFormatPr defaultRowHeight="15" x14ac:dyDescent="0.25"/>
  <cols>
    <col min="1" max="1" width="18.42578125" bestFit="1" customWidth="1"/>
    <col min="2" max="2" width="39.42578125" customWidth="1"/>
    <col min="3" max="3" width="23.140625" bestFit="1" customWidth="1"/>
  </cols>
  <sheetData>
    <row r="2" spans="1:2" x14ac:dyDescent="0.25">
      <c r="A2" t="s">
        <v>50</v>
      </c>
      <c r="B2" s="54">
        <v>2019</v>
      </c>
    </row>
    <row r="3" spans="1:2" x14ac:dyDescent="0.25">
      <c r="A3" t="s">
        <v>37</v>
      </c>
      <c r="B3" t="s">
        <v>38</v>
      </c>
    </row>
    <row r="4" spans="1:2" x14ac:dyDescent="0.25">
      <c r="A4" t="s">
        <v>39</v>
      </c>
      <c r="B4" t="s">
        <v>40</v>
      </c>
    </row>
    <row r="5" spans="1:2" x14ac:dyDescent="0.25">
      <c r="A5" t="s">
        <v>41</v>
      </c>
      <c r="B5" s="54" t="s">
        <v>42</v>
      </c>
    </row>
    <row r="6" spans="1:2" x14ac:dyDescent="0.25">
      <c r="A6" t="s">
        <v>43</v>
      </c>
      <c r="B6" s="54" t="s">
        <v>58</v>
      </c>
    </row>
    <row r="7" spans="1:2" x14ac:dyDescent="0.25">
      <c r="A7" t="s">
        <v>57</v>
      </c>
      <c r="B7" s="54" t="s">
        <v>59</v>
      </c>
    </row>
    <row r="8" spans="1:2" x14ac:dyDescent="0.25">
      <c r="B8" s="54"/>
    </row>
    <row r="9" spans="1:2" x14ac:dyDescent="0.25">
      <c r="A9" s="55" t="s">
        <v>47</v>
      </c>
    </row>
    <row r="10" spans="1:2" x14ac:dyDescent="0.25">
      <c r="A10" t="s">
        <v>45</v>
      </c>
      <c r="B10" t="s">
        <v>46</v>
      </c>
    </row>
    <row r="11" spans="1:2" x14ac:dyDescent="0.25">
      <c r="A11" t="s">
        <v>44</v>
      </c>
      <c r="B11" t="s">
        <v>73</v>
      </c>
    </row>
    <row r="12" spans="1:2" ht="30" x14ac:dyDescent="0.25">
      <c r="A12" s="77" t="s">
        <v>39</v>
      </c>
      <c r="B12" s="61" t="s">
        <v>60</v>
      </c>
    </row>
    <row r="14" spans="1:2" x14ac:dyDescent="0.25">
      <c r="A14" s="55" t="s">
        <v>48</v>
      </c>
    </row>
    <row r="15" spans="1:2" x14ac:dyDescent="0.25">
      <c r="A15" t="s">
        <v>49</v>
      </c>
      <c r="B15" t="s">
        <v>75</v>
      </c>
    </row>
    <row r="16" spans="1:2" x14ac:dyDescent="0.25">
      <c r="A16" t="s">
        <v>44</v>
      </c>
      <c r="B16" t="s">
        <v>0</v>
      </c>
    </row>
    <row r="17" spans="1:3" x14ac:dyDescent="0.25">
      <c r="A17" t="s">
        <v>39</v>
      </c>
      <c r="B17" t="s">
        <v>76</v>
      </c>
    </row>
    <row r="20" spans="1:3" x14ac:dyDescent="0.25">
      <c r="A20" s="55" t="s">
        <v>51</v>
      </c>
    </row>
    <row r="21" spans="1:3" x14ac:dyDescent="0.25">
      <c r="A21" t="s">
        <v>56</v>
      </c>
      <c r="B21" t="s">
        <v>68</v>
      </c>
    </row>
    <row r="22" spans="1:3" x14ac:dyDescent="0.25">
      <c r="A22" t="s">
        <v>52</v>
      </c>
      <c r="B22" s="54" t="s">
        <v>69</v>
      </c>
      <c r="C22" t="str">
        <f>PROPER([3]!TERBILANG(B22))</f>
        <v>Sebelas</v>
      </c>
    </row>
    <row r="23" spans="1:3" x14ac:dyDescent="0.25">
      <c r="A23" t="s">
        <v>53</v>
      </c>
      <c r="B23" s="54" t="s">
        <v>70</v>
      </c>
    </row>
    <row r="24" spans="1:3" x14ac:dyDescent="0.25">
      <c r="A24" t="s">
        <v>54</v>
      </c>
      <c r="B24" s="54" t="s">
        <v>55</v>
      </c>
      <c r="C24" t="str">
        <f>PROPER([3]!TERBILANG(B24))</f>
        <v>Dua Ribu Sembilan Belas</v>
      </c>
    </row>
    <row r="25" spans="1:3" x14ac:dyDescent="0.25">
      <c r="B25" s="54"/>
    </row>
    <row r="26" spans="1:3" x14ac:dyDescent="0.25">
      <c r="A26" s="55" t="s">
        <v>67</v>
      </c>
      <c r="B26" s="54"/>
    </row>
    <row r="27" spans="1:3" x14ac:dyDescent="0.25">
      <c r="A27" t="s">
        <v>56</v>
      </c>
      <c r="B27" s="54" t="s">
        <v>71</v>
      </c>
    </row>
    <row r="28" spans="1:3" x14ac:dyDescent="0.25">
      <c r="A28" t="s">
        <v>52</v>
      </c>
      <c r="B28" s="54" t="s">
        <v>72</v>
      </c>
    </row>
    <row r="29" spans="1:3" x14ac:dyDescent="0.25">
      <c r="A29" t="s">
        <v>53</v>
      </c>
      <c r="B29" s="54" t="s">
        <v>70</v>
      </c>
    </row>
    <row r="30" spans="1:3" x14ac:dyDescent="0.25">
      <c r="A30" t="s">
        <v>54</v>
      </c>
      <c r="B30" s="54" t="s">
        <v>55</v>
      </c>
    </row>
    <row r="31" spans="1:3" x14ac:dyDescent="0.25">
      <c r="B31" s="54"/>
    </row>
    <row r="32" spans="1:3" x14ac:dyDescent="0.25">
      <c r="A32" t="s">
        <v>61</v>
      </c>
      <c r="B32" s="54" t="s">
        <v>63</v>
      </c>
    </row>
    <row r="33" spans="1:2" x14ac:dyDescent="0.25">
      <c r="A33" t="s">
        <v>62</v>
      </c>
      <c r="B33" s="54" t="s">
        <v>74</v>
      </c>
    </row>
    <row r="34" spans="1:2" x14ac:dyDescent="0.25">
      <c r="B34" s="54"/>
    </row>
    <row r="35" spans="1:2" x14ac:dyDescent="0.25">
      <c r="B35" s="54"/>
    </row>
    <row r="36" spans="1:2" x14ac:dyDescent="0.25">
      <c r="B36" s="54"/>
    </row>
    <row r="37" spans="1:2" x14ac:dyDescent="0.25">
      <c r="B37" s="54"/>
    </row>
    <row r="38" spans="1:2" x14ac:dyDescent="0.25">
      <c r="B38" s="5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60"/>
  <sheetViews>
    <sheetView view="pageBreakPreview" topLeftCell="J1" zoomScale="115" zoomScaleSheetLayoutView="115" workbookViewId="0">
      <selection activeCell="P23" sqref="P23"/>
    </sheetView>
  </sheetViews>
  <sheetFormatPr defaultRowHeight="14.25" x14ac:dyDescent="0.2"/>
  <cols>
    <col min="1" max="1" width="4.28515625" style="1" hidden="1" customWidth="1"/>
    <col min="2" max="2" width="8.7109375" style="1" hidden="1" customWidth="1"/>
    <col min="3" max="3" width="13.28515625" style="1" hidden="1" customWidth="1"/>
    <col min="4" max="4" width="2" style="1" hidden="1" customWidth="1"/>
    <col min="5" max="5" width="13.42578125" style="1" hidden="1" customWidth="1"/>
    <col min="6" max="6" width="0" style="1" hidden="1" customWidth="1"/>
    <col min="7" max="7" width="13.140625" style="1" hidden="1" customWidth="1"/>
    <col min="8" max="8" width="15.85546875" style="1" hidden="1" customWidth="1"/>
    <col min="9" max="9" width="16.42578125" style="1" hidden="1" customWidth="1"/>
    <col min="10" max="10" width="3.140625" style="1" customWidth="1"/>
    <col min="11" max="11" width="5.42578125" style="1" customWidth="1"/>
    <col min="12" max="12" width="14.7109375" style="1" customWidth="1"/>
    <col min="13" max="13" width="2" style="1" bestFit="1" customWidth="1"/>
    <col min="14" max="14" width="13.42578125" style="1" customWidth="1"/>
    <col min="15" max="15" width="9.140625" style="1"/>
    <col min="16" max="16" width="13.140625" style="1" customWidth="1"/>
    <col min="17" max="17" width="15.85546875" style="1" customWidth="1"/>
    <col min="18" max="18" width="16.42578125" style="1" customWidth="1"/>
    <col min="19" max="20" width="9.140625" style="1"/>
    <col min="21" max="21" width="13" style="1" bestFit="1" customWidth="1"/>
    <col min="22" max="22" width="11.85546875" style="1" bestFit="1" customWidth="1"/>
    <col min="23" max="23" width="11.7109375" style="1" bestFit="1" customWidth="1"/>
    <col min="24" max="24" width="9.28515625" style="1" bestFit="1" customWidth="1"/>
    <col min="25" max="25" width="13.42578125" style="1" bestFit="1" customWidth="1"/>
    <col min="26" max="16384" width="9.140625" style="1"/>
  </cols>
  <sheetData>
    <row r="1" spans="2:22" ht="15.75" x14ac:dyDescent="0.25">
      <c r="B1" s="93" t="s">
        <v>28</v>
      </c>
      <c r="C1" s="93"/>
      <c r="D1" s="93"/>
      <c r="E1" s="93"/>
      <c r="F1" s="93"/>
      <c r="G1" s="93"/>
      <c r="H1" s="93"/>
      <c r="I1" s="93"/>
      <c r="K1" s="93" t="s">
        <v>28</v>
      </c>
      <c r="L1" s="93"/>
      <c r="M1" s="93"/>
      <c r="N1" s="93"/>
      <c r="O1" s="93"/>
      <c r="P1" s="93"/>
      <c r="Q1" s="93"/>
      <c r="R1" s="93"/>
    </row>
    <row r="2" spans="2:22" ht="20.25" x14ac:dyDescent="0.3">
      <c r="B2" s="94" t="s">
        <v>27</v>
      </c>
      <c r="C2" s="94"/>
      <c r="D2" s="94"/>
      <c r="E2" s="94"/>
      <c r="F2" s="94"/>
      <c r="G2" s="94"/>
      <c r="H2" s="94"/>
      <c r="I2" s="94"/>
      <c r="K2" s="94" t="str">
        <f>CONCATENATE("KEPALA DESA ",BIODATA!B3)</f>
        <v>KEPALA DESA KAMBINGAN BARAT</v>
      </c>
      <c r="L2" s="94"/>
      <c r="M2" s="94"/>
      <c r="N2" s="94"/>
      <c r="O2" s="94"/>
      <c r="P2" s="94"/>
      <c r="Q2" s="94"/>
      <c r="R2" s="94"/>
    </row>
    <row r="3" spans="2:22" x14ac:dyDescent="0.2">
      <c r="B3" s="95" t="s">
        <v>26</v>
      </c>
      <c r="C3" s="95"/>
      <c r="D3" s="95"/>
      <c r="E3" s="95"/>
      <c r="F3" s="95"/>
      <c r="G3" s="95"/>
      <c r="H3" s="95"/>
      <c r="I3" s="95"/>
      <c r="K3" s="95" t="str">
        <f>BIODATA!B4</f>
        <v>Jl. Raya Lenteng Saronggi No 108</v>
      </c>
      <c r="L3" s="95"/>
      <c r="M3" s="95"/>
      <c r="N3" s="95"/>
      <c r="O3" s="95"/>
      <c r="P3" s="95"/>
      <c r="Q3" s="95"/>
      <c r="R3" s="95"/>
    </row>
    <row r="4" spans="2:22" ht="15.75" x14ac:dyDescent="0.25">
      <c r="B4" s="88" t="s">
        <v>25</v>
      </c>
      <c r="C4" s="88"/>
      <c r="D4" s="88"/>
      <c r="E4" s="88"/>
      <c r="F4" s="88"/>
      <c r="G4" s="88"/>
      <c r="H4" s="88"/>
      <c r="I4" s="88"/>
      <c r="K4" s="88" t="s">
        <v>25</v>
      </c>
      <c r="L4" s="88"/>
      <c r="M4" s="88"/>
      <c r="N4" s="88"/>
      <c r="O4" s="88"/>
      <c r="P4" s="88"/>
      <c r="Q4" s="88"/>
      <c r="R4" s="88"/>
    </row>
    <row r="6" spans="2:22" x14ac:dyDescent="0.2">
      <c r="B6" s="89" t="s">
        <v>24</v>
      </c>
      <c r="C6" s="89"/>
      <c r="D6" s="89"/>
      <c r="E6" s="89"/>
      <c r="F6" s="89"/>
      <c r="G6" s="89"/>
      <c r="H6" s="89"/>
      <c r="I6" s="89"/>
      <c r="K6" s="89" t="s">
        <v>23</v>
      </c>
      <c r="L6" s="89"/>
      <c r="M6" s="89"/>
      <c r="N6" s="89"/>
      <c r="O6" s="89"/>
      <c r="P6" s="89"/>
      <c r="Q6" s="89"/>
      <c r="R6" s="89"/>
    </row>
    <row r="7" spans="2:22" x14ac:dyDescent="0.2">
      <c r="B7" s="90" t="str">
        <f>[1]data!E28</f>
        <v>900/          /435.308...../2019</v>
      </c>
      <c r="C7" s="90"/>
      <c r="D7" s="90"/>
      <c r="E7" s="90"/>
      <c r="F7" s="90"/>
      <c r="G7" s="90"/>
      <c r="H7" s="90"/>
      <c r="I7" s="90"/>
      <c r="K7" s="90" t="str">
        <f>CONCATENATE("Nomor : 027/          /",BIODATA!B5,"/",BIODATA!B2)</f>
        <v>Nomor : 027/          /435.308.108/2019</v>
      </c>
      <c r="L7" s="90"/>
      <c r="M7" s="90"/>
      <c r="N7" s="90"/>
      <c r="O7" s="90"/>
      <c r="P7" s="90"/>
      <c r="Q7" s="90"/>
      <c r="R7" s="90"/>
    </row>
    <row r="8" spans="2:22" ht="31.5" customHeight="1" x14ac:dyDescent="0.2">
      <c r="B8" s="91" t="str">
        <f>"Pada hari ini "&amp;[1]data!F27&amp;" Tanggal "&amp;[1]data!H27&amp; " Bulan "&amp;[1]data!I27 &amp;" Tahun "&amp;[1]data!L27&amp;" kami yang bertanda tangan dibawah ini:"</f>
        <v>Pada hari ini Rabu Tanggal  Tujuh Bulan Agustus Tahun  Dua Ribu Sembilan Belas kami yang bertanda tangan dibawah ini:</v>
      </c>
      <c r="C8" s="91"/>
      <c r="D8" s="91"/>
      <c r="E8" s="91"/>
      <c r="F8" s="91"/>
      <c r="G8" s="91"/>
      <c r="H8" s="91"/>
      <c r="I8" s="91"/>
      <c r="K8" s="91" t="str">
        <f>CONCATENATE("Pada hari ini ",BIODATA!B21," Tanggal  ",BIODATA!C22," Bulan ",BIODATA!B23," Tahun  ",BIODATA!C24," kami yang bertanda tangan dibawah ini:")</f>
        <v>Pada hari ini Rabu Tanggal  Sebelas Bulan Desember Tahun  Dua Ribu Sembilan Belas kami yang bertanda tangan dibawah ini:</v>
      </c>
      <c r="L8" s="91"/>
      <c r="M8" s="91"/>
      <c r="N8" s="91"/>
      <c r="O8" s="91"/>
      <c r="P8" s="91"/>
      <c r="Q8" s="91"/>
      <c r="R8" s="91"/>
    </row>
    <row r="9" spans="2:22" ht="3" customHeight="1" x14ac:dyDescent="0.2">
      <c r="B9" s="5"/>
      <c r="K9" s="5"/>
    </row>
    <row r="10" spans="2:22" ht="14.25" customHeight="1" x14ac:dyDescent="0.2">
      <c r="B10" s="36" t="s">
        <v>22</v>
      </c>
      <c r="C10" s="36" t="s">
        <v>20</v>
      </c>
      <c r="D10" s="35" t="s">
        <v>17</v>
      </c>
      <c r="E10" s="40" t="str">
        <f>[1]data!E22</f>
        <v>TRI FATHANAH, SE.,MM</v>
      </c>
      <c r="F10" s="36"/>
      <c r="G10" s="36"/>
      <c r="H10" s="36"/>
      <c r="I10" s="36"/>
      <c r="K10" s="36" t="s">
        <v>22</v>
      </c>
      <c r="L10" s="36" t="s">
        <v>20</v>
      </c>
      <c r="M10" s="35" t="s">
        <v>17</v>
      </c>
      <c r="N10" s="40" t="str">
        <f>BIODATA!B10</f>
        <v>MISNAL</v>
      </c>
      <c r="O10" s="36"/>
      <c r="P10" s="36"/>
      <c r="Q10" s="36"/>
      <c r="R10" s="36"/>
      <c r="U10" s="39"/>
    </row>
    <row r="11" spans="2:22" ht="14.25" customHeight="1" x14ac:dyDescent="0.2">
      <c r="B11" s="9"/>
      <c r="C11" s="5" t="s">
        <v>19</v>
      </c>
      <c r="D11" s="6" t="s">
        <v>17</v>
      </c>
      <c r="E11" s="1" t="str">
        <f>[1]data!E23</f>
        <v>Kasubbag. Penyelenggaraan Tugas Pembantuan</v>
      </c>
      <c r="K11" s="9"/>
      <c r="L11" s="5" t="s">
        <v>19</v>
      </c>
      <c r="M11" s="6" t="s">
        <v>17</v>
      </c>
      <c r="N11" s="34" t="str">
        <f>BIODATA!B11</f>
        <v>Ketua Tim Pengelola Kegiatan</v>
      </c>
    </row>
    <row r="12" spans="2:22" ht="14.25" customHeight="1" x14ac:dyDescent="0.2">
      <c r="B12" s="6"/>
      <c r="C12" s="5" t="s">
        <v>18</v>
      </c>
      <c r="D12" s="6" t="s">
        <v>17</v>
      </c>
      <c r="E12" s="38" t="str">
        <f>[1]data!E25</f>
        <v>Jl. Dr. Cipto No. 35 Sumenep</v>
      </c>
      <c r="F12" s="37"/>
      <c r="G12" s="5"/>
      <c r="H12" s="37"/>
      <c r="I12" s="5"/>
      <c r="K12" s="6"/>
      <c r="L12" s="5" t="s">
        <v>18</v>
      </c>
      <c r="M12" s="6" t="s">
        <v>17</v>
      </c>
      <c r="N12" s="34" t="str">
        <f>BIODATA!B12</f>
        <v>Dusun Daja Lorong RT/RW 001/001, Desa Kambingan Barat, Kec. Lenteng</v>
      </c>
      <c r="O12" s="37"/>
      <c r="P12" s="5"/>
      <c r="Q12" s="37"/>
      <c r="R12" s="5"/>
      <c r="U12" s="32"/>
      <c r="V12" s="32"/>
    </row>
    <row r="13" spans="2:22" ht="41.25" customHeight="1" x14ac:dyDescent="0.2">
      <c r="B13" s="6"/>
      <c r="C13" s="31"/>
      <c r="D13" s="31"/>
      <c r="E13" s="91" t="str">
        <f>"Dalam hal ini bertindak untuk dan atas nama Pemerintah Kabupaten Sumenep selaku PPTK Bidang "&amp;[1]data!G23&amp;", untuk selanjutnya disebut PIHAK KESATU"</f>
        <v>Dalam hal ini bertindak untuk dan atas nama Pemerintah Kabupaten Sumenep selaku PPTK Bidang Umum dan Kepegawaian, untuk selanjutnya disebut PIHAK KESATU</v>
      </c>
      <c r="F13" s="91"/>
      <c r="G13" s="91"/>
      <c r="H13" s="91"/>
      <c r="I13" s="91"/>
      <c r="K13" s="6"/>
      <c r="L13" s="31"/>
      <c r="M13" s="31"/>
      <c r="N13" s="91" t="str">
        <f>CONCATENATE("Dalam hal ini bertindak untuk dan atas nama Pemerintah Desa ",PROPER(BIODATA!B3)," Kecamatan Lenteng Kabupaten Sumenep selaku Ketua Tim Pengelola Kegiatan, untuk selanjutnya disebut PIHAK KESATU")</f>
        <v>Dalam hal ini bertindak untuk dan atas nama Pemerintah Desa Kambingan Barat Kecamatan Lenteng Kabupaten Sumenep selaku Ketua Tim Pengelola Kegiatan, untuk selanjutnya disebut PIHAK KESATU</v>
      </c>
      <c r="O13" s="91"/>
      <c r="P13" s="91"/>
      <c r="Q13" s="91"/>
      <c r="R13" s="91"/>
    </row>
    <row r="14" spans="2:22" ht="14.25" customHeight="1" x14ac:dyDescent="0.2">
      <c r="B14" s="36" t="s">
        <v>22</v>
      </c>
      <c r="C14" s="36" t="s">
        <v>20</v>
      </c>
      <c r="D14" s="35" t="s">
        <v>17</v>
      </c>
      <c r="E14" s="87" t="str">
        <f>[1]data!E19</f>
        <v>SALAMET</v>
      </c>
      <c r="F14" s="87"/>
      <c r="G14" s="87"/>
      <c r="H14" s="87"/>
      <c r="I14" s="87"/>
      <c r="K14" s="36" t="s">
        <v>21</v>
      </c>
      <c r="L14" s="36" t="s">
        <v>20</v>
      </c>
      <c r="M14" s="35" t="s">
        <v>17</v>
      </c>
      <c r="N14" s="87" t="str">
        <f>BIODATA!B15</f>
        <v>JUNAIDI</v>
      </c>
      <c r="O14" s="87"/>
      <c r="P14" s="87"/>
      <c r="Q14" s="87"/>
      <c r="R14" s="87"/>
    </row>
    <row r="15" spans="2:22" ht="14.25" customHeight="1" x14ac:dyDescent="0.2">
      <c r="B15" s="9"/>
      <c r="C15" s="5" t="s">
        <v>19</v>
      </c>
      <c r="D15" s="6" t="s">
        <v>17</v>
      </c>
      <c r="E15" s="1" t="str">
        <f>[1]data!E20</f>
        <v>Pemilik</v>
      </c>
      <c r="K15" s="9"/>
      <c r="L15" s="5" t="s">
        <v>19</v>
      </c>
      <c r="M15" s="6" t="s">
        <v>17</v>
      </c>
      <c r="N15" s="91" t="str">
        <f>BIODATA!B16</f>
        <v>Pemilik</v>
      </c>
      <c r="O15" s="91"/>
      <c r="P15" s="91"/>
      <c r="Q15" s="91"/>
      <c r="R15" s="91"/>
    </row>
    <row r="16" spans="2:22" ht="15.75" customHeight="1" x14ac:dyDescent="0.2">
      <c r="B16" s="6"/>
      <c r="C16" s="34" t="s">
        <v>18</v>
      </c>
      <c r="D16" s="33" t="s">
        <v>17</v>
      </c>
      <c r="E16" s="84" t="str">
        <f>[1]data!E21</f>
        <v>Jl. Kartini 420 Pangarangan_Sumenep</v>
      </c>
      <c r="F16" s="84"/>
      <c r="G16" s="84"/>
      <c r="H16" s="84"/>
      <c r="I16" s="84"/>
      <c r="K16" s="6"/>
      <c r="L16" s="34" t="s">
        <v>18</v>
      </c>
      <c r="M16" s="33" t="s">
        <v>17</v>
      </c>
      <c r="N16" s="91" t="str">
        <f>BIODATA!B17</f>
        <v>Desa Kambingan Barat, Kec. Lenteng, Kab. Sumenep</v>
      </c>
      <c r="O16" s="91"/>
      <c r="P16" s="91"/>
      <c r="Q16" s="91"/>
      <c r="R16" s="91"/>
      <c r="U16" s="32"/>
      <c r="V16" s="32"/>
    </row>
    <row r="17" spans="2:18" ht="31.5" customHeight="1" x14ac:dyDescent="0.2">
      <c r="B17" s="6"/>
      <c r="C17" s="31"/>
      <c r="D17" s="31"/>
      <c r="E17" s="91" t="str">
        <f>"Dalam hal ini bertindak untuk dan atas nama "&amp;[1]data!E20&amp;" Yang selanjutnya disebut PIHAK KEDUA"</f>
        <v>Dalam hal ini bertindak untuk dan atas nama Pemilik Yang selanjutnya disebut PIHAK KEDUA</v>
      </c>
      <c r="F17" s="91"/>
      <c r="G17" s="91"/>
      <c r="H17" s="91"/>
      <c r="I17" s="91"/>
      <c r="K17" s="6"/>
      <c r="L17" s="31"/>
      <c r="M17" s="31"/>
      <c r="N17" s="91" t="s">
        <v>16</v>
      </c>
      <c r="O17" s="91"/>
      <c r="P17" s="91"/>
      <c r="Q17" s="91"/>
      <c r="R17" s="91"/>
    </row>
    <row r="18" spans="2:18" ht="44.25" customHeight="1" x14ac:dyDescent="0.2">
      <c r="B18" s="91" t="str">
        <f>"Dengan ini menerangkan bahwa PIHAK KESATU memesan barang/jasa  kepada PIHAK KEDUA berupa "&amp;[1]data!E16&amp;" untuk kegiatan "&amp;[1]data!E14&amp;" dengan kode rekening "&amp;[1]data!E15&amp;", dengan rincian sebagai berikut : "</f>
        <v xml:space="preserve">Dengan ini menerangkan bahwa PIHAK KESATU memesan barang/jasa  kepada PIHAK KEDUA berupa Belanja Alat Tulis Kantor untuk kegiatan Fasilitasi Kategori II dengan kode rekening 1.01.01.19.04.5.2.2.01.01, dengan rincian sebagai berikut : </v>
      </c>
      <c r="C18" s="91"/>
      <c r="D18" s="91"/>
      <c r="E18" s="91"/>
      <c r="F18" s="91"/>
      <c r="G18" s="91"/>
      <c r="H18" s="91"/>
      <c r="I18" s="91"/>
      <c r="K18" s="91" t="str">
        <f>CONCATENATE("Dengan ini menerangkan bahwa PIHAK KEDUA Menerima Pesanan barang/jasa  Dari PIHAK KESATU berupa ",BIODATA!B32," untuk ",BIODATA!B33," dengan rincian sebagai berikut : ")</f>
        <v xml:space="preserve">Dengan ini menerangkan bahwa PIHAK KEDUA Menerima Pesanan barang/jasa  Dari PIHAK KESATU berupa Bahan Bangunan untuk Pembangunan MCK Umum dengan rincian sebagai berikut : </v>
      </c>
      <c r="L18" s="91"/>
      <c r="M18" s="91"/>
      <c r="N18" s="91"/>
      <c r="O18" s="91"/>
      <c r="P18" s="91"/>
      <c r="Q18" s="91"/>
      <c r="R18" s="91"/>
    </row>
    <row r="19" spans="2:18" ht="17.25" customHeight="1" x14ac:dyDescent="0.2">
      <c r="B19" s="30" t="s">
        <v>15</v>
      </c>
      <c r="C19" s="92" t="s">
        <v>14</v>
      </c>
      <c r="D19" s="92"/>
      <c r="E19" s="92"/>
      <c r="F19" s="30" t="s">
        <v>13</v>
      </c>
      <c r="G19" s="30" t="s">
        <v>12</v>
      </c>
      <c r="H19" s="30" t="s">
        <v>11</v>
      </c>
      <c r="I19" s="29" t="s">
        <v>10</v>
      </c>
      <c r="K19" s="30" t="s">
        <v>15</v>
      </c>
      <c r="L19" s="86" t="s">
        <v>14</v>
      </c>
      <c r="M19" s="86"/>
      <c r="N19" s="86"/>
      <c r="O19" s="30" t="s">
        <v>13</v>
      </c>
      <c r="P19" s="30" t="s">
        <v>12</v>
      </c>
      <c r="Q19" s="30" t="s">
        <v>11</v>
      </c>
      <c r="R19" s="29" t="s">
        <v>10</v>
      </c>
    </row>
    <row r="20" spans="2:18" s="27" customFormat="1" ht="20.100000000000001" customHeight="1" x14ac:dyDescent="0.25">
      <c r="B20" s="28">
        <f>[1]data!A38</f>
        <v>1</v>
      </c>
      <c r="C20" s="97" t="str">
        <f>[1]data!B38</f>
        <v>Kertas HVS 70gr F4 "Bola Dunia"</v>
      </c>
      <c r="D20" s="97"/>
      <c r="E20" s="97"/>
      <c r="F20" s="28">
        <f>[1]data!C38</f>
        <v>9</v>
      </c>
      <c r="G20" s="28" t="str">
        <f>[1]data!D38</f>
        <v>rim</v>
      </c>
      <c r="H20" s="24">
        <f>[1]data!E38</f>
        <v>42500</v>
      </c>
      <c r="I20" s="24">
        <f>[1]data!F38</f>
        <v>382500</v>
      </c>
      <c r="K20" s="68">
        <v>1</v>
      </c>
      <c r="L20" s="67" t="s">
        <v>77</v>
      </c>
      <c r="M20" s="65"/>
      <c r="N20" s="66"/>
      <c r="O20" s="70">
        <v>4</v>
      </c>
      <c r="P20" s="28" t="s">
        <v>65</v>
      </c>
      <c r="Q20" s="72">
        <v>576000</v>
      </c>
      <c r="R20" s="72">
        <f t="shared" ref="R20:R33" si="0">O20*Q20</f>
        <v>2304000</v>
      </c>
    </row>
    <row r="21" spans="2:18" s="23" customFormat="1" ht="17.25" customHeight="1" x14ac:dyDescent="0.2">
      <c r="B21" s="26">
        <v>2</v>
      </c>
      <c r="C21" s="80" t="str">
        <f>[1]data!B39</f>
        <v>Tinta Black Epson</v>
      </c>
      <c r="D21" s="80"/>
      <c r="E21" s="80"/>
      <c r="F21" s="26">
        <f>[1]data!C39</f>
        <v>1</v>
      </c>
      <c r="G21" s="26" t="str">
        <f>[1]data!D39</f>
        <v>buah</v>
      </c>
      <c r="H21" s="25">
        <f>[1]data!E39</f>
        <v>90000</v>
      </c>
      <c r="I21" s="25">
        <f>[1]data!F39</f>
        <v>90000</v>
      </c>
      <c r="K21" s="69">
        <v>2</v>
      </c>
      <c r="L21" s="62" t="s">
        <v>78</v>
      </c>
      <c r="M21" s="63"/>
      <c r="N21" s="64"/>
      <c r="O21" s="74">
        <v>2</v>
      </c>
      <c r="P21" s="26" t="s">
        <v>65</v>
      </c>
      <c r="Q21" s="73">
        <v>275000</v>
      </c>
      <c r="R21" s="72">
        <f t="shared" si="0"/>
        <v>550000</v>
      </c>
    </row>
    <row r="22" spans="2:18" s="23" customFormat="1" ht="17.25" customHeight="1" x14ac:dyDescent="0.2">
      <c r="B22" s="26">
        <f>[1]data!A40</f>
        <v>3</v>
      </c>
      <c r="C22" s="81" t="str">
        <f>[1]data!B40</f>
        <v>Odner "bandex"</v>
      </c>
      <c r="D22" s="82"/>
      <c r="E22" s="83"/>
      <c r="F22" s="26">
        <f>[1]data!C40</f>
        <v>1</v>
      </c>
      <c r="G22" s="26" t="str">
        <f>[1]data!D40</f>
        <v>buah</v>
      </c>
      <c r="H22" s="25">
        <f>[1]data!E40</f>
        <v>22000</v>
      </c>
      <c r="I22" s="25">
        <f>[1]data!F40</f>
        <v>22000</v>
      </c>
      <c r="K22" s="68">
        <v>3</v>
      </c>
      <c r="L22" s="62" t="s">
        <v>79</v>
      </c>
      <c r="M22" s="63"/>
      <c r="N22" s="64"/>
      <c r="O22" s="71">
        <v>0.53675450800000002</v>
      </c>
      <c r="P22" s="26" t="s">
        <v>65</v>
      </c>
      <c r="Q22" s="73">
        <v>576800</v>
      </c>
      <c r="R22" s="72">
        <f t="shared" si="0"/>
        <v>309600.0002144</v>
      </c>
    </row>
    <row r="23" spans="2:18" s="23" customFormat="1" ht="17.25" customHeight="1" x14ac:dyDescent="0.2">
      <c r="B23" s="26">
        <v>4</v>
      </c>
      <c r="C23" s="80" t="str">
        <f>[1]data!B41</f>
        <v>Tip Ex</v>
      </c>
      <c r="D23" s="80"/>
      <c r="E23" s="80"/>
      <c r="F23" s="26">
        <f>[1]data!C41</f>
        <v>1</v>
      </c>
      <c r="G23" s="26" t="str">
        <f>[1]data!D41</f>
        <v>buah</v>
      </c>
      <c r="H23" s="25">
        <f>[1]data!E41</f>
        <v>5000</v>
      </c>
      <c r="I23" s="25">
        <f>[1]data!F41</f>
        <v>5000</v>
      </c>
      <c r="K23" s="69">
        <v>4</v>
      </c>
      <c r="L23" s="58"/>
      <c r="M23" s="59"/>
      <c r="N23" s="60"/>
      <c r="O23" s="71"/>
      <c r="P23" s="26"/>
      <c r="Q23" s="73"/>
      <c r="R23" s="72">
        <f t="shared" si="0"/>
        <v>0</v>
      </c>
    </row>
    <row r="24" spans="2:18" s="23" customFormat="1" ht="17.25" customHeight="1" x14ac:dyDescent="0.2">
      <c r="B24" s="26">
        <v>5</v>
      </c>
      <c r="C24" s="80" t="str">
        <f>[1]data!B42</f>
        <v>Jepit Kertas Binder "joyko" 105</v>
      </c>
      <c r="D24" s="80"/>
      <c r="E24" s="80"/>
      <c r="F24" s="26">
        <f>[1]data!C42</f>
        <v>5</v>
      </c>
      <c r="G24" s="26" t="str">
        <f>[1]data!D42</f>
        <v>dus</v>
      </c>
      <c r="H24" s="25">
        <f>[1]data!E42</f>
        <v>15700</v>
      </c>
      <c r="I24" s="25">
        <f>[1]data!F42</f>
        <v>78500</v>
      </c>
      <c r="K24" s="68">
        <v>5</v>
      </c>
      <c r="L24" s="62"/>
      <c r="M24" s="63"/>
      <c r="N24" s="64"/>
      <c r="O24" s="71"/>
      <c r="P24" s="26"/>
      <c r="Q24" s="73"/>
      <c r="R24" s="72">
        <f t="shared" si="0"/>
        <v>0</v>
      </c>
    </row>
    <row r="25" spans="2:18" s="23" customFormat="1" ht="17.25" customHeight="1" x14ac:dyDescent="0.2">
      <c r="B25" s="26"/>
      <c r="C25" s="57"/>
      <c r="D25" s="57"/>
      <c r="E25" s="57"/>
      <c r="F25" s="26"/>
      <c r="G25" s="26"/>
      <c r="H25" s="25"/>
      <c r="I25" s="25"/>
      <c r="K25" s="69">
        <v>6</v>
      </c>
      <c r="L25" s="58"/>
      <c r="M25" s="59"/>
      <c r="N25" s="60"/>
      <c r="O25" s="71"/>
      <c r="P25" s="26"/>
      <c r="Q25" s="73"/>
      <c r="R25" s="72">
        <f t="shared" si="0"/>
        <v>0</v>
      </c>
    </row>
    <row r="26" spans="2:18" s="23" customFormat="1" ht="17.25" customHeight="1" x14ac:dyDescent="0.2">
      <c r="B26" s="26"/>
      <c r="C26" s="57"/>
      <c r="D26" s="57"/>
      <c r="E26" s="57"/>
      <c r="F26" s="26"/>
      <c r="G26" s="26"/>
      <c r="H26" s="25"/>
      <c r="I26" s="25"/>
      <c r="K26" s="68">
        <v>7</v>
      </c>
      <c r="L26" s="58"/>
      <c r="M26" s="59"/>
      <c r="N26" s="60"/>
      <c r="O26" s="75"/>
      <c r="P26" s="26"/>
      <c r="Q26" s="73"/>
      <c r="R26" s="72">
        <f t="shared" si="0"/>
        <v>0</v>
      </c>
    </row>
    <row r="27" spans="2:18" s="23" customFormat="1" ht="17.25" customHeight="1" x14ac:dyDescent="0.2">
      <c r="B27" s="26"/>
      <c r="C27" s="57"/>
      <c r="D27" s="57"/>
      <c r="E27" s="57"/>
      <c r="F27" s="26"/>
      <c r="G27" s="26"/>
      <c r="H27" s="25"/>
      <c r="I27" s="25"/>
      <c r="K27" s="69">
        <v>8</v>
      </c>
      <c r="L27" s="58"/>
      <c r="M27" s="59"/>
      <c r="N27" s="60"/>
      <c r="O27" s="75"/>
      <c r="P27" s="26"/>
      <c r="Q27" s="73"/>
      <c r="R27" s="72">
        <f t="shared" si="0"/>
        <v>0</v>
      </c>
    </row>
    <row r="28" spans="2:18" s="23" customFormat="1" ht="17.25" customHeight="1" x14ac:dyDescent="0.2">
      <c r="B28" s="26"/>
      <c r="C28" s="57"/>
      <c r="D28" s="57"/>
      <c r="E28" s="57"/>
      <c r="F28" s="26"/>
      <c r="G28" s="26"/>
      <c r="H28" s="25"/>
      <c r="I28" s="25"/>
      <c r="K28" s="68">
        <v>9</v>
      </c>
      <c r="L28" s="58"/>
      <c r="M28" s="59"/>
      <c r="N28" s="60"/>
      <c r="O28" s="71"/>
      <c r="P28" s="26"/>
      <c r="Q28" s="73"/>
      <c r="R28" s="72">
        <f t="shared" si="0"/>
        <v>0</v>
      </c>
    </row>
    <row r="29" spans="2:18" s="23" customFormat="1" ht="17.25" customHeight="1" x14ac:dyDescent="0.2">
      <c r="B29" s="26"/>
      <c r="C29" s="57"/>
      <c r="D29" s="57"/>
      <c r="E29" s="57"/>
      <c r="F29" s="26"/>
      <c r="G29" s="26"/>
      <c r="H29" s="25"/>
      <c r="I29" s="25"/>
      <c r="K29" s="69">
        <v>10</v>
      </c>
      <c r="L29" s="58"/>
      <c r="M29" s="59"/>
      <c r="N29" s="60"/>
      <c r="O29" s="71"/>
      <c r="P29" s="26"/>
      <c r="Q29" s="73"/>
      <c r="R29" s="72">
        <f t="shared" si="0"/>
        <v>0</v>
      </c>
    </row>
    <row r="30" spans="2:18" s="23" customFormat="1" ht="17.25" customHeight="1" x14ac:dyDescent="0.2">
      <c r="B30" s="26">
        <v>6</v>
      </c>
      <c r="C30" s="80" t="str">
        <f>[1]data!B43</f>
        <v>Jepit Kertas Binder "joyko" 155</v>
      </c>
      <c r="D30" s="80"/>
      <c r="E30" s="80"/>
      <c r="F30" s="26">
        <f>[1]data!C43</f>
        <v>4</v>
      </c>
      <c r="G30" s="26" t="str">
        <f>[1]data!D43</f>
        <v>dus</v>
      </c>
      <c r="H30" s="25">
        <f>[1]data!E43</f>
        <v>19800</v>
      </c>
      <c r="I30" s="25">
        <f>[1]data!F43</f>
        <v>79200</v>
      </c>
      <c r="K30" s="68">
        <v>11</v>
      </c>
      <c r="L30" s="62"/>
      <c r="M30" s="63"/>
      <c r="N30" s="64"/>
      <c r="O30" s="71"/>
      <c r="P30" s="26"/>
      <c r="Q30" s="73"/>
      <c r="R30" s="72">
        <f t="shared" si="0"/>
        <v>0</v>
      </c>
    </row>
    <row r="31" spans="2:18" s="23" customFormat="1" ht="17.25" customHeight="1" x14ac:dyDescent="0.2">
      <c r="B31" s="26">
        <f>[1]data!A44</f>
        <v>7</v>
      </c>
      <c r="C31" s="80" t="str">
        <f>[1]data!B44</f>
        <v>Jepit Kertas Binder "joyko" 260</v>
      </c>
      <c r="D31" s="80"/>
      <c r="E31" s="80"/>
      <c r="F31" s="26">
        <f>[1]data!C44</f>
        <v>3</v>
      </c>
      <c r="G31" s="26" t="str">
        <f>[1]data!D44</f>
        <v>dus</v>
      </c>
      <c r="H31" s="25">
        <f>[1]data!E44</f>
        <v>22600</v>
      </c>
      <c r="I31" s="25">
        <f>[1]data!F44</f>
        <v>67800</v>
      </c>
      <c r="K31" s="69">
        <v>12</v>
      </c>
      <c r="L31" s="62"/>
      <c r="M31" s="63"/>
      <c r="N31" s="64"/>
      <c r="O31" s="71"/>
      <c r="P31" s="26"/>
      <c r="Q31" s="73"/>
      <c r="R31" s="72">
        <f t="shared" si="0"/>
        <v>0</v>
      </c>
    </row>
    <row r="32" spans="2:18" s="23" customFormat="1" ht="17.25" customHeight="1" x14ac:dyDescent="0.2">
      <c r="B32" s="26">
        <f>[1]data!A45</f>
        <v>8</v>
      </c>
      <c r="C32" s="80" t="str">
        <f>[1]data!B45</f>
        <v>Isi Steples Kecil "kangaro" No. 10</v>
      </c>
      <c r="D32" s="80"/>
      <c r="E32" s="80"/>
      <c r="F32" s="26">
        <f>[1]data!C45</f>
        <v>5</v>
      </c>
      <c r="G32" s="26" t="str">
        <f>[1]data!D45</f>
        <v>dus</v>
      </c>
      <c r="H32" s="25">
        <f>[1]data!E45</f>
        <v>2000</v>
      </c>
      <c r="I32" s="25">
        <f>[1]data!F45</f>
        <v>10000</v>
      </c>
      <c r="K32" s="68">
        <v>13</v>
      </c>
      <c r="L32" s="62"/>
      <c r="M32" s="63"/>
      <c r="N32" s="64"/>
      <c r="O32" s="71"/>
      <c r="P32" s="26"/>
      <c r="Q32" s="73"/>
      <c r="R32" s="72">
        <f t="shared" si="0"/>
        <v>0</v>
      </c>
    </row>
    <row r="33" spans="2:23" s="23" customFormat="1" ht="17.25" customHeight="1" x14ac:dyDescent="0.2">
      <c r="B33" s="26">
        <f>[1]data!A46</f>
        <v>9</v>
      </c>
      <c r="C33" s="80" t="str">
        <f>[1]data!B46</f>
        <v>Isi Steples Kecil "Max" No. 3</v>
      </c>
      <c r="D33" s="80"/>
      <c r="E33" s="80"/>
      <c r="F33" s="26">
        <f>[1]data!C46</f>
        <v>2</v>
      </c>
      <c r="G33" s="26" t="str">
        <f>[1]data!D46</f>
        <v>dus</v>
      </c>
      <c r="H33" s="25">
        <f>[1]data!E46</f>
        <v>4000</v>
      </c>
      <c r="I33" s="25">
        <f>[1]data!F46</f>
        <v>8000</v>
      </c>
      <c r="K33" s="69">
        <v>14</v>
      </c>
      <c r="L33" s="62"/>
      <c r="M33" s="63"/>
      <c r="N33" s="64"/>
      <c r="O33" s="71"/>
      <c r="P33" s="26"/>
      <c r="Q33" s="73"/>
      <c r="R33" s="72">
        <f t="shared" si="0"/>
        <v>0</v>
      </c>
    </row>
    <row r="34" spans="2:23" s="19" customFormat="1" ht="17.25" hidden="1" customHeight="1" x14ac:dyDescent="0.2">
      <c r="B34" s="22"/>
      <c r="C34" s="79"/>
      <c r="D34" s="79"/>
      <c r="E34" s="79"/>
      <c r="F34" s="21"/>
      <c r="G34" s="21"/>
      <c r="H34" s="20"/>
      <c r="I34" s="20"/>
      <c r="K34" s="22"/>
      <c r="L34" s="85"/>
      <c r="M34" s="85"/>
      <c r="N34" s="85"/>
      <c r="O34" s="21"/>
      <c r="P34" s="21"/>
      <c r="Q34" s="20"/>
      <c r="R34" s="20"/>
    </row>
    <row r="35" spans="2:23" s="19" customFormat="1" ht="17.25" hidden="1" customHeight="1" x14ac:dyDescent="0.2">
      <c r="B35" s="22"/>
      <c r="C35" s="79"/>
      <c r="D35" s="79"/>
      <c r="E35" s="79"/>
      <c r="F35" s="21"/>
      <c r="G35" s="21"/>
      <c r="H35" s="20"/>
      <c r="I35" s="20"/>
      <c r="K35" s="22"/>
      <c r="L35" s="79"/>
      <c r="M35" s="79"/>
      <c r="N35" s="79"/>
      <c r="O35" s="21"/>
      <c r="P35" s="21"/>
      <c r="Q35" s="20"/>
      <c r="R35" s="20"/>
    </row>
    <row r="36" spans="2:23" s="19" customFormat="1" ht="17.25" hidden="1" customHeight="1" x14ac:dyDescent="0.2">
      <c r="B36" s="22"/>
      <c r="C36" s="79"/>
      <c r="D36" s="79"/>
      <c r="E36" s="79"/>
      <c r="F36" s="21"/>
      <c r="G36" s="21"/>
      <c r="H36" s="20"/>
      <c r="I36" s="20"/>
      <c r="K36" s="22"/>
      <c r="L36" s="79"/>
      <c r="M36" s="79"/>
      <c r="N36" s="79"/>
      <c r="O36" s="21"/>
      <c r="P36" s="21"/>
      <c r="Q36" s="20"/>
      <c r="R36" s="20"/>
    </row>
    <row r="37" spans="2:23" s="19" customFormat="1" ht="17.25" hidden="1" customHeight="1" x14ac:dyDescent="0.2">
      <c r="B37" s="22"/>
      <c r="C37" s="79"/>
      <c r="D37" s="79"/>
      <c r="E37" s="79"/>
      <c r="F37" s="21"/>
      <c r="G37" s="21"/>
      <c r="H37" s="20"/>
      <c r="I37" s="20"/>
      <c r="K37" s="22"/>
      <c r="L37" s="79"/>
      <c r="M37" s="79"/>
      <c r="N37" s="79"/>
      <c r="O37" s="21"/>
      <c r="P37" s="21"/>
      <c r="Q37" s="20"/>
      <c r="R37" s="20"/>
    </row>
    <row r="38" spans="2:23" s="19" customFormat="1" ht="17.25" hidden="1" customHeight="1" x14ac:dyDescent="0.2">
      <c r="B38" s="22"/>
      <c r="C38" s="79"/>
      <c r="D38" s="79"/>
      <c r="E38" s="79"/>
      <c r="F38" s="21"/>
      <c r="G38" s="21"/>
      <c r="H38" s="20"/>
      <c r="I38" s="20"/>
      <c r="K38" s="22"/>
      <c r="L38" s="79"/>
      <c r="M38" s="79"/>
      <c r="N38" s="79"/>
      <c r="O38" s="21"/>
      <c r="P38" s="21"/>
      <c r="Q38" s="20"/>
      <c r="R38" s="20"/>
    </row>
    <row r="39" spans="2:23" ht="17.25" hidden="1" customHeight="1" x14ac:dyDescent="0.2">
      <c r="B39" s="18"/>
      <c r="C39" s="96"/>
      <c r="D39" s="96"/>
      <c r="E39" s="96"/>
      <c r="F39" s="17"/>
      <c r="G39" s="17"/>
      <c r="H39" s="16"/>
      <c r="I39" s="16"/>
      <c r="K39" s="18"/>
      <c r="L39" s="96"/>
      <c r="M39" s="96"/>
      <c r="N39" s="96"/>
      <c r="O39" s="17"/>
      <c r="P39" s="17"/>
      <c r="Q39" s="16"/>
      <c r="R39" s="16"/>
    </row>
    <row r="40" spans="2:23" ht="17.25" customHeight="1" x14ac:dyDescent="0.2">
      <c r="B40" s="99" t="s">
        <v>9</v>
      </c>
      <c r="C40" s="99"/>
      <c r="D40" s="99"/>
      <c r="E40" s="99"/>
      <c r="F40" s="15"/>
      <c r="G40" s="15"/>
      <c r="H40" s="15"/>
      <c r="I40" s="14">
        <f>SUM(I20:I39)</f>
        <v>743000</v>
      </c>
      <c r="K40" s="99" t="s">
        <v>9</v>
      </c>
      <c r="L40" s="99"/>
      <c r="M40" s="99"/>
      <c r="N40" s="99"/>
      <c r="O40" s="15"/>
      <c r="P40" s="15"/>
      <c r="Q40" s="15"/>
      <c r="R40" s="14">
        <f>SUM(R20:R33)</f>
        <v>3163600.0002143998</v>
      </c>
    </row>
    <row r="41" spans="2:23" x14ac:dyDescent="0.2">
      <c r="B41" s="1" t="s">
        <v>7</v>
      </c>
      <c r="C41" s="98" t="s">
        <v>8</v>
      </c>
      <c r="D41" s="98"/>
      <c r="E41" s="98"/>
      <c r="F41" s="98"/>
      <c r="G41" s="98"/>
      <c r="H41" s="98"/>
      <c r="I41" s="98"/>
      <c r="K41" s="1" t="s">
        <v>7</v>
      </c>
      <c r="M41" s="13"/>
      <c r="N41" s="12" t="str">
        <f>PROPER([3]!TERBILANG(R40)&amp; " RUPIAH")</f>
        <v>Tiga Juta Seratus Enam Puluh Tiga Ribu Enam Ratus Rupiah</v>
      </c>
    </row>
    <row r="42" spans="2:23" x14ac:dyDescent="0.2">
      <c r="D42" s="11"/>
      <c r="M42" s="11"/>
    </row>
    <row r="43" spans="2:23" ht="15" customHeight="1" x14ac:dyDescent="0.2">
      <c r="B43" s="91" t="s">
        <v>6</v>
      </c>
      <c r="C43" s="91"/>
      <c r="D43" s="91"/>
      <c r="E43" s="91"/>
      <c r="F43" s="91"/>
      <c r="G43" s="91"/>
      <c r="H43" s="91"/>
      <c r="I43" s="91"/>
      <c r="K43" s="91" t="s">
        <v>5</v>
      </c>
      <c r="L43" s="91"/>
      <c r="M43" s="91"/>
      <c r="N43" s="91"/>
      <c r="O43" s="91"/>
      <c r="P43" s="91"/>
      <c r="Q43" s="91"/>
      <c r="R43" s="91"/>
    </row>
    <row r="44" spans="2:23" ht="9" customHeight="1" x14ac:dyDescent="0.2"/>
    <row r="45" spans="2:23" ht="14.25" customHeight="1" x14ac:dyDescent="0.2">
      <c r="C45" s="5"/>
      <c r="D45" s="5"/>
      <c r="E45" s="5"/>
      <c r="F45" s="5"/>
      <c r="G45" s="5"/>
      <c r="H45" s="6" t="str">
        <f>CONCATENATE("Sumenep, "&amp;TEXT([1]data!E27,"dd mmmm yyyy"))</f>
        <v>Sumenep, 07 Agustus 2019</v>
      </c>
      <c r="I45" s="5"/>
      <c r="J45" s="5"/>
      <c r="K45" s="5"/>
      <c r="L45" s="5"/>
      <c r="M45" s="5"/>
      <c r="N45" s="5"/>
      <c r="O45" s="5"/>
      <c r="P45" s="5"/>
      <c r="Q45" s="6" t="str">
        <f>PROPER(CONCATENATE(BIODATA!B3,", ",BIODATA!B22," ",BIODATA!B23," ",BIODATA!B24))</f>
        <v>Kambingan Barat, 11 Desember 2019</v>
      </c>
      <c r="R45" s="5"/>
    </row>
    <row r="46" spans="2:23" x14ac:dyDescent="0.2">
      <c r="C46" s="9" t="s">
        <v>4</v>
      </c>
      <c r="D46" s="9"/>
      <c r="E46" s="6"/>
      <c r="F46" s="6"/>
      <c r="G46" s="6"/>
      <c r="H46" s="9" t="s">
        <v>3</v>
      </c>
      <c r="I46" s="5"/>
      <c r="J46" s="5"/>
      <c r="K46" s="5"/>
      <c r="L46" s="9" t="s">
        <v>1</v>
      </c>
      <c r="M46" s="9"/>
      <c r="N46" s="6"/>
      <c r="O46" s="6"/>
      <c r="P46" s="6"/>
      <c r="Q46" s="9" t="s">
        <v>66</v>
      </c>
      <c r="R46" s="5"/>
    </row>
    <row r="47" spans="2:23" x14ac:dyDescent="0.2">
      <c r="C47" s="9" t="str">
        <f>[1]data!E20</f>
        <v>Pemilik</v>
      </c>
      <c r="D47" s="9"/>
      <c r="E47" s="6"/>
      <c r="F47" s="6"/>
      <c r="G47" s="6"/>
      <c r="H47" s="6" t="str">
        <f>[1]data!G22</f>
        <v>PPTK Sekretariat</v>
      </c>
      <c r="I47" s="5"/>
      <c r="J47" s="5"/>
      <c r="K47" s="5"/>
      <c r="L47" s="10" t="s">
        <v>0</v>
      </c>
      <c r="M47" s="9"/>
      <c r="N47" s="6"/>
      <c r="O47" s="6"/>
      <c r="P47" s="6"/>
      <c r="Q47" s="6" t="s">
        <v>64</v>
      </c>
      <c r="R47" s="5"/>
    </row>
    <row r="48" spans="2:23" x14ac:dyDescent="0.2">
      <c r="C48" s="6"/>
      <c r="D48" s="6"/>
      <c r="E48" s="6"/>
      <c r="F48" s="6"/>
      <c r="G48" s="6"/>
      <c r="H48" s="6"/>
      <c r="I48" s="5"/>
      <c r="J48" s="5"/>
      <c r="K48" s="5"/>
      <c r="L48" s="6"/>
      <c r="M48" s="6"/>
      <c r="N48" s="6"/>
      <c r="O48" s="6"/>
      <c r="P48" s="6"/>
      <c r="Q48" s="6"/>
      <c r="R48" s="5"/>
      <c r="W48" s="8"/>
    </row>
    <row r="49" spans="3:18" x14ac:dyDescent="0.2">
      <c r="C49" s="6"/>
      <c r="D49" s="6"/>
      <c r="E49" s="6"/>
      <c r="F49" s="6"/>
      <c r="G49" s="6"/>
      <c r="H49" s="6"/>
      <c r="I49" s="5"/>
      <c r="J49" s="5"/>
      <c r="K49" s="5"/>
      <c r="L49" s="6"/>
      <c r="M49" s="6"/>
      <c r="N49" s="6"/>
      <c r="O49" s="6"/>
      <c r="P49" s="6"/>
      <c r="Q49" s="6"/>
      <c r="R49" s="5"/>
    </row>
    <row r="50" spans="3:18" x14ac:dyDescent="0.2">
      <c r="C50" s="7" t="str">
        <f>E14</f>
        <v>SALAMET</v>
      </c>
      <c r="D50" s="7"/>
      <c r="E50" s="6"/>
      <c r="F50" s="6"/>
      <c r="G50" s="6"/>
      <c r="H50" s="7" t="str">
        <f>E10</f>
        <v>TRI FATHANAH, SE.,MM</v>
      </c>
      <c r="I50" s="5"/>
      <c r="J50" s="5"/>
      <c r="K50" s="5"/>
      <c r="L50" s="7" t="str">
        <f>BIODATA!B15</f>
        <v>JUNAIDI</v>
      </c>
      <c r="M50" s="7"/>
      <c r="N50" s="6"/>
      <c r="O50" s="6"/>
      <c r="P50" s="6"/>
      <c r="Q50" s="7" t="str">
        <f>BIODATA!B10</f>
        <v>MISNAL</v>
      </c>
      <c r="R50" s="5"/>
    </row>
    <row r="51" spans="3:18" x14ac:dyDescent="0.2">
      <c r="C51" s="6"/>
      <c r="D51" s="6"/>
      <c r="E51" s="6"/>
      <c r="F51" s="6"/>
      <c r="G51" s="6"/>
      <c r="H51" s="6" t="str">
        <f>CONCATENATE("NIP."," ",[1]data!E24)</f>
        <v>NIP. 19770717 200501 2 017</v>
      </c>
      <c r="I51" s="5"/>
      <c r="J51" s="5"/>
      <c r="K51" s="5"/>
      <c r="L51" s="6"/>
      <c r="M51" s="6"/>
      <c r="N51" s="6"/>
      <c r="O51" s="6"/>
      <c r="P51" s="6"/>
      <c r="Q51" s="6"/>
      <c r="R51" s="5"/>
    </row>
    <row r="52" spans="3:18" x14ac:dyDescent="0.2"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5"/>
      <c r="O52" s="5"/>
      <c r="P52" s="5"/>
      <c r="Q52" s="5"/>
      <c r="R52" s="5"/>
    </row>
    <row r="53" spans="3:18" x14ac:dyDescent="0.2">
      <c r="C53" s="2"/>
      <c r="D53" s="2"/>
      <c r="F53" s="2"/>
      <c r="L53" s="2"/>
      <c r="M53" s="2"/>
      <c r="O53" s="2"/>
    </row>
    <row r="54" spans="3:18" x14ac:dyDescent="0.2">
      <c r="C54" s="2"/>
      <c r="D54" s="2"/>
      <c r="F54" s="4"/>
      <c r="L54" s="2"/>
      <c r="M54" s="2"/>
      <c r="O54" s="4"/>
    </row>
    <row r="55" spans="3:18" x14ac:dyDescent="0.2">
      <c r="F55" s="2"/>
      <c r="O55" s="2"/>
    </row>
    <row r="56" spans="3:18" x14ac:dyDescent="0.2">
      <c r="F56" s="2"/>
      <c r="O56" s="2"/>
    </row>
    <row r="57" spans="3:18" x14ac:dyDescent="0.2">
      <c r="F57" s="2"/>
      <c r="O57" s="2"/>
    </row>
    <row r="58" spans="3:18" x14ac:dyDescent="0.2">
      <c r="F58" s="3"/>
      <c r="O58" s="3"/>
    </row>
    <row r="59" spans="3:18" x14ac:dyDescent="0.2">
      <c r="F59" s="2"/>
      <c r="O59" s="2"/>
    </row>
    <row r="60" spans="3:18" x14ac:dyDescent="0.2">
      <c r="F60" s="2"/>
      <c r="O60" s="2"/>
    </row>
  </sheetData>
  <mergeCells count="53">
    <mergeCell ref="B43:I43"/>
    <mergeCell ref="K43:R43"/>
    <mergeCell ref="C20:E20"/>
    <mergeCell ref="C21:E21"/>
    <mergeCell ref="C41:I41"/>
    <mergeCell ref="C39:E39"/>
    <mergeCell ref="C38:E38"/>
    <mergeCell ref="B40:E40"/>
    <mergeCell ref="K40:N40"/>
    <mergeCell ref="N15:R15"/>
    <mergeCell ref="K8:R8"/>
    <mergeCell ref="E14:I14"/>
    <mergeCell ref="L39:N39"/>
    <mergeCell ref="C34:E34"/>
    <mergeCell ref="C37:E37"/>
    <mergeCell ref="N16:R16"/>
    <mergeCell ref="E17:I17"/>
    <mergeCell ref="N17:R17"/>
    <mergeCell ref="B1:I1"/>
    <mergeCell ref="K1:R1"/>
    <mergeCell ref="B2:I2"/>
    <mergeCell ref="K2:R2"/>
    <mergeCell ref="B3:I3"/>
    <mergeCell ref="K3:R3"/>
    <mergeCell ref="N14:R14"/>
    <mergeCell ref="K4:R4"/>
    <mergeCell ref="B6:I6"/>
    <mergeCell ref="K6:R6"/>
    <mergeCell ref="B7:I7"/>
    <mergeCell ref="K7:R7"/>
    <mergeCell ref="N13:R13"/>
    <mergeCell ref="B8:I8"/>
    <mergeCell ref="B4:I4"/>
    <mergeCell ref="E13:I13"/>
    <mergeCell ref="E16:I16"/>
    <mergeCell ref="C23:E23"/>
    <mergeCell ref="C24:E24"/>
    <mergeCell ref="L37:N37"/>
    <mergeCell ref="L34:N34"/>
    <mergeCell ref="L35:N35"/>
    <mergeCell ref="C36:E36"/>
    <mergeCell ref="L36:N36"/>
    <mergeCell ref="C31:E31"/>
    <mergeCell ref="C30:E30"/>
    <mergeCell ref="L19:N19"/>
    <mergeCell ref="B18:I18"/>
    <mergeCell ref="K18:R18"/>
    <mergeCell ref="C19:E19"/>
    <mergeCell ref="L38:N38"/>
    <mergeCell ref="C32:E32"/>
    <mergeCell ref="C33:E33"/>
    <mergeCell ref="C22:E22"/>
    <mergeCell ref="C35:E35"/>
  </mergeCells>
  <conditionalFormatting sqref="U16">
    <cfRule type="iconSet" priority="3">
      <iconSet>
        <cfvo type="percent" val="0"/>
        <cfvo type="percent" val="33"/>
        <cfvo type="percent" val="67"/>
      </iconSet>
    </cfRule>
  </conditionalFormatting>
  <conditionalFormatting sqref="U11:V13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U11:W13">
    <cfRule type="iconSet" priority="1">
      <iconSet iconSet="3Arrows">
        <cfvo type="percent" val="0"/>
        <cfvo type="percent" val="33"/>
        <cfvo type="percent" val="67"/>
      </iconSet>
    </cfRule>
  </conditionalFormatting>
  <printOptions horizontalCentered="1"/>
  <pageMargins left="0.11811023622047245" right="0.11811023622047245" top="0.43307086614173229" bottom="0.55118110236220474" header="0.51181102362204722" footer="0.51181102362204722"/>
  <pageSetup paperSize="10000" orientation="portrait" horizontalDpi="1200" verticalDpi="1200" r:id="rId1"/>
  <colBreaks count="1" manualBreakCount="1">
    <brk id="9" max="51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48"/>
  <sheetViews>
    <sheetView tabSelected="1" view="pageBreakPreview" topLeftCell="A9" zoomScale="115" zoomScaleSheetLayoutView="115" workbookViewId="0">
      <selection activeCell="H18" sqref="H18"/>
    </sheetView>
  </sheetViews>
  <sheetFormatPr defaultRowHeight="15" x14ac:dyDescent="0.25"/>
  <cols>
    <col min="1" max="2" width="4" customWidth="1"/>
    <col min="3" max="3" width="13.28515625" customWidth="1"/>
    <col min="4" max="4" width="14.7109375" customWidth="1"/>
    <col min="6" max="6" width="13.140625" customWidth="1"/>
    <col min="7" max="7" width="17.140625" customWidth="1"/>
    <col min="8" max="8" width="15.42578125" customWidth="1"/>
  </cols>
  <sheetData>
    <row r="1" spans="2:8" ht="15.75" x14ac:dyDescent="0.25">
      <c r="B1" s="106" t="s">
        <v>28</v>
      </c>
      <c r="C1" s="106"/>
      <c r="D1" s="106"/>
      <c r="E1" s="106"/>
      <c r="F1" s="106"/>
      <c r="G1" s="106"/>
      <c r="H1" s="106"/>
    </row>
    <row r="2" spans="2:8" ht="18" x14ac:dyDescent="0.25">
      <c r="B2" s="107" t="str">
        <f>pesanan!K2</f>
        <v>KEPALA DESA KAMBINGAN BARAT</v>
      </c>
      <c r="C2" s="107"/>
      <c r="D2" s="107"/>
      <c r="E2" s="107"/>
      <c r="F2" s="107"/>
      <c r="G2" s="107"/>
      <c r="H2" s="107"/>
    </row>
    <row r="3" spans="2:8" x14ac:dyDescent="0.25">
      <c r="B3" s="108" t="str">
        <f>pesanan!K3</f>
        <v>Jl. Raya Lenteng Saronggi No 108</v>
      </c>
      <c r="C3" s="108"/>
      <c r="D3" s="108"/>
      <c r="E3" s="108"/>
      <c r="F3" s="108"/>
      <c r="G3" s="108"/>
      <c r="H3" s="108"/>
    </row>
    <row r="4" spans="2:8" ht="15.75" x14ac:dyDescent="0.25">
      <c r="B4" s="109" t="s">
        <v>36</v>
      </c>
      <c r="C4" s="109"/>
      <c r="D4" s="109"/>
      <c r="E4" s="109"/>
      <c r="F4" s="109"/>
      <c r="G4" s="109"/>
      <c r="H4" s="109"/>
    </row>
    <row r="6" spans="2:8" s="1" customFormat="1" ht="14.25" x14ac:dyDescent="0.2">
      <c r="B6" s="89" t="s">
        <v>35</v>
      </c>
      <c r="C6" s="89"/>
      <c r="D6" s="89"/>
      <c r="E6" s="89"/>
      <c r="F6" s="89"/>
      <c r="G6" s="89"/>
      <c r="H6" s="89"/>
    </row>
    <row r="7" spans="2:8" s="1" customFormat="1" ht="14.25" x14ac:dyDescent="0.2">
      <c r="B7" s="90" t="str">
        <f>pesanan!K7</f>
        <v>Nomor : 027/          /435.308.108/2019</v>
      </c>
      <c r="C7" s="90"/>
      <c r="D7" s="90"/>
      <c r="E7" s="90"/>
      <c r="F7" s="90"/>
      <c r="G7" s="90"/>
      <c r="H7" s="90"/>
    </row>
    <row r="8" spans="2:8" s="1" customFormat="1" ht="14.25" x14ac:dyDescent="0.2"/>
    <row r="9" spans="2:8" s="1" customFormat="1" ht="21.75" customHeight="1" x14ac:dyDescent="0.2">
      <c r="B9" s="110" t="str">
        <f>CONCATENATE(" Telah terima barang dari TPK untuk keperluan Kegiatan ",BIODATA!B33,".")</f>
        <v xml:space="preserve"> Telah terima barang dari TPK untuk keperluan Kegiatan Pembangunan MCK Umum.</v>
      </c>
      <c r="C9" s="110"/>
      <c r="D9" s="110"/>
      <c r="E9" s="110"/>
      <c r="F9" s="110"/>
      <c r="G9" s="110"/>
      <c r="H9" s="110"/>
    </row>
    <row r="10" spans="2:8" s="1" customFormat="1" ht="3" customHeight="1" x14ac:dyDescent="0.2">
      <c r="B10" s="5"/>
    </row>
    <row r="11" spans="2:8" s="1" customFormat="1" ht="14.25" customHeight="1" x14ac:dyDescent="0.2">
      <c r="B11" s="91" t="s">
        <v>34</v>
      </c>
      <c r="C11" s="91"/>
      <c r="D11" s="91"/>
      <c r="E11" s="91"/>
      <c r="F11" s="91"/>
      <c r="G11" s="91"/>
      <c r="H11" s="91"/>
    </row>
    <row r="12" spans="2:8" s="1" customFormat="1" ht="12" customHeight="1" x14ac:dyDescent="0.2"/>
    <row r="13" spans="2:8" s="41" customFormat="1" ht="24.95" customHeight="1" x14ac:dyDescent="0.25">
      <c r="B13" s="30" t="s">
        <v>15</v>
      </c>
      <c r="C13" s="102" t="s">
        <v>14</v>
      </c>
      <c r="D13" s="102"/>
      <c r="E13" s="102" t="s">
        <v>33</v>
      </c>
      <c r="F13" s="102"/>
      <c r="G13" s="30" t="s">
        <v>11</v>
      </c>
      <c r="H13" s="30" t="s">
        <v>9</v>
      </c>
    </row>
    <row r="14" spans="2:8" s="41" customFormat="1" ht="6.75" customHeight="1" x14ac:dyDescent="0.25">
      <c r="B14" s="53"/>
      <c r="C14" s="43"/>
      <c r="D14" s="52"/>
      <c r="E14" s="51"/>
      <c r="F14" s="50"/>
      <c r="G14" s="49"/>
      <c r="H14" s="48"/>
    </row>
    <row r="15" spans="2:8" s="41" customFormat="1" ht="17.25" customHeight="1" x14ac:dyDescent="0.25">
      <c r="B15" s="47">
        <v>1</v>
      </c>
      <c r="C15" s="100" t="str">
        <f>IF(pesanan!L20&lt;&gt;"",pesanan!L20,"")</f>
        <v>Pasir Hitam Plesteran</v>
      </c>
      <c r="D15" s="101"/>
      <c r="E15" s="46">
        <f>IF(pesanan!O20&lt;&gt;"",pesanan!O20,"")</f>
        <v>4</v>
      </c>
      <c r="F15" s="45" t="str">
        <f>IF(pesanan!P20&lt;&gt;"",pesanan!P20,"")</f>
        <v>M3</v>
      </c>
      <c r="G15" s="76">
        <f>IF(pesanan!Q20&lt;&gt;"",pesanan!Q20,"")</f>
        <v>576000</v>
      </c>
      <c r="H15" s="44">
        <f>IF(E15&lt;&gt;"",E15*G15,"")</f>
        <v>2304000</v>
      </c>
    </row>
    <row r="16" spans="2:8" s="27" customFormat="1" ht="17.25" customHeight="1" x14ac:dyDescent="0.25">
      <c r="B16" s="47">
        <v>2</v>
      </c>
      <c r="C16" s="100" t="str">
        <f>IF(pesanan!L21&lt;&gt;"",pesanan!L21,"")</f>
        <v>Pasir Pasang/lokal</v>
      </c>
      <c r="D16" s="101"/>
      <c r="E16" s="46">
        <f>IF(pesanan!O21&lt;&gt;"",pesanan!O21,"")</f>
        <v>2</v>
      </c>
      <c r="F16" s="45" t="str">
        <f>IF(pesanan!P21&lt;&gt;"",pesanan!P21,"")</f>
        <v>M3</v>
      </c>
      <c r="G16" s="76">
        <f>IF(pesanan!Q21&lt;&gt;"",pesanan!Q21,"")</f>
        <v>275000</v>
      </c>
      <c r="H16" s="44">
        <f t="shared" ref="H16:H28" si="0">IF(E16&lt;&gt;"",E16*G16,"")</f>
        <v>550000</v>
      </c>
    </row>
    <row r="17" spans="2:8" s="27" customFormat="1" ht="17.25" customHeight="1" x14ac:dyDescent="0.25">
      <c r="B17" s="47">
        <v>3</v>
      </c>
      <c r="C17" s="100" t="str">
        <f>IF(pesanan!L22&lt;&gt;"",pesanan!L22,"")</f>
        <v>Pasir Hitam</v>
      </c>
      <c r="D17" s="101"/>
      <c r="E17" s="46">
        <f>IF(pesanan!O22&lt;&gt;"",pesanan!O22,"")</f>
        <v>0.53675450800000002</v>
      </c>
      <c r="F17" s="45" t="str">
        <f>IF(pesanan!P22&lt;&gt;"",pesanan!P22,"")</f>
        <v>M3</v>
      </c>
      <c r="G17" s="76">
        <f>IF(pesanan!Q22&lt;&gt;"",pesanan!Q22,"")</f>
        <v>576800</v>
      </c>
      <c r="H17" s="44">
        <f t="shared" si="0"/>
        <v>309600.0002144</v>
      </c>
    </row>
    <row r="18" spans="2:8" s="27" customFormat="1" ht="17.25" customHeight="1" x14ac:dyDescent="0.25">
      <c r="B18" s="47">
        <v>4</v>
      </c>
      <c r="C18" s="100" t="str">
        <f>IF(pesanan!L23&lt;&gt;"",pesanan!L23,"")</f>
        <v/>
      </c>
      <c r="D18" s="101"/>
      <c r="E18" s="46" t="str">
        <f>IF(pesanan!O23&lt;&gt;"",pesanan!O23,"")</f>
        <v/>
      </c>
      <c r="F18" s="45" t="str">
        <f>IF(pesanan!P23&lt;&gt;"",pesanan!P23,"")</f>
        <v/>
      </c>
      <c r="G18" s="76" t="str">
        <f>IF(pesanan!Q23&lt;&gt;"",pesanan!Q23,"")</f>
        <v/>
      </c>
      <c r="H18" s="44" t="str">
        <f t="shared" si="0"/>
        <v/>
      </c>
    </row>
    <row r="19" spans="2:8" s="27" customFormat="1" ht="17.25" customHeight="1" x14ac:dyDescent="0.25">
      <c r="B19" s="47">
        <v>5</v>
      </c>
      <c r="C19" s="100" t="str">
        <f>IF(pesanan!L24&lt;&gt;"",pesanan!L24,"")</f>
        <v/>
      </c>
      <c r="D19" s="101"/>
      <c r="E19" s="46" t="str">
        <f>IF(pesanan!O24&lt;&gt;"",pesanan!O24,"")</f>
        <v/>
      </c>
      <c r="F19" s="45" t="str">
        <f>IF(pesanan!P24&lt;&gt;"",pesanan!P24,"")</f>
        <v/>
      </c>
      <c r="G19" s="76" t="str">
        <f>IF(pesanan!Q24&lt;&gt;"",pesanan!Q24,"")</f>
        <v/>
      </c>
      <c r="H19" s="44" t="str">
        <f t="shared" si="0"/>
        <v/>
      </c>
    </row>
    <row r="20" spans="2:8" s="27" customFormat="1" ht="17.25" customHeight="1" x14ac:dyDescent="0.25">
      <c r="B20" s="47">
        <v>6</v>
      </c>
      <c r="C20" s="100" t="str">
        <f>IF(pesanan!L25&lt;&gt;"",pesanan!L25,"")</f>
        <v/>
      </c>
      <c r="D20" s="101"/>
      <c r="E20" s="46" t="str">
        <f>IF(pesanan!O25&lt;&gt;"",pesanan!O25,"")</f>
        <v/>
      </c>
      <c r="F20" s="45" t="str">
        <f>IF(pesanan!P25&lt;&gt;"",pesanan!P25,"")</f>
        <v/>
      </c>
      <c r="G20" s="76" t="str">
        <f>IF(pesanan!Q25&lt;&gt;"",pesanan!Q25,"")</f>
        <v/>
      </c>
      <c r="H20" s="44" t="str">
        <f t="shared" si="0"/>
        <v/>
      </c>
    </row>
    <row r="21" spans="2:8" s="27" customFormat="1" ht="17.25" customHeight="1" x14ac:dyDescent="0.25">
      <c r="B21" s="47">
        <v>7</v>
      </c>
      <c r="C21" s="100" t="str">
        <f>IF(pesanan!L26&lt;&gt;"",pesanan!L26,"")</f>
        <v/>
      </c>
      <c r="D21" s="101"/>
      <c r="E21" s="78" t="str">
        <f>IF(pesanan!O26&lt;&gt;"",pesanan!O26,"")</f>
        <v/>
      </c>
      <c r="F21" s="45" t="str">
        <f>IF(pesanan!P26&lt;&gt;"",pesanan!P26,"")</f>
        <v/>
      </c>
      <c r="G21" s="76" t="str">
        <f>IF(pesanan!Q26&lt;&gt;"",pesanan!Q26,"")</f>
        <v/>
      </c>
      <c r="H21" s="44" t="str">
        <f t="shared" si="0"/>
        <v/>
      </c>
    </row>
    <row r="22" spans="2:8" s="27" customFormat="1" ht="17.25" customHeight="1" x14ac:dyDescent="0.25">
      <c r="B22" s="47">
        <v>8</v>
      </c>
      <c r="C22" s="100" t="str">
        <f>IF(pesanan!L27&lt;&gt;"",pesanan!L27,"")</f>
        <v/>
      </c>
      <c r="D22" s="101"/>
      <c r="E22" s="78" t="str">
        <f>IF(pesanan!O27&lt;&gt;"",pesanan!O27,"")</f>
        <v/>
      </c>
      <c r="F22" s="45" t="str">
        <f>IF(pesanan!P27&lt;&gt;"",pesanan!P27,"")</f>
        <v/>
      </c>
      <c r="G22" s="76" t="str">
        <f>IF(pesanan!Q27&lt;&gt;"",pesanan!Q27,"")</f>
        <v/>
      </c>
      <c r="H22" s="44" t="str">
        <f t="shared" si="0"/>
        <v/>
      </c>
    </row>
    <row r="23" spans="2:8" s="27" customFormat="1" ht="17.25" customHeight="1" x14ac:dyDescent="0.25">
      <c r="B23" s="47">
        <v>9</v>
      </c>
      <c r="C23" s="100" t="str">
        <f>IF(pesanan!L28&lt;&gt;"",pesanan!L28,"")</f>
        <v/>
      </c>
      <c r="D23" s="101"/>
      <c r="E23" s="46" t="str">
        <f>IF(pesanan!O28&lt;&gt;"",pesanan!O28,"")</f>
        <v/>
      </c>
      <c r="F23" s="45" t="str">
        <f>IF(pesanan!P28&lt;&gt;"",pesanan!P28,"")</f>
        <v/>
      </c>
      <c r="G23" s="76" t="str">
        <f>IF(pesanan!Q28&lt;&gt;"",pesanan!Q28,"")</f>
        <v/>
      </c>
      <c r="H23" s="44" t="str">
        <f t="shared" si="0"/>
        <v/>
      </c>
    </row>
    <row r="24" spans="2:8" s="41" customFormat="1" ht="17.25" customHeight="1" x14ac:dyDescent="0.25">
      <c r="B24" s="47">
        <v>10</v>
      </c>
      <c r="C24" s="100" t="str">
        <f>IF(pesanan!L29&lt;&gt;"",pesanan!L29,"")</f>
        <v/>
      </c>
      <c r="D24" s="101"/>
      <c r="E24" s="46" t="str">
        <f>IF(pesanan!O29&lt;&gt;"",pesanan!O29,"")</f>
        <v/>
      </c>
      <c r="F24" s="45" t="str">
        <f>IF(pesanan!P29&lt;&gt;"",pesanan!P29,"")</f>
        <v/>
      </c>
      <c r="G24" s="76" t="str">
        <f>IF(pesanan!Q29&lt;&gt;"",pesanan!Q29,"")</f>
        <v/>
      </c>
      <c r="H24" s="44" t="str">
        <f t="shared" si="0"/>
        <v/>
      </c>
    </row>
    <row r="25" spans="2:8" s="41" customFormat="1" ht="17.25" customHeight="1" x14ac:dyDescent="0.25">
      <c r="B25" s="47">
        <v>11</v>
      </c>
      <c r="C25" s="100" t="str">
        <f>IF(pesanan!L30&lt;&gt;"",pesanan!L30,"")</f>
        <v/>
      </c>
      <c r="D25" s="101"/>
      <c r="E25" s="46" t="str">
        <f>IF(pesanan!O30&lt;&gt;"",pesanan!O30,"")</f>
        <v/>
      </c>
      <c r="F25" s="45" t="str">
        <f>IF(pesanan!P30&lt;&gt;"",pesanan!P30,"")</f>
        <v/>
      </c>
      <c r="G25" s="76" t="str">
        <f>IF(pesanan!Q30&lt;&gt;"",pesanan!Q30,"")</f>
        <v/>
      </c>
      <c r="H25" s="44" t="str">
        <f t="shared" si="0"/>
        <v/>
      </c>
    </row>
    <row r="26" spans="2:8" s="41" customFormat="1" ht="17.25" customHeight="1" x14ac:dyDescent="0.25">
      <c r="B26" s="47">
        <v>12</v>
      </c>
      <c r="C26" s="100" t="str">
        <f>IF(pesanan!L31&lt;&gt;"",pesanan!L31,"")</f>
        <v/>
      </c>
      <c r="D26" s="101"/>
      <c r="E26" s="46" t="str">
        <f>IF(pesanan!O31&lt;&gt;"",pesanan!O31,"")</f>
        <v/>
      </c>
      <c r="F26" s="45" t="str">
        <f>IF(pesanan!P31&lt;&gt;"",pesanan!P31,"")</f>
        <v/>
      </c>
      <c r="G26" s="76" t="str">
        <f>IF(pesanan!Q31&lt;&gt;"",pesanan!Q31,"")</f>
        <v/>
      </c>
      <c r="H26" s="44" t="str">
        <f t="shared" si="0"/>
        <v/>
      </c>
    </row>
    <row r="27" spans="2:8" s="41" customFormat="1" ht="17.25" customHeight="1" x14ac:dyDescent="0.25">
      <c r="B27" s="47">
        <v>13</v>
      </c>
      <c r="C27" s="100" t="str">
        <f>IF(pesanan!L32&lt;&gt;"",pesanan!L32,"")</f>
        <v/>
      </c>
      <c r="D27" s="101"/>
      <c r="E27" s="46" t="str">
        <f>IF(pesanan!O32&lt;&gt;"",pesanan!O32,"")</f>
        <v/>
      </c>
      <c r="F27" s="45" t="str">
        <f>IF(pesanan!P32&lt;&gt;"",pesanan!P32,"")</f>
        <v/>
      </c>
      <c r="G27" s="76" t="str">
        <f>IF(pesanan!Q32&lt;&gt;"",pesanan!Q32,"")</f>
        <v/>
      </c>
      <c r="H27" s="44" t="str">
        <f t="shared" si="0"/>
        <v/>
      </c>
    </row>
    <row r="28" spans="2:8" s="41" customFormat="1" ht="17.25" customHeight="1" x14ac:dyDescent="0.25">
      <c r="B28" s="47">
        <v>14</v>
      </c>
      <c r="C28" s="100" t="str">
        <f>IF(pesanan!L33&lt;&gt;"",pesanan!L33,"")</f>
        <v/>
      </c>
      <c r="D28" s="101"/>
      <c r="E28" s="46" t="str">
        <f>IF(pesanan!O33&lt;&gt;"",pesanan!O33,"")</f>
        <v/>
      </c>
      <c r="F28" s="45" t="str">
        <f>IF(pesanan!P33&lt;&gt;"",pesanan!P33,"")</f>
        <v/>
      </c>
      <c r="G28" s="76" t="str">
        <f>IF(pesanan!Q33&lt;&gt;"",pesanan!Q33,"")</f>
        <v/>
      </c>
      <c r="H28" s="44" t="str">
        <f t="shared" si="0"/>
        <v/>
      </c>
    </row>
    <row r="29" spans="2:8" s="41" customFormat="1" ht="24.95" customHeight="1" x14ac:dyDescent="0.25">
      <c r="B29" s="103" t="s">
        <v>32</v>
      </c>
      <c r="C29" s="104"/>
      <c r="D29" s="104"/>
      <c r="E29" s="104"/>
      <c r="F29" s="104"/>
      <c r="G29" s="105"/>
      <c r="H29" s="42">
        <f>SUM(H15:H28)</f>
        <v>3163600.0002143998</v>
      </c>
    </row>
    <row r="30" spans="2:8" s="1" customFormat="1" ht="14.25" x14ac:dyDescent="0.2"/>
    <row r="31" spans="2:8" s="1" customFormat="1" ht="14.25" x14ac:dyDescent="0.2">
      <c r="B31" s="91" t="s">
        <v>6</v>
      </c>
      <c r="C31" s="91"/>
      <c r="D31" s="91"/>
      <c r="E31" s="91"/>
      <c r="F31" s="91"/>
      <c r="G31" s="91"/>
      <c r="H31" s="91"/>
    </row>
    <row r="32" spans="2:8" s="1" customFormat="1" ht="9" customHeight="1" x14ac:dyDescent="0.2"/>
    <row r="33" spans="3:8" s="1" customFormat="1" ht="14.25" customHeight="1" x14ac:dyDescent="0.2">
      <c r="G33" s="2" t="str">
        <f>PROPER(CONCATENATE(BIODATA!B3,", ",BIODATA!B28," ",BIODATA!B29," ",BIODATA!B30))</f>
        <v>Kambingan Barat, 13 Desember 2019</v>
      </c>
    </row>
    <row r="34" spans="3:8" s="1" customFormat="1" ht="14.25" x14ac:dyDescent="0.2">
      <c r="D34" s="4" t="s">
        <v>2</v>
      </c>
      <c r="E34" s="2"/>
      <c r="F34" s="2"/>
      <c r="G34" s="4" t="s">
        <v>31</v>
      </c>
    </row>
    <row r="35" spans="3:8" s="1" customFormat="1" ht="14.25" x14ac:dyDescent="0.2">
      <c r="D35" s="4" t="str">
        <f>pesanan!Q47</f>
        <v>TPK</v>
      </c>
      <c r="E35" s="2"/>
      <c r="F35" s="2"/>
      <c r="G35" s="2" t="s">
        <v>30</v>
      </c>
    </row>
    <row r="36" spans="3:8" s="1" customFormat="1" ht="14.25" x14ac:dyDescent="0.2">
      <c r="D36" s="2"/>
      <c r="E36" s="2"/>
      <c r="F36" s="2"/>
      <c r="G36" s="2"/>
      <c r="H36" s="1" t="s">
        <v>29</v>
      </c>
    </row>
    <row r="37" spans="3:8" s="1" customFormat="1" ht="14.25" x14ac:dyDescent="0.2">
      <c r="D37" s="2"/>
      <c r="E37" s="2"/>
      <c r="F37" s="2"/>
      <c r="G37" s="2"/>
    </row>
    <row r="38" spans="3:8" s="1" customFormat="1" ht="14.25" x14ac:dyDescent="0.2">
      <c r="D38" s="3" t="str">
        <f>pesanan!Q50</f>
        <v>MISNAL</v>
      </c>
      <c r="E38" s="2"/>
      <c r="F38" s="2"/>
      <c r="G38" s="56" t="str">
        <f>BIODATA!B7</f>
        <v>LUTFIYAH</v>
      </c>
    </row>
    <row r="39" spans="3:8" s="1" customFormat="1" ht="14.25" x14ac:dyDescent="0.2">
      <c r="D39" s="2"/>
      <c r="E39" s="2"/>
      <c r="F39" s="2"/>
      <c r="G39" s="2"/>
    </row>
    <row r="40" spans="3:8" s="1" customFormat="1" ht="14.25" x14ac:dyDescent="0.2">
      <c r="C40" s="2"/>
    </row>
    <row r="41" spans="3:8" s="1" customFormat="1" ht="14.25" x14ac:dyDescent="0.2">
      <c r="C41" s="2"/>
      <c r="F41" s="2"/>
    </row>
    <row r="42" spans="3:8" s="1" customFormat="1" ht="14.25" x14ac:dyDescent="0.2">
      <c r="C42" s="2"/>
      <c r="F42" s="4"/>
    </row>
    <row r="43" spans="3:8" s="1" customFormat="1" ht="14.25" x14ac:dyDescent="0.2">
      <c r="F43" s="2"/>
    </row>
    <row r="44" spans="3:8" s="1" customFormat="1" ht="14.25" x14ac:dyDescent="0.2">
      <c r="F44" s="2"/>
    </row>
    <row r="45" spans="3:8" s="1" customFormat="1" ht="14.25" x14ac:dyDescent="0.2">
      <c r="F45" s="2"/>
      <c r="G45" s="2"/>
    </row>
    <row r="46" spans="3:8" s="1" customFormat="1" ht="14.25" x14ac:dyDescent="0.2">
      <c r="F46" s="3"/>
    </row>
    <row r="47" spans="3:8" s="1" customFormat="1" ht="14.25" x14ac:dyDescent="0.2">
      <c r="F47" s="2"/>
    </row>
    <row r="48" spans="3:8" s="1" customFormat="1" ht="14.25" x14ac:dyDescent="0.2">
      <c r="E48" s="2"/>
    </row>
  </sheetData>
  <mergeCells count="26">
    <mergeCell ref="B31:H31"/>
    <mergeCell ref="B1:H1"/>
    <mergeCell ref="B2:H2"/>
    <mergeCell ref="B3:H3"/>
    <mergeCell ref="B4:H4"/>
    <mergeCell ref="B6:H6"/>
    <mergeCell ref="C19:D19"/>
    <mergeCell ref="C20:D20"/>
    <mergeCell ref="C21:D21"/>
    <mergeCell ref="C22:D22"/>
    <mergeCell ref="C23:D23"/>
    <mergeCell ref="B9:H9"/>
    <mergeCell ref="B11:H11"/>
    <mergeCell ref="C13:D13"/>
    <mergeCell ref="C16:D16"/>
    <mergeCell ref="C17:D17"/>
    <mergeCell ref="B7:H7"/>
    <mergeCell ref="C18:D18"/>
    <mergeCell ref="E13:F13"/>
    <mergeCell ref="B29:G29"/>
    <mergeCell ref="C15:D15"/>
    <mergeCell ref="C24:D24"/>
    <mergeCell ref="C25:D25"/>
    <mergeCell ref="C26:D26"/>
    <mergeCell ref="C28:D28"/>
    <mergeCell ref="C27:D27"/>
  </mergeCells>
  <printOptions horizontalCentered="1"/>
  <pageMargins left="0.12" right="0.12" top="0.38" bottom="0.74803149606299213" header="0.51181102362204722" footer="0.51181102362204722"/>
  <pageSetup paperSize="1000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BIODATA</vt:lpstr>
      <vt:lpstr>pesanan</vt:lpstr>
      <vt:lpstr>3</vt:lpstr>
      <vt:lpstr>'3'!Print_Area</vt:lpstr>
      <vt:lpstr>BIODATA!Print_Area</vt:lpstr>
      <vt:lpstr>pesanan!Print_Area</vt:lpstr>
    </vt:vector>
  </TitlesOfParts>
  <Company>Windows XP Titan Ultimate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Thinkpad</cp:lastModifiedBy>
  <cp:lastPrinted>2019-12-15T16:06:44Z</cp:lastPrinted>
  <dcterms:created xsi:type="dcterms:W3CDTF">2019-11-24T05:12:14Z</dcterms:created>
  <dcterms:modified xsi:type="dcterms:W3CDTF">2019-12-15T16:33:28Z</dcterms:modified>
</cp:coreProperties>
</file>