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alm\OneDrive\14_Loteria_Primitiva\"/>
    </mc:Choice>
  </mc:AlternateContent>
  <xr:revisionPtr revIDLastSave="0" documentId="13_ncr:1_{5A3E7603-4C0C-4FA3-99AE-7AD18833948A}" xr6:coauthVersionLast="40" xr6:coauthVersionMax="40" xr10:uidLastSave="{00000000-0000-0000-0000-000000000000}"/>
  <bookViews>
    <workbookView xWindow="0" yWindow="0" windowWidth="28800" windowHeight="11610" activeTab="2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isApuestas" sheetId="7" r:id="rId6"/>
    <sheet name="Salida" sheetId="8" r:id="rId7"/>
    <sheet name="Calendario" sheetId="9" r:id="rId8"/>
  </sheets>
  <functionGroups builtInGroupCount="19"/>
  <definedNames>
    <definedName name="_xlnm._FilterDatabase" localSheetId="5" hidden="1">MisApuestas!$A$2:$O$77</definedName>
    <definedName name="_xlnm._FilterDatabase" localSheetId="6" hidden="1">Salida!$A$17:$A$30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C76" i="4"/>
  <c r="C75" i="4"/>
  <c r="F78" i="4"/>
  <c r="C78" i="4"/>
  <c r="F77" i="4"/>
  <c r="C77" i="4"/>
  <c r="E74" i="4" l="1"/>
  <c r="E73" i="4"/>
  <c r="E649" i="3" l="1"/>
  <c r="A649" i="3"/>
  <c r="D649" i="3"/>
  <c r="A44" i="6" l="1"/>
  <c r="B44" i="6"/>
  <c r="B45" i="6" s="1"/>
  <c r="E44" i="6"/>
  <c r="A45" i="6"/>
  <c r="E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E42" i="6"/>
  <c r="A43" i="6"/>
  <c r="B43" i="6"/>
  <c r="E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E40" i="6"/>
  <c r="A41" i="6"/>
  <c r="B41" i="6"/>
  <c r="E41" i="6"/>
  <c r="A646" i="3" l="1"/>
  <c r="D646" i="3"/>
  <c r="E646" i="3"/>
  <c r="C65" i="4" l="1"/>
  <c r="A38" i="6" l="1"/>
  <c r="B38" i="6"/>
  <c r="E38" i="6"/>
  <c r="A39" i="6"/>
  <c r="B39" i="6"/>
  <c r="E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E36" i="6"/>
  <c r="A37" i="6"/>
  <c r="B37" i="6"/>
  <c r="E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E35" i="6"/>
  <c r="E34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E32" i="6"/>
  <c r="A33" i="6"/>
  <c r="E33" i="6"/>
  <c r="C52" i="4" l="1"/>
  <c r="C51" i="4"/>
  <c r="C54" i="4"/>
  <c r="C53" i="4"/>
  <c r="E642" i="3"/>
  <c r="A642" i="3"/>
  <c r="D642" i="3"/>
  <c r="A30" i="6" l="1"/>
  <c r="B30" i="6"/>
  <c r="E30" i="6"/>
  <c r="A31" i="6"/>
  <c r="B31" i="6"/>
  <c r="E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E28" i="6"/>
  <c r="A29" i="6"/>
  <c r="B29" i="6"/>
  <c r="E29" i="6"/>
  <c r="F50" i="4" l="1"/>
  <c r="C50" i="4"/>
  <c r="F49" i="4"/>
  <c r="C49" i="4"/>
  <c r="C46" i="4"/>
  <c r="A640" i="3"/>
  <c r="D640" i="3"/>
  <c r="E640" i="3"/>
  <c r="A26" i="6" l="1"/>
  <c r="B26" i="6"/>
  <c r="E26" i="6"/>
  <c r="A27" i="6"/>
  <c r="B27" i="6"/>
  <c r="E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E25" i="6"/>
  <c r="A24" i="6"/>
  <c r="B24" i="6"/>
  <c r="E24" i="6"/>
  <c r="F43" i="4" l="1"/>
  <c r="C43" i="4"/>
  <c r="F42" i="4"/>
  <c r="C42" i="4"/>
  <c r="C36" i="4"/>
  <c r="C35" i="4"/>
  <c r="E33" i="4"/>
  <c r="D638" i="3"/>
  <c r="E638" i="3"/>
  <c r="A22" i="6" l="1"/>
  <c r="B22" i="6"/>
  <c r="E22" i="6"/>
  <c r="A23" i="6"/>
  <c r="B23" i="6"/>
  <c r="E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E21" i="6"/>
  <c r="A20" i="6"/>
  <c r="B20" i="6"/>
  <c r="E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E18" i="6"/>
  <c r="A19" i="6"/>
  <c r="B19" i="6"/>
  <c r="E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E14" i="6" l="1"/>
  <c r="E15" i="6"/>
  <c r="E16" i="6"/>
  <c r="E17" i="6"/>
  <c r="I17" i="5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E12" i="6" l="1"/>
  <c r="E13" i="6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E10" i="6"/>
  <c r="E11" i="6"/>
  <c r="C20" i="4" l="1"/>
  <c r="C19" i="4"/>
  <c r="E18" i="4" l="1"/>
  <c r="F18" i="4" s="1"/>
  <c r="E17" i="4"/>
  <c r="F17" i="4" s="1"/>
  <c r="C18" i="4"/>
  <c r="C17" i="4"/>
  <c r="C16" i="4"/>
  <c r="D631" i="3"/>
  <c r="E631" i="3"/>
  <c r="E8" i="6" l="1"/>
  <c r="E9" i="6"/>
  <c r="D630" i="3" l="1"/>
  <c r="E630" i="3"/>
  <c r="C15" i="4" l="1"/>
  <c r="E6" i="6" l="1"/>
  <c r="E7" i="6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4" i="6" l="1"/>
  <c r="E5" i="6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G3" i="4" s="1"/>
  <c r="C4" i="4"/>
  <c r="C3" i="4"/>
  <c r="G4" i="4" l="1"/>
  <c r="G5" i="4" s="1"/>
  <c r="G6" i="4" s="1"/>
  <c r="G7" i="4" s="1"/>
  <c r="G8" i="4" s="1"/>
  <c r="C6" i="4"/>
  <c r="C5" i="4"/>
  <c r="F12" i="4"/>
  <c r="C12" i="4"/>
  <c r="F11" i="4"/>
  <c r="C11" i="4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E2" i="6"/>
  <c r="E3" i="6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28" i="2"/>
  <c r="D28" i="2"/>
  <c r="E28" i="2"/>
  <c r="F28" i="2"/>
  <c r="G28" i="2"/>
  <c r="H28" i="2"/>
  <c r="I28" i="2"/>
  <c r="J28" i="2"/>
  <c r="K28" i="2"/>
  <c r="L28" i="2"/>
  <c r="M28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95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G9" i="4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l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F95" i="4"/>
  <c r="G95" i="4" s="1"/>
  <c r="G32" i="4" l="1"/>
  <c r="G33" i="4" s="1"/>
  <c r="G34" i="4" s="1"/>
  <c r="G35" i="4" s="1"/>
  <c r="G36" i="4" s="1"/>
  <c r="G37" i="4" l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l="1"/>
  <c r="G58" i="4" s="1"/>
  <c r="G59" i="4" l="1"/>
  <c r="G60" i="4" l="1"/>
  <c r="G61" i="4" s="1"/>
  <c r="G62" i="4" s="1"/>
  <c r="G63" i="4" s="1"/>
  <c r="G64" i="4" s="1"/>
  <c r="G65" i="4" l="1"/>
  <c r="G66" i="4" s="1"/>
  <c r="G67" i="4" s="1"/>
  <c r="G68" i="4" s="1"/>
  <c r="G69" i="4" s="1"/>
  <c r="G70" i="4" s="1"/>
  <c r="G71" i="4" s="1"/>
  <c r="G72" i="4" l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</calcChain>
</file>

<file path=xl/sharedStrings.xml><?xml version="1.0" encoding="utf-8"?>
<sst xmlns="http://schemas.openxmlformats.org/spreadsheetml/2006/main" count="2013" uniqueCount="755">
  <si>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</si>
  <si>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</si>
  <si>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</si>
  <si>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</si>
  <si>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</si>
  <si>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</si>
  <si>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</si>
  <si>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</si>
  <si>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</si>
  <si>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</si>
  <si>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</si>
  <si>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</si>
  <si>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</si>
  <si>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</si>
  <si>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</si>
  <si>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</si>
  <si>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</si>
  <si>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</si>
  <si>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</si>
  <si>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</si>
  <si>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</si>
  <si>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</si>
  <si>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</si>
  <si>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</si>
  <si>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</si>
  <si>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</si>
  <si>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</si>
  <si>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</si>
  <si>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</si>
  <si>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</si>
  <si>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</si>
  <si>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</si>
  <si>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</si>
  <si>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</si>
  <si>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</si>
  <si>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</si>
  <si>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</si>
  <si>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</si>
  <si>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</si>
  <si>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</si>
  <si>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</si>
  <si>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</si>
  <si>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</si>
  <si>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</si>
  <si>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</si>
  <si>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</si>
  <si>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</si>
  <si>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</si>
  <si>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</si>
  <si>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</si>
  <si>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</si>
  <si>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</si>
  <si>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</si>
  <si>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</si>
  <si>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</si>
  <si>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</si>
  <si>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</si>
  <si>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</si>
  <si>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</si>
  <si>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</si>
  <si>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</si>
  <si>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</si>
  <si>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</si>
  <si>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</si>
  <si>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</si>
  <si>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</si>
  <si>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</si>
  <si>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</si>
  <si>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</si>
  <si>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</si>
  <si>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</si>
  <si>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</si>
  <si>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</si>
  <si>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</si>
  <si>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</si>
  <si>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</si>
  <si>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</si>
  <si>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</si>
  <si>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</si>
  <si>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</si>
  <si>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</si>
  <si>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</si>
  <si>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</si>
  <si>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</si>
  <si>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</si>
  <si>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</si>
  <si>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</si>
  <si>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</si>
  <si>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</si>
  <si>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</si>
  <si>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</si>
  <si>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</si>
  <si>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</si>
  <si>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</si>
  <si>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</si>
  <si>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</si>
  <si>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</si>
  <si>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</si>
  <si>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</si>
  <si>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</si>
  <si>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</si>
  <si>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</si>
  <si>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</si>
  <si>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</si>
  <si>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</si>
  <si>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</si>
  <si>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</si>
  <si>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</si>
  <si>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</si>
  <si>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</si>
  <si>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</si>
  <si>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</si>
  <si>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</si>
  <si>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</si>
  <si>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</si>
  <si>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</si>
  <si>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</si>
  <si>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</si>
  <si>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</si>
  <si>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</si>
  <si>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</si>
  <si>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</si>
  <si>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</si>
  <si>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</si>
  <si>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</si>
  <si>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</si>
  <si>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</si>
  <si>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</si>
  <si>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</si>
  <si>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</si>
  <si>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</si>
  <si>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</si>
  <si>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</si>
  <si>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</si>
  <si>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</si>
  <si>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</si>
  <si>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</si>
  <si>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</si>
  <si>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</si>
  <si>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</si>
  <si>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</si>
  <si>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</si>
  <si>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</si>
  <si>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</si>
  <si>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</si>
  <si>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</si>
  <si>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</si>
  <si>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</si>
  <si>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</si>
  <si>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</si>
  <si>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</si>
  <si>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</si>
  <si>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</si>
  <si>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</si>
  <si>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</si>
  <si>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</si>
  <si>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</si>
  <si>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</si>
  <si>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</si>
  <si>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</si>
  <si>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</si>
  <si>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</si>
  <si>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</si>
  <si>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</si>
  <si>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</si>
  <si>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</si>
  <si>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</si>
  <si>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</si>
  <si>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</si>
  <si>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</si>
  <si>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</si>
  <si>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</si>
  <si>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</si>
  <si>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</si>
  <si>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</si>
  <si>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</si>
  <si>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</si>
  <si>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</si>
  <si>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</si>
  <si>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</si>
  <si>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</si>
  <si>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</si>
  <si>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</si>
  <si>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</si>
  <si>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</si>
  <si>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</si>
  <si>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</si>
  <si>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</si>
  <si>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</si>
  <si>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</si>
  <si>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</si>
  <si>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</si>
  <si>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</si>
  <si>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</si>
  <si>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</si>
  <si>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</si>
  <si>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</si>
  <si>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</si>
  <si>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</si>
  <si>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</si>
  <si>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</si>
  <si>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</si>
  <si>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</si>
  <si>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</si>
  <si>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</si>
  <si>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</si>
  <si>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</si>
  <si>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</si>
  <si>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</si>
  <si>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</si>
  <si>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</si>
  <si>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</si>
  <si>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</si>
  <si>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</si>
  <si>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</si>
  <si>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</si>
  <si>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</si>
  <si>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</si>
  <si>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</si>
  <si>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</si>
  <si>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</si>
  <si>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</si>
  <si>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</si>
  <si>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</si>
  <si>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</si>
  <si>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</si>
  <si>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</si>
  <si>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</si>
  <si>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</si>
  <si>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</si>
  <si>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</si>
  <si>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</si>
  <si>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</si>
  <si>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</si>
  <si>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</si>
  <si>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</si>
  <si>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</si>
  <si>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</si>
  <si>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</si>
  <si>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</si>
  <si>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</si>
  <si>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</si>
  <si>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</si>
  <si>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</si>
  <si>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</si>
  <si>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</si>
  <si>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</si>
  <si>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</si>
  <si>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</si>
  <si>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</si>
  <si>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</si>
  <si>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</si>
  <si>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</si>
  <si>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</si>
  <si>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</si>
  <si>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</si>
  <si>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</si>
  <si>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</si>
  <si>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</si>
  <si>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</si>
  <si>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</si>
  <si>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</si>
  <si>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</si>
  <si>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</si>
  <si>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</si>
  <si>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</si>
  <si>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</si>
  <si>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</si>
  <si>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</si>
  <si>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</si>
  <si>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</si>
  <si>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</si>
  <si>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</si>
  <si>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</si>
  <si>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</si>
  <si>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</si>
  <si>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</si>
  <si>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</si>
  <si>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</si>
  <si>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</si>
  <si>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</si>
  <si>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</si>
  <si>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</si>
  <si>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</si>
  <si>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</si>
  <si>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</si>
  <si>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</si>
  <si>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</si>
  <si>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</si>
  <si>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</si>
  <si>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</si>
  <si>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</si>
  <si>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</si>
  <si>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</si>
  <si>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</si>
  <si>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</si>
  <si>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</si>
  <si>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</si>
  <si>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</si>
  <si>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</si>
  <si>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</si>
  <si>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</si>
  <si>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</si>
  <si>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</si>
  <si>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</si>
  <si>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</si>
  <si>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</si>
  <si>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</si>
  <si>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</si>
  <si>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</si>
  <si>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</si>
  <si>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</si>
  <si>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</si>
  <si>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</si>
  <si>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</si>
  <si>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</si>
  <si>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</si>
  <si>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</si>
  <si>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</si>
  <si>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</si>
  <si>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</si>
  <si>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</si>
  <si>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</si>
  <si>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</si>
  <si>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</si>
  <si>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</si>
  <si>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</si>
  <si>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</si>
  <si>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</si>
  <si>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</si>
  <si>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</si>
  <si>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</si>
  <si>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</si>
  <si>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</si>
  <si>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</si>
  <si>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</si>
  <si>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</si>
  <si>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</si>
  <si>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</si>
  <si>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</si>
  <si>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</si>
  <si>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</si>
  <si>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</si>
  <si>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</si>
  <si>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</si>
  <si>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</si>
  <si>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</si>
  <si>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</si>
  <si>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</si>
  <si>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</si>
  <si>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</si>
  <si>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</si>
  <si>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</si>
  <si>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</si>
  <si>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</si>
  <si>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</si>
  <si>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</si>
  <si>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</si>
  <si>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</si>
  <si>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</si>
  <si>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</si>
  <si>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</si>
  <si>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</si>
  <si>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</si>
  <si>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</si>
  <si>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</si>
  <si>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</si>
  <si>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</si>
  <si>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</si>
  <si>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</si>
  <si>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</si>
  <si>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</si>
  <si>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</si>
  <si>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</si>
  <si>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</si>
  <si>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</si>
  <si>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</si>
  <si>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</si>
  <si>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</si>
  <si>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</si>
  <si>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</si>
  <si>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</si>
  <si>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</si>
  <si>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</si>
  <si>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</si>
  <si>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</si>
  <si>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</si>
  <si>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</si>
  <si>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</si>
  <si>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</si>
  <si>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</si>
  <si>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</si>
  <si>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</si>
  <si>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</si>
  <si>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</si>
  <si>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</si>
  <si>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</si>
  <si>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</si>
  <si>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</si>
  <si>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</si>
  <si>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</si>
  <si>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</si>
  <si>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</si>
  <si>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</si>
  <si>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</si>
  <si>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</si>
  <si>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</si>
  <si>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</si>
  <si>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</si>
  <si>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</si>
  <si>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</si>
  <si>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</si>
  <si>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</si>
  <si>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</si>
  <si>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</si>
  <si>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</si>
  <si>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</si>
  <si>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</si>
  <si>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</si>
  <si>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</si>
  <si>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</si>
  <si>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</si>
  <si>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</si>
  <si>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</si>
  <si>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</si>
  <si>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</si>
  <si>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</si>
  <si>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</si>
  <si>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</si>
  <si>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</si>
  <si>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</si>
  <si>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</si>
  <si>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</si>
  <si>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</si>
  <si>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</si>
  <si>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</si>
  <si>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</si>
  <si>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</si>
  <si>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</si>
  <si>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</si>
  <si>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</si>
  <si>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</si>
  <si>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</si>
  <si>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</si>
  <si>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</si>
  <si>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</si>
  <si>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</si>
  <si>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</si>
  <si>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</si>
  <si>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</si>
  <si>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</si>
  <si>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</si>
  <si>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</si>
  <si>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</si>
  <si>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</si>
  <si>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</si>
  <si>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</si>
  <si>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</si>
  <si>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</si>
  <si>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</si>
  <si>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</si>
  <si>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</si>
  <si>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</si>
  <si>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</si>
  <si>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</si>
  <si>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</si>
  <si>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</si>
  <si>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</si>
  <si>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</si>
  <si>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</si>
  <si>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</si>
  <si>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</si>
  <si>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</si>
  <si>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</si>
  <si>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</si>
  <si>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</si>
  <si>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</si>
  <si>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</si>
  <si>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</si>
  <si>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</si>
  <si>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</si>
  <si>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</si>
  <si>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</si>
  <si>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</si>
  <si>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</si>
  <si>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</si>
  <si>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</si>
  <si>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</si>
  <si>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</si>
  <si>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</si>
  <si>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</si>
  <si>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</si>
  <si>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</si>
  <si>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</si>
  <si>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</si>
  <si>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</si>
  <si>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</si>
  <si>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</si>
  <si>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</si>
  <si>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</si>
  <si>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</si>
  <si>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</si>
  <si>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</si>
  <si>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</si>
  <si>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</si>
  <si>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</si>
  <si>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</si>
  <si>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</si>
  <si>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</si>
  <si>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</si>
  <si>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</si>
  <si>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</si>
  <si>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</si>
  <si>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</si>
  <si>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</si>
  <si>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</si>
  <si>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</si>
  <si>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</si>
  <si>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</si>
  <si>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</si>
  <si>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</si>
  <si>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</si>
  <si>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</si>
  <si>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</si>
  <si>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</si>
  <si>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</si>
  <si>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</si>
  <si>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</si>
  <si>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</si>
  <si>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</si>
  <si>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</si>
  <si>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</si>
  <si>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</si>
  <si>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</si>
  <si>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</si>
  <si>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</si>
  <si>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</si>
  <si>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</si>
  <si>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</si>
  <si>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</si>
  <si>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</si>
  <si>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</si>
  <si>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</si>
  <si>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</si>
  <si>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</si>
  <si>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</si>
  <si>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</si>
  <si>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</si>
  <si>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</si>
  <si>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</si>
  <si>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</si>
  <si>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</si>
  <si>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</si>
  <si>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</si>
  <si>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</si>
  <si>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</si>
  <si>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</si>
  <si>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</si>
  <si>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</si>
  <si>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</si>
  <si>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</si>
  <si>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</si>
  <si>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</si>
  <si>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</si>
  <si>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</si>
  <si>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</si>
  <si>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</si>
  <si>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</si>
  <si>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</si>
  <si>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</si>
  <si>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</si>
  <si>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</si>
  <si>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</si>
  <si>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</si>
  <si>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</si>
  <si>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</si>
  <si>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</si>
  <si>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</si>
  <si>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</si>
  <si>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</si>
  <si>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</si>
  <si>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</si>
  <si>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</si>
  <si>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</si>
  <si>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</si>
  <si>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</si>
  <si>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</si>
  <si>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</si>
  <si>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</si>
  <si>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</si>
  <si>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</si>
  <si>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</si>
  <si>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</si>
  <si>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</si>
  <si>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</si>
  <si>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</si>
  <si>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</si>
  <si>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</si>
  <si>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</si>
  <si>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</si>
  <si>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</si>
  <si>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</si>
  <si>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</si>
  <si>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</si>
  <si>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</si>
  <si>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</si>
  <si>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</si>
  <si>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</si>
  <si>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</si>
  <si>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</si>
  <si>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</si>
  <si>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</si>
  <si>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</si>
  <si>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</si>
  <si>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</si>
  <si>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</si>
  <si>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</si>
  <si>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</si>
  <si>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</si>
  <si>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</si>
  <si>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</si>
  <si>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</si>
  <si>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</si>
  <si>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</si>
  <si>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</si>
  <si>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</si>
  <si>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</si>
  <si>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</si>
  <si>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</si>
  <si>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</si>
  <si>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</si>
  <si>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</si>
  <si>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</si>
  <si>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</si>
  <si>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</si>
  <si>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</si>
  <si>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</si>
  <si>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</si>
  <si>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</si>
  <si>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</si>
  <si>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</si>
  <si>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</si>
  <si>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</si>
  <si>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</si>
  <si>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</si>
  <si>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</si>
  <si>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</si>
  <si>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</si>
  <si>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</si>
  <si>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</si>
  <si>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</si>
  <si>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</si>
  <si>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</si>
  <si>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</si>
  <si>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</si>
  <si>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</si>
  <si>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</si>
  <si>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</si>
  <si>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</si>
  <si>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</si>
  <si>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</si>
  <si>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</si>
  <si>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</si>
  <si>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</si>
  <si>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</si>
  <si>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</si>
  <si>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</si>
  <si>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</si>
  <si>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</si>
  <si>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</si>
  <si>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</si>
  <si>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</si>
  <si>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</si>
  <si>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</si>
  <si>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</si>
  <si>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</si>
  <si>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</si>
  <si>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</si>
  <si>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</si>
  <si>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</si>
  <si>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</si>
  <si>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</si>
  <si>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</si>
  <si>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</si>
  <si>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</si>
  <si>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</si>
  <si>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</si>
  <si>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</si>
  <si>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</si>
  <si>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</si>
  <si>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</si>
  <si>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</si>
  <si>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</si>
  <si>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</si>
  <si>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</si>
  <si>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</si>
  <si>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</si>
  <si>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</si>
  <si>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</si>
  <si>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</si>
  <si>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</si>
  <si>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</si>
  <si>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</si>
  <si>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</si>
  <si>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</si>
  <si>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</si>
  <si>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</si>
  <si>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</si>
  <si>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</si>
  <si>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</si>
  <si>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</si>
  <si>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</si>
  <si>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</si>
  <si>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</si>
  <si>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</si>
  <si>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</si>
  <si>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>2019/104</t>
  </si>
  <si>
    <t xml:space="preserve"> 5ª</t>
  </si>
  <si>
    <t>2019/105</t>
  </si>
  <si>
    <t>Cuota de Participación</t>
  </si>
  <si>
    <t>Frecuencias max Media (90)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</si>
  <si>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</si>
  <si>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</si>
  <si>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</si>
  <si>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</si>
  <si>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</si>
  <si>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</si>
  <si>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</si>
  <si>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</si>
  <si>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</si>
  <si>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</si>
  <si>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Traspaso de Saldos</t>
  </si>
  <si>
    <t>2019/116</t>
  </si>
  <si>
    <t>Cobro Reintegro LP</t>
  </si>
  <si>
    <t>2019/117</t>
  </si>
  <si>
    <t>2019/118</t>
  </si>
  <si>
    <t>2019/119</t>
  </si>
  <si>
    <t>2019/120</t>
  </si>
  <si>
    <t>2019/121</t>
  </si>
  <si>
    <t>2019/122</t>
  </si>
  <si>
    <t xml:space="preserve"> 4ª</t>
  </si>
  <si>
    <t>2019/123</t>
  </si>
  <si>
    <t>2019/124</t>
  </si>
  <si>
    <t>2019/125</t>
  </si>
  <si>
    <t>sá., 14/03/2020</t>
  </si>
  <si>
    <t>ju., 19/03/2020</t>
  </si>
  <si>
    <t>Semana sin apuestas</t>
  </si>
  <si>
    <t>sá., 21/03/2020</t>
  </si>
  <si>
    <t>ju., 26/03/2020</t>
  </si>
  <si>
    <t>sá., 28/03/2020</t>
  </si>
  <si>
    <t>ju., 02/04/2020</t>
  </si>
  <si>
    <t>sá., 04/04/2020</t>
  </si>
  <si>
    <t>ju., 09/04/2020</t>
  </si>
  <si>
    <t>sá., 11/04/2020</t>
  </si>
  <si>
    <t>ju., 16/04/2020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</si>
</sst>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_-* #,##0.0\ _€_-;\-* #,##0.0\ _€_-;_-* &quot;-&quot;??\ _€_-;_-@_-"/>
    <numFmt numFmtId="167" formatCode="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06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66" fontId="10" fillId="0" borderId="0" xfId="0" applyNumberFormat="1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167" fontId="4" fillId="17" borderId="0" xfId="0" applyNumberFormat="1" applyFont="1" applyFill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8" borderId="17" xfId="0" applyFont="1" applyFill="1" applyBorder="1" applyAlignment="1">
      <alignment horizontal="center"/>
    </xf>
    <xf numFmtId="0" fontId="11" fillId="18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14" fontId="10" fillId="17" borderId="0" xfId="0" applyNumberFormat="1" applyFont="1" applyFill="1"/>
    <xf numFmtId="0" fontId="10" fillId="17" borderId="0" xfId="0" applyFont="1" applyFill="1"/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167" fontId="4" fillId="19" borderId="0" xfId="0" applyNumberFormat="1" applyFont="1" applyFill="1" applyAlignment="1">
      <alignment horizontal="left"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14" fontId="10" fillId="19" borderId="0" xfId="0" applyNumberFormat="1" applyFont="1" applyFill="1"/>
    <xf numFmtId="0" fontId="10" fillId="19" borderId="0" xfId="0" applyFont="1" applyFill="1"/>
    <xf numFmtId="14" fontId="10" fillId="20" borderId="0" xfId="0" applyNumberFormat="1" applyFont="1" applyFill="1"/>
    <xf numFmtId="0" fontId="10" fillId="20" borderId="0" xfId="0" applyFont="1" applyFill="1"/>
    <xf numFmtId="167" fontId="4" fillId="20" borderId="0" xfId="0" applyNumberFormat="1" applyFont="1" applyFill="1" applyAlignment="1">
      <alignment horizontal="left" vertical="top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1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21" borderId="0" xfId="2" applyFill="1" applyAlignment="1">
      <alignment horizontal="right" vertical="top"/>
    </xf>
    <xf numFmtId="0" fontId="10" fillId="13" borderId="0" xfId="0" applyFont="1" applyFill="1"/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21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21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14" fontId="18" fillId="19" borderId="0" xfId="0" applyNumberFormat="1" applyFont="1" applyFill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21" borderId="0" xfId="2" applyFont="1" applyFill="1" applyAlignment="1">
      <alignment vertical="top"/>
    </xf>
    <xf numFmtId="0" fontId="34" fillId="5" borderId="0" xfId="0" applyNumberFormat="1" applyFont="1" applyFill="1" applyAlignment="1">
      <alignment horizontal="right"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28" totalsRowCount="1" headerRowDxfId="99" dataDxfId="97" totalsRowDxfId="95" headerRowBorderDxfId="98" tableBorderDxfId="96" totalsRowBorderDxfId="94" dataCellStyle="Normal 5 2">
  <autoFilter ref="A2:M27" xr:uid="{00000000-0009-0000-0100-000001000000}"/>
  <sortState ref="A3:M12">
    <sortCondition ref="A2:A12"/>
  </sortState>
  <tableColumns count="13">
    <tableColumn id="1" xr3:uid="{00000000-0010-0000-0000-000001000000}" name="Año" totalsRowLabel="Total" dataDxfId="93" totalsRowDxfId="92" dataCellStyle="Normal 5 2"/>
    <tableColumn id="2" xr3:uid="{00000000-0010-0000-0000-000002000000}" name="Semana" totalsRowFunction="countNums" dataDxfId="91" totalsRowDxfId="90" dataCellStyle="Normal 5 2"/>
    <tableColumn id="3" xr3:uid="{00000000-0010-0000-0000-000003000000}" name="Etapa" dataDxfId="89" totalsRowDxfId="88" dataCellStyle="Normal 5 2"/>
    <tableColumn id="4" xr3:uid="{00000000-0010-0000-0000-000004000000}" name="Jugado " totalsRowFunction="sum" dataDxfId="87" totalsRowDxfId="86" dataCellStyle="Moneda"/>
    <tableColumn id="5" xr3:uid="{00000000-0010-0000-0000-000005000000}" name="Apuestas" totalsRowFunction="sum" dataDxfId="85" totalsRowDxfId="84" dataCellStyle="Normal 5 2"/>
    <tableColumn id="6" xr3:uid="{00000000-0010-0000-0000-000006000000}" name="Boletos" totalsRowFunction="sum" dataDxfId="83" totalsRowDxfId="82" dataCellStyle="Normal 5 2"/>
    <tableColumn id="7" xr3:uid="{00000000-0010-0000-0000-000007000000}" name="1 Acierto" totalsRowFunction="sum" dataDxfId="81" totalsRowDxfId="80" dataCellStyle="Normal 5 2"/>
    <tableColumn id="8" xr3:uid="{00000000-0010-0000-0000-000008000000}" name="2 Aciertos" totalsRowFunction="sum" dataDxfId="79" totalsRowDxfId="78" dataCellStyle="Normal 5 2"/>
    <tableColumn id="9" xr3:uid="{00000000-0010-0000-0000-000009000000}" name="2 + C Aciertos" totalsRowFunction="sum" dataDxfId="77" totalsRowDxfId="76" dataCellStyle="Normal 5 2"/>
    <tableColumn id="10" xr3:uid="{00000000-0010-0000-0000-00000A000000}" name="5ª Catg." totalsRowFunction="sum" dataDxfId="75" totalsRowDxfId="74" dataCellStyle="Normal 5 2"/>
    <tableColumn id="11" xr3:uid="{00000000-0010-0000-0000-00000B000000}" name="4ª Catg" totalsRowFunction="sum" dataDxfId="73" totalsRowDxfId="72" dataCellStyle="Normal 5 2"/>
    <tableColumn id="12" xr3:uid="{00000000-0010-0000-0000-00000C000000}" name="Premios" totalsRowFunction="sum" dataDxfId="71" totalsRowDxfId="70" dataCellStyle="Moneda"/>
    <tableColumn id="13" xr3:uid="{00000000-0010-0000-0000-00000D000000}" name="Reintegros" totalsRowFunction="sum" dataDxfId="69" totalsRowDxfId="68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95" totalsRowCount="1" headerRowDxfId="67" dataDxfId="66" headerRowCellStyle="Normal 5 2">
  <autoFilter ref="A2:G94" xr:uid="{00000000-0009-0000-0100-000003000000}"/>
  <sortState ref="A3:G78">
    <sortCondition ref="A2:A78"/>
  </sortState>
  <tableColumns count="7">
    <tableColumn id="1" xr3:uid="{00000000-0010-0000-0200-000001000000}" name="Fecha" totalsRowLabel="Total" dataDxfId="65" totalsRowDxfId="64" dataCellStyle="Normal 5 2"/>
    <tableColumn id="2" xr3:uid="{00000000-0010-0000-0200-000002000000}" name="Concepto" dataDxfId="63"/>
    <tableColumn id="3" xr3:uid="{00000000-0010-0000-0200-000003000000}" name="Semana" dataDxfId="62" totalsRowDxfId="61">
      <calculatedColumnFormula>WEEKNUM(A3,21)</calculatedColumnFormula>
    </tableColumn>
    <tableColumn id="4" xr3:uid="{00000000-0010-0000-0200-000004000000}" name="Participante" dataDxfId="60" totalsRowDxfId="59"/>
    <tableColumn id="5" xr3:uid="{00000000-0010-0000-0200-000005000000}" name="Ingresos" totalsRowFunction="sum" dataDxfId="58" totalsRowDxfId="57" dataCellStyle="Moneda"/>
    <tableColumn id="6" xr3:uid="{00000000-0010-0000-0200-000006000000}" name="Gasto " totalsRowFunction="sum" dataDxfId="56" totalsRowDxfId="55" dataCellStyle="Moneda"/>
    <tableColumn id="7" xr3:uid="{00000000-0010-0000-0200-000007000000}" name="Saldo" totalsRowFunction="custom" dataDxfId="54" totalsRowDxfId="53" dataCellStyle="Moneda">
      <calculatedColumnFormula>IF(ISNUMBER(G2),G2+Tabla4[[#This Row],[Ingresos]]-Tabla4[[#This Row],[Gasto ]],0+Tabla4[[#This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49" totalsRowShown="0" headerRowDxfId="52" dataDxfId="51" tableBorderDxfId="50">
  <autoFilter ref="A1:N649" xr:uid="{00000000-0009-0000-0100-000002000000}"/>
  <tableColumns count="14">
    <tableColumn id="1" xr3:uid="{00000000-0010-0000-0100-000001000000}" name="N" dataDxfId="49"/>
    <tableColumn id="14" xr3:uid="{00000000-0010-0000-0100-00000E000000}" name="Sorteo" dataDxfId="48"/>
    <tableColumn id="2" xr3:uid="{00000000-0010-0000-0100-000002000000}" name="Fecha" dataDxfId="47" dataCellStyle="Normal 5 2"/>
    <tableColumn id="3" xr3:uid="{00000000-0010-0000-0100-000003000000}" name="Dia" dataDxfId="46">
      <calculatedColumnFormula>CHOOSE(WEEKDAY(C2),"D","L","M","X","J","V","S")</calculatedColumnFormula>
    </tableColumn>
    <tableColumn id="4" xr3:uid="{00000000-0010-0000-0100-000004000000}" name="Sem" dataDxfId="45">
      <calculatedColumnFormula>WEEKNUM(C2,21)</calculatedColumnFormula>
    </tableColumn>
    <tableColumn id="5" xr3:uid="{00000000-0010-0000-0100-000005000000}" name="N1" dataDxfId="44"/>
    <tableColumn id="6" xr3:uid="{00000000-0010-0000-0100-000006000000}" name="N2" dataDxfId="43"/>
    <tableColumn id="7" xr3:uid="{00000000-0010-0000-0100-000007000000}" name="N3" dataDxfId="42"/>
    <tableColumn id="8" xr3:uid="{00000000-0010-0000-0100-000008000000}" name="N4" dataDxfId="41"/>
    <tableColumn id="9" xr3:uid="{00000000-0010-0000-0100-000009000000}" name="N5" dataDxfId="40"/>
    <tableColumn id="10" xr3:uid="{00000000-0010-0000-0100-00000A000000}" name="N6" dataDxfId="39"/>
    <tableColumn id="11" xr3:uid="{00000000-0010-0000-0100-00000B000000}" name="C" dataDxfId="38"/>
    <tableColumn id="12" xr3:uid="{00000000-0010-0000-0100-00000C000000}" name="R" dataDxfId="37"/>
    <tableColumn id="13" xr3:uid="{00000000-0010-0000-0100-00000D000000}" name="Ord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45" totalsRowShown="0" headerRowDxfId="35" dataDxfId="34" dataCellStyle="Moneda">
  <autoFilter ref="A1:M45" xr:uid="{00000000-0009-0000-0100-000004000000}"/>
  <tableColumns count="13">
    <tableColumn id="1" xr3:uid="{00000000-0010-0000-0300-000001000000}" name="Id" dataDxfId="33"/>
    <tableColumn id="2" xr3:uid="{00000000-0010-0000-0300-000002000000}" name="Sem" dataDxfId="32" dataCellStyle="Normal 5 2">
      <calculatedColumnFormula>WEEKNUM(D2,21)</calculatedColumnFormula>
    </tableColumn>
    <tableColumn id="3" xr3:uid="{00000000-0010-0000-0300-000003000000}" name="Juego" dataDxfId="31" dataCellStyle="Normal 5 2"/>
    <tableColumn id="4" xr3:uid="{00000000-0010-0000-0300-000004000000}" name="Fecha" dataDxfId="30" dataCellStyle="Normal 5 2"/>
    <tableColumn id="5" xr3:uid="{00000000-0010-0000-0300-000005000000}" name="Fecha Hasta" dataDxfId="29" dataCellStyle="Normal 5 2"/>
    <tableColumn id="6" xr3:uid="{00000000-0010-0000-0300-000006000000}" name="Semanal" dataDxfId="28" dataCellStyle="Normal 5 2"/>
    <tableColumn id="7" xr3:uid="{00000000-0010-0000-0300-000007000000}" name="Reintegro" dataDxfId="27" dataCellStyle="Normal 5 2"/>
    <tableColumn id="8" xr3:uid="{00000000-0010-0000-0300-000008000000}" name="Apuestas" dataDxfId="26" dataCellStyle="Normal 5 2"/>
    <tableColumn id="9" xr3:uid="{00000000-0010-0000-0300-000009000000}" name="Coste" dataDxfId="25" dataCellStyle="Moneda">
      <calculatedColumnFormula>IF(C2="GP",H2*1.5,IF(C2="LP",H2*1,IF(C2="EU",H2*2,H2*0.5)))</calculatedColumnFormula>
    </tableColumn>
    <tableColumn id="10" xr3:uid="{00000000-0010-0000-0300-00000A000000}" name="Premios" dataDxfId="24" dataCellStyle="Moneda"/>
    <tableColumn id="11" xr3:uid="{00000000-0010-0000-0300-00000B000000}" name="Reintegros" dataDxfId="23" dataCellStyle="Moneda"/>
    <tableColumn id="12" xr3:uid="{00000000-0010-0000-0300-00000C000000}" name="Dia" dataDxfId="22" dataCellStyle="Normal 5 2">
      <calculatedColumnFormula>CHOOSE(WEEKDAY(D2),"D","L","M","X","J","V","S")</calculatedColumnFormula>
    </tableColumn>
    <tableColumn id="13" xr3:uid="{00000000-0010-0000-0300-00000D000000}" name="Notas" dataDxfId="21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45" totalsRowShown="0" headerRowDxfId="20" dataDxfId="18" headerRowBorderDxfId="19" dataCellStyle="Normal 5 2">
  <autoFilter ref="A1:R45" xr:uid="{00000000-0009-0000-0100-000005000000}"/>
  <tableColumns count="18">
    <tableColumn id="1" xr3:uid="{00000000-0010-0000-0400-000001000000}" name="Id" dataDxfId="17" dataCellStyle="Normal 5 2"/>
    <tableColumn id="2" xr3:uid="{00000000-0010-0000-0400-000002000000}" name="idBoleto" dataDxfId="16" dataCellStyle="Normal 5 2"/>
    <tableColumn id="3" xr3:uid="{00000000-0010-0000-0400-000003000000}" name="Fecha" dataDxfId="15" dataCellStyle="Normal 5 2"/>
    <tableColumn id="16" xr3:uid="{00000000-0010-0000-0400-000010000000}" name="Juego" dataDxfId="14" dataCellStyle="Normal 5 2"/>
    <tableColumn id="19" xr3:uid="{00000000-0010-0000-0400-000013000000}" name="Semana" dataDxfId="13" dataCellStyle="Normal 5 2">
      <calculatedColumnFormula>WEEKNUM(Tabla16[[#This Row],[Fecha]],21)</calculatedColumnFormula>
    </tableColumn>
    <tableColumn id="4" xr3:uid="{00000000-0010-0000-0400-000004000000}" name="N1" dataDxfId="12" dataCellStyle="Normal 5 2"/>
    <tableColumn id="5" xr3:uid="{00000000-0010-0000-0400-000005000000}" name="N2" dataDxfId="11" dataCellStyle="Normal 5 2"/>
    <tableColumn id="6" xr3:uid="{00000000-0010-0000-0400-000006000000}" name="N3" dataDxfId="10" dataCellStyle="Normal 5 2"/>
    <tableColumn id="7" xr3:uid="{00000000-0010-0000-0400-000007000000}" name="N4" dataDxfId="9" dataCellStyle="Normal 5 2"/>
    <tableColumn id="8" xr3:uid="{00000000-0010-0000-0400-000008000000}" name="N5" dataDxfId="8" dataCellStyle="Normal 5 2"/>
    <tableColumn id="9" xr3:uid="{00000000-0010-0000-0400-000009000000}" name="N6" dataDxfId="7" dataCellStyle="Normal 5 2"/>
    <tableColumn id="10" xr3:uid="{00000000-0010-0000-0400-00000A000000}" name="N7" dataDxfId="6" dataCellStyle="Normal 5 2"/>
    <tableColumn id="11" xr3:uid="{00000000-0010-0000-0400-00000B000000}" name="N8" dataDxfId="5" dataCellStyle="Normal 5 2"/>
    <tableColumn id="12" xr3:uid="{00000000-0010-0000-0400-00000C000000}" name="N9" dataDxfId="4" dataCellStyle="Normal 5 2"/>
    <tableColumn id="13" xr3:uid="{00000000-0010-0000-0400-00000D000000}" name="Aciertos" dataDxfId="3" dataCellStyle="Normal 5 2"/>
    <tableColumn id="14" xr3:uid="{00000000-0010-0000-0400-00000E000000}" name="Metodo" dataDxfId="2" dataCellStyle="Normal 5 2"/>
    <tableColumn id="17" xr3:uid="{00000000-0010-0000-0400-000011000000}" name="Coste" dataDxfId="1" dataCellStyle="Normal 5 2"/>
    <tableColumn id="18" xr3:uid="{00000000-0010-0000-0400-000012000000}" name="Premio" dataDxfId="0" dataCellStyle="Normal 5 2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P28"/>
  <sheetViews>
    <sheetView workbookViewId="0">
      <selection activeCell="M25" sqref="M25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6384" width="11.42578125" style="1"/>
  </cols>
  <sheetData>
    <row r="1" spans="1:16" ht="15.75" thickBot="1" x14ac:dyDescent="0.3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O1" s="201" t="s">
        <v>0</v>
      </c>
      <c r="P1" s="201"/>
    </row>
    <row r="2" spans="1:16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-1237.05</v>
      </c>
    </row>
    <row r="3" spans="1:16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-0.40493297762647507</v>
      </c>
    </row>
    <row r="4" spans="1:16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6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6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6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6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6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6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6" ht="15" x14ac:dyDescent="0.25">
      <c r="A11" s="138">
        <v>2019</v>
      </c>
      <c r="B11" s="138">
        <v>52</v>
      </c>
      <c r="C11" s="138">
        <v>461</v>
      </c>
      <c r="D11" s="141">
        <v>300</v>
      </c>
      <c r="E11" s="143">
        <v>832</v>
      </c>
      <c r="F11" s="143">
        <v>416</v>
      </c>
      <c r="G11" s="145">
        <v>0</v>
      </c>
      <c r="H11" s="145">
        <v>0</v>
      </c>
      <c r="I11" s="145">
        <v>0</v>
      </c>
      <c r="J11" s="145">
        <v>0</v>
      </c>
      <c r="K11" s="147">
        <v>0</v>
      </c>
      <c r="L11" s="141">
        <v>180.13</v>
      </c>
      <c r="M11" s="141">
        <v>55</v>
      </c>
    </row>
    <row r="12" spans="1:16" ht="15" x14ac:dyDescent="0.25">
      <c r="A12" s="139">
        <v>2020</v>
      </c>
      <c r="B12" s="140">
        <v>1</v>
      </c>
      <c r="C12" s="140">
        <v>462</v>
      </c>
      <c r="D12" s="142">
        <v>20</v>
      </c>
      <c r="E12" s="144">
        <v>16</v>
      </c>
      <c r="F12" s="144">
        <v>8</v>
      </c>
      <c r="G12" s="146"/>
      <c r="H12" s="146"/>
      <c r="I12" s="146"/>
      <c r="J12" s="146"/>
      <c r="K12" s="146"/>
      <c r="L12" s="142">
        <v>4</v>
      </c>
      <c r="M12" s="148">
        <v>1</v>
      </c>
    </row>
    <row r="13" spans="1:16" ht="15" x14ac:dyDescent="0.25">
      <c r="A13" s="139">
        <v>2020</v>
      </c>
      <c r="B13" s="140">
        <v>2</v>
      </c>
      <c r="C13" s="140">
        <v>463</v>
      </c>
      <c r="D13" s="169">
        <v>0</v>
      </c>
      <c r="E13" s="144">
        <v>16</v>
      </c>
      <c r="F13" s="144">
        <v>8</v>
      </c>
      <c r="G13" s="170"/>
      <c r="H13" s="170"/>
      <c r="I13" s="170"/>
      <c r="J13" s="170"/>
      <c r="K13" s="170"/>
      <c r="L13" s="169">
        <v>0</v>
      </c>
      <c r="M13" s="169">
        <v>2</v>
      </c>
    </row>
    <row r="14" spans="1:16" ht="15" x14ac:dyDescent="0.25">
      <c r="A14" s="139">
        <v>2020</v>
      </c>
      <c r="B14" s="140">
        <v>3</v>
      </c>
      <c r="C14" s="140">
        <v>464</v>
      </c>
      <c r="D14" s="169">
        <v>0</v>
      </c>
      <c r="E14" s="144">
        <v>16</v>
      </c>
      <c r="F14" s="144">
        <v>8</v>
      </c>
      <c r="G14" s="170"/>
      <c r="H14" s="170"/>
      <c r="I14" s="170"/>
      <c r="J14" s="170"/>
      <c r="K14" s="170"/>
      <c r="L14" s="169">
        <v>0</v>
      </c>
      <c r="M14" s="169">
        <v>1</v>
      </c>
    </row>
    <row r="15" spans="1:16" ht="15" x14ac:dyDescent="0.25">
      <c r="A15" s="139">
        <v>2020</v>
      </c>
      <c r="B15" s="140">
        <v>4</v>
      </c>
      <c r="C15" s="140">
        <v>465</v>
      </c>
      <c r="D15" s="169">
        <v>20</v>
      </c>
      <c r="E15" s="144">
        <v>16</v>
      </c>
      <c r="F15" s="144">
        <v>8</v>
      </c>
      <c r="G15" s="170"/>
      <c r="H15" s="170"/>
      <c r="I15" s="170"/>
      <c r="J15" s="170"/>
      <c r="K15" s="170"/>
      <c r="L15" s="169">
        <v>0</v>
      </c>
      <c r="M15" s="169">
        <v>0</v>
      </c>
    </row>
    <row r="16" spans="1:16" ht="15" x14ac:dyDescent="0.25">
      <c r="A16" s="139">
        <v>2020</v>
      </c>
      <c r="B16" s="140">
        <v>5</v>
      </c>
      <c r="C16" s="140">
        <v>466</v>
      </c>
      <c r="D16" s="169">
        <v>0</v>
      </c>
      <c r="E16" s="144">
        <v>16</v>
      </c>
      <c r="F16" s="144">
        <v>8</v>
      </c>
      <c r="G16" s="170"/>
      <c r="H16" s="170"/>
      <c r="I16" s="170"/>
      <c r="J16" s="170"/>
      <c r="K16" s="170"/>
      <c r="L16" s="169">
        <v>4</v>
      </c>
      <c r="M16" s="169">
        <v>0</v>
      </c>
    </row>
    <row r="17" spans="1:13" ht="15" x14ac:dyDescent="0.25">
      <c r="A17" s="139">
        <v>2020</v>
      </c>
      <c r="B17" s="140">
        <v>6</v>
      </c>
      <c r="C17" s="140">
        <v>467</v>
      </c>
      <c r="D17" s="169">
        <v>20</v>
      </c>
      <c r="E17" s="144">
        <v>16</v>
      </c>
      <c r="F17" s="144">
        <v>8</v>
      </c>
      <c r="G17" s="170"/>
      <c r="H17" s="170"/>
      <c r="I17" s="170"/>
      <c r="J17" s="170"/>
      <c r="K17" s="170"/>
      <c r="L17" s="169">
        <v>4</v>
      </c>
      <c r="M17" s="169">
        <v>0</v>
      </c>
    </row>
    <row r="18" spans="1:13" ht="15" x14ac:dyDescent="0.25">
      <c r="A18" s="139">
        <v>2020</v>
      </c>
      <c r="B18" s="140">
        <v>7</v>
      </c>
      <c r="C18" s="140">
        <v>468</v>
      </c>
      <c r="D18" s="169">
        <v>0</v>
      </c>
      <c r="E18" s="182">
        <v>16</v>
      </c>
      <c r="F18" s="182">
        <v>8</v>
      </c>
      <c r="G18" s="170"/>
      <c r="H18" s="170"/>
      <c r="I18" s="170"/>
      <c r="J18" s="170"/>
      <c r="K18" s="170"/>
      <c r="L18" s="169">
        <v>0</v>
      </c>
      <c r="M18" s="169">
        <v>3</v>
      </c>
    </row>
    <row r="19" spans="1:13" ht="15" x14ac:dyDescent="0.25">
      <c r="A19" s="139">
        <v>2020</v>
      </c>
      <c r="B19" s="140">
        <v>8</v>
      </c>
      <c r="C19" s="140">
        <v>469</v>
      </c>
      <c r="D19" s="169">
        <v>0</v>
      </c>
      <c r="E19" s="182">
        <v>16</v>
      </c>
      <c r="F19" s="182">
        <v>8</v>
      </c>
      <c r="G19" s="170"/>
      <c r="H19" s="170"/>
      <c r="I19" s="170"/>
      <c r="J19" s="170"/>
      <c r="K19" s="170"/>
      <c r="L19" s="169">
        <v>0</v>
      </c>
      <c r="M19" s="169">
        <v>2</v>
      </c>
    </row>
    <row r="20" spans="1:13" ht="15" x14ac:dyDescent="0.25">
      <c r="A20" s="139">
        <v>2020</v>
      </c>
      <c r="B20" s="140">
        <v>9</v>
      </c>
      <c r="C20" s="140">
        <v>470</v>
      </c>
      <c r="D20" s="169">
        <v>0</v>
      </c>
      <c r="E20" s="182">
        <v>16</v>
      </c>
      <c r="F20" s="182">
        <v>8</v>
      </c>
      <c r="G20" s="170"/>
      <c r="H20" s="170"/>
      <c r="I20" s="170"/>
      <c r="J20" s="170"/>
      <c r="K20" s="170"/>
      <c r="L20" s="169">
        <v>0</v>
      </c>
      <c r="M20" s="169">
        <v>2</v>
      </c>
    </row>
    <row r="21" spans="1:13" ht="15" x14ac:dyDescent="0.25">
      <c r="A21" s="139">
        <v>2020</v>
      </c>
      <c r="B21" s="140">
        <v>10</v>
      </c>
      <c r="C21" s="140">
        <v>471</v>
      </c>
      <c r="D21" s="169">
        <v>20</v>
      </c>
      <c r="E21" s="182">
        <v>16</v>
      </c>
      <c r="F21" s="182">
        <v>8</v>
      </c>
      <c r="G21" s="170"/>
      <c r="H21" s="170"/>
      <c r="I21" s="170"/>
      <c r="J21" s="170"/>
      <c r="K21" s="170"/>
      <c r="L21" s="169">
        <v>0</v>
      </c>
      <c r="M21" s="169">
        <v>1</v>
      </c>
    </row>
    <row r="22" spans="1:13" ht="15" x14ac:dyDescent="0.25">
      <c r="A22" s="139">
        <v>2020</v>
      </c>
      <c r="B22" s="140">
        <v>11</v>
      </c>
      <c r="C22" s="140">
        <v>472</v>
      </c>
      <c r="D22" s="169">
        <v>0</v>
      </c>
      <c r="E22" s="182">
        <v>16</v>
      </c>
      <c r="F22" s="182">
        <v>8</v>
      </c>
      <c r="G22" s="170"/>
      <c r="H22" s="170"/>
      <c r="I22" s="170"/>
      <c r="J22" s="170"/>
      <c r="K22" s="170"/>
      <c r="L22" s="169">
        <v>0</v>
      </c>
      <c r="M22" s="169">
        <v>1</v>
      </c>
    </row>
    <row r="23" spans="1:13" ht="15" x14ac:dyDescent="0.25">
      <c r="A23" s="139">
        <v>2020</v>
      </c>
      <c r="B23" s="140">
        <v>12</v>
      </c>
      <c r="C23" s="140">
        <v>473</v>
      </c>
      <c r="D23" s="169">
        <v>0</v>
      </c>
      <c r="E23" s="182">
        <v>0</v>
      </c>
      <c r="F23" s="182">
        <v>0</v>
      </c>
      <c r="G23" s="170"/>
      <c r="H23" s="170"/>
      <c r="I23" s="170"/>
      <c r="J23" s="170"/>
      <c r="K23" s="170"/>
      <c r="L23" s="169">
        <v>0</v>
      </c>
      <c r="M23" s="169">
        <v>0</v>
      </c>
    </row>
    <row r="24" spans="1:13" ht="15" x14ac:dyDescent="0.25">
      <c r="A24" s="139">
        <v>2020</v>
      </c>
      <c r="B24" s="140">
        <v>13</v>
      </c>
      <c r="C24" s="140">
        <v>474</v>
      </c>
      <c r="D24" s="169">
        <v>0</v>
      </c>
      <c r="E24" s="182">
        <v>0</v>
      </c>
      <c r="F24" s="182">
        <v>0</v>
      </c>
      <c r="G24" s="170"/>
      <c r="H24" s="170"/>
      <c r="I24" s="170"/>
      <c r="J24" s="170"/>
      <c r="K24" s="170"/>
      <c r="L24" s="169">
        <v>0</v>
      </c>
      <c r="M24" s="169">
        <v>0</v>
      </c>
    </row>
    <row r="25" spans="1:13" ht="15" x14ac:dyDescent="0.25">
      <c r="A25" s="139">
        <v>2020</v>
      </c>
      <c r="B25" s="140">
        <v>14</v>
      </c>
      <c r="C25" s="140">
        <v>475</v>
      </c>
      <c r="D25" s="169">
        <v>0</v>
      </c>
      <c r="E25" s="182">
        <v>0</v>
      </c>
      <c r="F25" s="182">
        <v>0</v>
      </c>
      <c r="G25" s="170"/>
      <c r="H25" s="170"/>
      <c r="I25" s="170"/>
      <c r="J25" s="170"/>
      <c r="K25" s="170"/>
      <c r="L25" s="169">
        <v>0</v>
      </c>
      <c r="M25" s="169">
        <v>0</v>
      </c>
    </row>
    <row r="26" spans="1:13" ht="15" x14ac:dyDescent="0.25">
      <c r="A26" s="139">
        <v>2020</v>
      </c>
      <c r="B26" s="140">
        <v>15</v>
      </c>
      <c r="C26" s="140">
        <v>476</v>
      </c>
      <c r="D26" s="169">
        <v>0</v>
      </c>
      <c r="E26" s="182">
        <v>0</v>
      </c>
      <c r="F26" s="182">
        <v>0</v>
      </c>
      <c r="G26" s="170"/>
      <c r="H26" s="170"/>
      <c r="I26" s="170"/>
      <c r="J26" s="170"/>
      <c r="K26" s="170"/>
      <c r="L26" s="169">
        <v>0</v>
      </c>
      <c r="M26" s="169">
        <v>0</v>
      </c>
    </row>
    <row r="27" spans="1:13" ht="15.75" thickBot="1" x14ac:dyDescent="0.3">
      <c r="A27" s="139">
        <v>2020</v>
      </c>
      <c r="B27" s="140">
        <v>16</v>
      </c>
      <c r="C27" s="140">
        <v>477</v>
      </c>
      <c r="D27" s="169">
        <v>0</v>
      </c>
      <c r="E27" s="182">
        <v>0</v>
      </c>
      <c r="F27" s="182">
        <v>0</v>
      </c>
      <c r="G27" s="170"/>
      <c r="H27" s="170"/>
      <c r="I27" s="170"/>
      <c r="J27" s="170"/>
      <c r="K27" s="170"/>
      <c r="L27" s="169">
        <v>0</v>
      </c>
      <c r="M27" s="169">
        <v>0</v>
      </c>
    </row>
    <row r="28" spans="1:13" ht="15.75" thickBot="1" x14ac:dyDescent="0.3">
      <c r="A28" s="7" t="s">
        <v>16</v>
      </c>
      <c r="B28" s="6">
        <f>SUBTOTAL(102,Tabla3[Semana])</f>
        <v>25</v>
      </c>
      <c r="C28" s="6"/>
      <c r="D28" s="3">
        <f>SUBTOTAL(109,Tabla3[[Jugado ]])</f>
        <v>2146</v>
      </c>
      <c r="E28" s="5">
        <f>SUBTOTAL(109,Tabla3[Apuestas])</f>
        <v>4095</v>
      </c>
      <c r="F28" s="5">
        <f>SUBTOTAL(109,Tabla3[Boletos])</f>
        <v>3118</v>
      </c>
      <c r="G28" s="4">
        <f>SUBTOTAL(109,Tabla3[1 Acierto])</f>
        <v>601</v>
      </c>
      <c r="H28" s="4">
        <f>SUBTOTAL(109,Tabla3[2 Aciertos])</f>
        <v>253</v>
      </c>
      <c r="I28" s="4">
        <f>SUBTOTAL(109,Tabla3[2 + C Aciertos])</f>
        <v>10</v>
      </c>
      <c r="J28" s="4">
        <f>SUBTOTAL(109,Tabla3[5ª Catg.])</f>
        <v>34</v>
      </c>
      <c r="K28" s="4">
        <f>SUBTOTAL(109,Tabla3[4ª Catg])</f>
        <v>1</v>
      </c>
      <c r="L28" s="3">
        <f>SUBTOTAL(109,Tabla3[Premios])</f>
        <v>597.95000000000005</v>
      </c>
      <c r="M28" s="2">
        <f>SUBTOTAL(109,Tabla3[Reintegros])</f>
        <v>311</v>
      </c>
    </row>
  </sheetData>
  <mergeCells count="2">
    <mergeCell ref="A1:M1"/>
    <mergeCell ref="O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95"/>
  <sheetViews>
    <sheetView topLeftCell="A69" zoomScale="130" zoomScaleNormal="130" workbookViewId="0">
      <selection activeCell="G94" sqref="G94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9" bestFit="1" customWidth="1"/>
    <col min="6" max="6" width="9.28515625" style="99" bestFit="1" customWidth="1"/>
    <col min="7" max="7" width="8.42578125" style="99" bestFit="1" customWidth="1"/>
    <col min="8" max="16384" width="19.7109375" style="29"/>
  </cols>
  <sheetData>
    <row r="1" spans="1:7" x14ac:dyDescent="0.25">
      <c r="A1" s="202" t="s">
        <v>594</v>
      </c>
      <c r="B1" s="202"/>
      <c r="C1" s="202"/>
      <c r="D1" s="202"/>
      <c r="E1" s="202"/>
      <c r="F1" s="202"/>
      <c r="G1" s="202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6" t="s">
        <v>597</v>
      </c>
      <c r="F2" s="96" t="s">
        <v>598</v>
      </c>
      <c r="G2" s="102" t="s">
        <v>599</v>
      </c>
    </row>
    <row r="3" spans="1:7" x14ac:dyDescent="0.25">
      <c r="A3" s="63">
        <v>43828</v>
      </c>
      <c r="B3" s="129" t="s">
        <v>603</v>
      </c>
      <c r="C3" s="65">
        <f t="shared" ref="C3:C34" si="0">WEEKNUM(A3,21)</f>
        <v>52</v>
      </c>
      <c r="D3" s="66" t="s">
        <v>601</v>
      </c>
      <c r="E3" s="111">
        <f>9.81</f>
        <v>9.81</v>
      </c>
      <c r="F3" s="97"/>
      <c r="G3" s="103">
        <f>IF(ISNUMBER(G2),G2+Tabla4[[#This Row],[Ingresos]]-Tabla4[[#This Row],[Gasto ]],0+Tabla4[[#This Row],[Ingresos]]-Tabla4[[#This Row],[Gasto ]])</f>
        <v>9.81</v>
      </c>
    </row>
    <row r="4" spans="1:7" x14ac:dyDescent="0.25">
      <c r="A4" s="63">
        <v>43828</v>
      </c>
      <c r="B4" s="64" t="s">
        <v>603</v>
      </c>
      <c r="C4" s="65">
        <f t="shared" si="0"/>
        <v>52</v>
      </c>
      <c r="D4" s="66" t="s">
        <v>602</v>
      </c>
      <c r="E4" s="100">
        <f>23-10+1</f>
        <v>14</v>
      </c>
      <c r="F4" s="97"/>
      <c r="G4" s="103">
        <f>IF(ISNUMBER(G3),G3+Tabla4[[#This Row],[Ingresos]]-Tabla4[[#This Row],[Gasto ]],0+Tabla4[[#This Row],[Ingresos]]-Tabla4[[#This Row],[Gasto ]])</f>
        <v>23.810000000000002</v>
      </c>
    </row>
    <row r="5" spans="1:7" x14ac:dyDescent="0.25">
      <c r="A5" s="89">
        <v>43829</v>
      </c>
      <c r="B5" s="118" t="s">
        <v>600</v>
      </c>
      <c r="C5" s="67">
        <f t="shared" si="0"/>
        <v>1</v>
      </c>
      <c r="D5" s="69" t="s">
        <v>601</v>
      </c>
      <c r="E5" s="101"/>
      <c r="F5" s="98">
        <v>6</v>
      </c>
      <c r="G5" s="104">
        <f>IF(ISNUMBER(G4),G4+Tabla4[[#This Row],[Ingresos]]-Tabla4[[#This Row],[Gasto ]],0+Tabla4[[#This Row],[Ingresos]]-Tabla4[[#This Row],[Gasto ]])</f>
        <v>17.810000000000002</v>
      </c>
    </row>
    <row r="6" spans="1:7" x14ac:dyDescent="0.25">
      <c r="A6" s="89">
        <v>43829</v>
      </c>
      <c r="B6" s="118" t="s">
        <v>600</v>
      </c>
      <c r="C6" s="67">
        <f t="shared" si="0"/>
        <v>1</v>
      </c>
      <c r="D6" s="68" t="s">
        <v>602</v>
      </c>
      <c r="E6" s="101"/>
      <c r="F6" s="98">
        <v>4</v>
      </c>
      <c r="G6" s="104">
        <f>IF(ISNUMBER(G5),G5+Tabla4[[#This Row],[Ingresos]]-Tabla4[[#This Row],[Gasto ]],0+Tabla4[[#This Row],[Ingresos]]-Tabla4[[#This Row],[Gasto ]])</f>
        <v>13.810000000000002</v>
      </c>
    </row>
    <row r="7" spans="1:7" x14ac:dyDescent="0.25">
      <c r="A7" s="89">
        <v>43830</v>
      </c>
      <c r="B7" s="115" t="s">
        <v>605</v>
      </c>
      <c r="C7" s="70">
        <f t="shared" si="0"/>
        <v>1</v>
      </c>
      <c r="D7" s="68" t="s">
        <v>602</v>
      </c>
      <c r="E7" s="101">
        <v>1</v>
      </c>
      <c r="F7" s="98"/>
      <c r="G7" s="104">
        <f>IF(ISNUMBER(G6),G6+Tabla4[[#This Row],[Ingresos]]-Tabla4[[#This Row],[Gasto ]],0+Tabla4[[#This Row],[Ingresos]]-Tabla4[[#This Row],[Gasto ]])</f>
        <v>14.810000000000002</v>
      </c>
    </row>
    <row r="8" spans="1:7" x14ac:dyDescent="0.25">
      <c r="A8" s="89">
        <v>43830</v>
      </c>
      <c r="B8" s="119" t="s">
        <v>606</v>
      </c>
      <c r="C8" s="70">
        <f t="shared" si="0"/>
        <v>1</v>
      </c>
      <c r="D8" s="68" t="s">
        <v>602</v>
      </c>
      <c r="E8" s="101">
        <v>4</v>
      </c>
      <c r="F8" s="98"/>
      <c r="G8" s="104">
        <f>IF(ISNUMBER(G7),G7+Tabla4[[#This Row],[Ingresos]]-Tabla4[[#This Row],[Gasto ]],0+Tabla4[[#This Row],[Ingresos]]-Tabla4[[#This Row],[Gasto ]])</f>
        <v>18.810000000000002</v>
      </c>
    </row>
    <row r="9" spans="1:7" x14ac:dyDescent="0.25">
      <c r="A9" s="89">
        <v>43834</v>
      </c>
      <c r="B9" s="167" t="s">
        <v>719</v>
      </c>
      <c r="C9" s="70">
        <f t="shared" si="0"/>
        <v>1</v>
      </c>
      <c r="D9" s="69" t="s">
        <v>601</v>
      </c>
      <c r="E9" s="101">
        <v>10</v>
      </c>
      <c r="F9" s="98"/>
      <c r="G9" s="168">
        <f>IF(ISNUMBER(G8),G8+Tabla4[[#This Row],[Ingresos]]-Tabla4[[#This Row],[Gasto ]],0+Tabla4[[#This Row],[Ingresos]]-Tabla4[[#This Row],[Gasto ]])</f>
        <v>28.810000000000002</v>
      </c>
    </row>
    <row r="10" spans="1:7" x14ac:dyDescent="0.25">
      <c r="A10" s="89">
        <v>43834</v>
      </c>
      <c r="B10" s="167" t="s">
        <v>719</v>
      </c>
      <c r="C10" s="70">
        <f t="shared" si="0"/>
        <v>1</v>
      </c>
      <c r="D10" s="68" t="s">
        <v>602</v>
      </c>
      <c r="E10" s="101">
        <v>10</v>
      </c>
      <c r="F10" s="98"/>
      <c r="G10" s="168">
        <f>IF(ISNUMBER(G9),G9+Tabla4[[#This Row],[Ingresos]]-Tabla4[[#This Row],[Gasto ]],0+Tabla4[[#This Row],[Ingresos]]-Tabla4[[#This Row],[Gasto ]])</f>
        <v>38.81</v>
      </c>
    </row>
    <row r="11" spans="1:7" x14ac:dyDescent="0.25">
      <c r="A11" s="63">
        <v>43835</v>
      </c>
      <c r="B11" s="108" t="s">
        <v>604</v>
      </c>
      <c r="C11" s="109">
        <f t="shared" si="0"/>
        <v>1</v>
      </c>
      <c r="D11" s="110" t="s">
        <v>601</v>
      </c>
      <c r="E11" s="111">
        <f>9.81-6+10</f>
        <v>13.81</v>
      </c>
      <c r="F11" s="112">
        <f>E11</f>
        <v>13.81</v>
      </c>
      <c r="G11" s="103">
        <f>IF(ISNUMBER(G10),G10+Tabla4[[#This Row],[Ingresos]]-Tabla4[[#This Row],[Gasto ]],0+Tabla4[[#This Row],[Ingresos]]-Tabla4[[#This Row],[Gasto ]])</f>
        <v>38.81</v>
      </c>
    </row>
    <row r="12" spans="1:7" x14ac:dyDescent="0.25">
      <c r="A12" s="63">
        <v>43835</v>
      </c>
      <c r="B12" s="108" t="s">
        <v>604</v>
      </c>
      <c r="C12" s="65">
        <f t="shared" si="0"/>
        <v>1</v>
      </c>
      <c r="D12" s="66" t="s">
        <v>602</v>
      </c>
      <c r="E12" s="100">
        <f>14+4+1-4+10</f>
        <v>25</v>
      </c>
      <c r="F12" s="97">
        <f>E12</f>
        <v>25</v>
      </c>
      <c r="G12" s="103">
        <f>IF(ISNUMBER(G11),G11+Tabla4[[#This Row],[Ingresos]]-Tabla4[[#This Row],[Gasto ]],0+Tabla4[[#This Row],[Ingresos]]-Tabla4[[#This Row],[Gasto ]])</f>
        <v>38.81</v>
      </c>
    </row>
    <row r="13" spans="1:7" x14ac:dyDescent="0.25">
      <c r="A13" s="89">
        <v>43836</v>
      </c>
      <c r="B13" s="118" t="s">
        <v>600</v>
      </c>
      <c r="C13" s="67">
        <f t="shared" si="0"/>
        <v>2</v>
      </c>
      <c r="D13" s="69" t="s">
        <v>601</v>
      </c>
      <c r="E13" s="101"/>
      <c r="F13" s="98">
        <v>1</v>
      </c>
      <c r="G13" s="104">
        <f>IF(ISNUMBER(G12),G12+Tabla4[[#This Row],[Ingresos]]-Tabla4[[#This Row],[Gasto ]],0+Tabla4[[#This Row],[Ingresos]]-Tabla4[[#This Row],[Gasto ]])</f>
        <v>37.81</v>
      </c>
    </row>
    <row r="14" spans="1:7" x14ac:dyDescent="0.25">
      <c r="A14" s="89">
        <v>43836</v>
      </c>
      <c r="B14" s="118" t="s">
        <v>600</v>
      </c>
      <c r="C14" s="67">
        <f t="shared" si="0"/>
        <v>2</v>
      </c>
      <c r="D14" s="68" t="s">
        <v>602</v>
      </c>
      <c r="E14" s="101"/>
      <c r="F14" s="98">
        <v>9</v>
      </c>
      <c r="G14" s="104">
        <f>IF(ISNUMBER(G13),G13+Tabla4[[#This Row],[Ingresos]]-Tabla4[[#This Row],[Gasto ]],0+Tabla4[[#This Row],[Ingresos]]-Tabla4[[#This Row],[Gasto ]])</f>
        <v>28.810000000000002</v>
      </c>
    </row>
    <row r="15" spans="1:7" x14ac:dyDescent="0.25">
      <c r="A15" s="89">
        <v>43837</v>
      </c>
      <c r="B15" s="115" t="s">
        <v>605</v>
      </c>
      <c r="C15" s="70">
        <f t="shared" si="0"/>
        <v>2</v>
      </c>
      <c r="D15" s="68" t="s">
        <v>602</v>
      </c>
      <c r="E15" s="101">
        <v>1</v>
      </c>
      <c r="F15" s="98"/>
      <c r="G15" s="104">
        <f>IF(ISNUMBER(G14),G14+Tabla4[[#This Row],[Ingresos]]-Tabla4[[#This Row],[Gasto ]],0+Tabla4[[#This Row],[Ingresos]]-Tabla4[[#This Row],[Gasto ]])</f>
        <v>29.810000000000002</v>
      </c>
    </row>
    <row r="16" spans="1:7" x14ac:dyDescent="0.25">
      <c r="A16" s="89">
        <v>43841</v>
      </c>
      <c r="B16" s="115" t="s">
        <v>605</v>
      </c>
      <c r="C16" s="70">
        <f t="shared" si="0"/>
        <v>2</v>
      </c>
      <c r="D16" s="68" t="s">
        <v>602</v>
      </c>
      <c r="E16" s="101">
        <v>1</v>
      </c>
      <c r="F16" s="98"/>
      <c r="G16" s="104">
        <f>IF(ISNUMBER(G15),G15+Tabla4[[#This Row],[Ingresos]]-Tabla4[[#This Row],[Gasto ]],0+Tabla4[[#This Row],[Ingresos]]-Tabla4[[#This Row],[Gasto ]])</f>
        <v>30.810000000000002</v>
      </c>
    </row>
    <row r="17" spans="1:7" x14ac:dyDescent="0.25">
      <c r="A17" s="63">
        <v>43842</v>
      </c>
      <c r="B17" s="108" t="s">
        <v>604</v>
      </c>
      <c r="C17" s="109">
        <f t="shared" si="0"/>
        <v>2</v>
      </c>
      <c r="D17" s="110" t="s">
        <v>601</v>
      </c>
      <c r="E17" s="111">
        <f>13.81-1</f>
        <v>12.81</v>
      </c>
      <c r="F17" s="112">
        <f>E17</f>
        <v>12.81</v>
      </c>
      <c r="G17" s="103">
        <f>IF(ISNUMBER(G16),G16+Tabla4[[#This Row],[Ingresos]]-Tabla4[[#This Row],[Gasto ]],0+Tabla4[[#This Row],[Ingresos]]-Tabla4[[#This Row],[Gasto ]])</f>
        <v>30.810000000000002</v>
      </c>
    </row>
    <row r="18" spans="1:7" x14ac:dyDescent="0.25">
      <c r="A18" s="63">
        <v>43842</v>
      </c>
      <c r="B18" s="108" t="s">
        <v>604</v>
      </c>
      <c r="C18" s="65">
        <f t="shared" si="0"/>
        <v>2</v>
      </c>
      <c r="D18" s="66" t="s">
        <v>602</v>
      </c>
      <c r="E18" s="100">
        <f>25-9+2</f>
        <v>18</v>
      </c>
      <c r="F18" s="97">
        <f>E18</f>
        <v>18</v>
      </c>
      <c r="G18" s="103">
        <f>IF(ISNUMBER(G17),G17+Tabla4[[#This Row],[Ingresos]]-Tabla4[[#This Row],[Gasto ]],0+Tabla4[[#This Row],[Ingresos]]-Tabla4[[#This Row],[Gasto ]])</f>
        <v>30.810000000000002</v>
      </c>
    </row>
    <row r="19" spans="1:7" x14ac:dyDescent="0.25">
      <c r="A19" s="89">
        <v>43843</v>
      </c>
      <c r="B19" s="118" t="s">
        <v>600</v>
      </c>
      <c r="C19" s="67">
        <f t="shared" si="0"/>
        <v>3</v>
      </c>
      <c r="D19" s="69" t="s">
        <v>601</v>
      </c>
      <c r="E19" s="101"/>
      <c r="F19" s="98">
        <v>6</v>
      </c>
      <c r="G19" s="104">
        <f>IF(ISNUMBER(G18),G18+Tabla4[[#This Row],[Ingresos]]-Tabla4[[#This Row],[Gasto ]],0+Tabla4[[#This Row],[Ingresos]]-Tabla4[[#This Row],[Gasto ]])</f>
        <v>24.810000000000002</v>
      </c>
    </row>
    <row r="20" spans="1:7" x14ac:dyDescent="0.25">
      <c r="A20" s="89">
        <v>43843</v>
      </c>
      <c r="B20" s="118" t="s">
        <v>600</v>
      </c>
      <c r="C20" s="67">
        <f t="shared" si="0"/>
        <v>3</v>
      </c>
      <c r="D20" s="68" t="s">
        <v>602</v>
      </c>
      <c r="E20" s="101"/>
      <c r="F20" s="98">
        <v>4</v>
      </c>
      <c r="G20" s="104">
        <f>IF(ISNUMBER(G19),G19+Tabla4[[#This Row],[Ingresos]]-Tabla4[[#This Row],[Gasto ]],0+Tabla4[[#This Row],[Ingresos]]-Tabla4[[#This Row],[Gasto ]])</f>
        <v>20.810000000000002</v>
      </c>
    </row>
    <row r="21" spans="1:7" x14ac:dyDescent="0.25">
      <c r="A21" s="89">
        <v>43846</v>
      </c>
      <c r="B21" s="119" t="s">
        <v>605</v>
      </c>
      <c r="C21" s="70">
        <f t="shared" si="0"/>
        <v>3</v>
      </c>
      <c r="D21" s="68" t="s">
        <v>602</v>
      </c>
      <c r="E21" s="101">
        <v>1</v>
      </c>
      <c r="F21" s="98"/>
      <c r="G21" s="104">
        <f>IF(ISNUMBER(G20),G20+Tabla4[[#This Row],[Ingresos]]-Tabla4[[#This Row],[Gasto ]],0+Tabla4[[#This Row],[Ingresos]]-Tabla4[[#This Row],[Gasto ]])</f>
        <v>21.810000000000002</v>
      </c>
    </row>
    <row r="22" spans="1:7" x14ac:dyDescent="0.25">
      <c r="A22" s="63">
        <v>43849</v>
      </c>
      <c r="B22" s="108" t="s">
        <v>604</v>
      </c>
      <c r="C22" s="109">
        <f t="shared" si="0"/>
        <v>3</v>
      </c>
      <c r="D22" s="110" t="s">
        <v>601</v>
      </c>
      <c r="E22" s="111">
        <f>12.81-6</f>
        <v>6.8100000000000005</v>
      </c>
      <c r="F22" s="112">
        <f>E22</f>
        <v>6.8100000000000005</v>
      </c>
      <c r="G22" s="103">
        <f>IF(ISNUMBER(G21),G21+Tabla4[[#This Row],[Ingresos]]-Tabla4[[#This Row],[Gasto ]],0+Tabla4[[#This Row],[Ingresos]]-Tabla4[[#This Row],[Gasto ]])</f>
        <v>21.810000000000002</v>
      </c>
    </row>
    <row r="23" spans="1:7" x14ac:dyDescent="0.25">
      <c r="A23" s="63">
        <v>43849</v>
      </c>
      <c r="B23" s="129" t="s">
        <v>604</v>
      </c>
      <c r="C23" s="65">
        <f t="shared" si="0"/>
        <v>3</v>
      </c>
      <c r="D23" s="66" t="s">
        <v>602</v>
      </c>
      <c r="E23" s="100">
        <f>18-4+1</f>
        <v>15</v>
      </c>
      <c r="F23" s="97">
        <f>E23</f>
        <v>15</v>
      </c>
      <c r="G23" s="103">
        <f>IF(ISNUMBER(G22),G22+Tabla4[[#This Row],[Ingresos]]-Tabla4[[#This Row],[Gasto ]],0+Tabla4[[#This Row],[Ingresos]]-Tabla4[[#This Row],[Gasto ]])</f>
        <v>21.810000000000002</v>
      </c>
    </row>
    <row r="24" spans="1:7" x14ac:dyDescent="0.25">
      <c r="A24" s="89">
        <v>43850</v>
      </c>
      <c r="B24" s="118" t="s">
        <v>600</v>
      </c>
      <c r="C24" s="67">
        <f t="shared" si="0"/>
        <v>4</v>
      </c>
      <c r="D24" s="69" t="s">
        <v>601</v>
      </c>
      <c r="E24" s="101"/>
      <c r="F24" s="98">
        <v>4</v>
      </c>
      <c r="G24" s="104">
        <f>IF(ISNUMBER(G23),G23+Tabla4[[#This Row],[Ingresos]]-Tabla4[[#This Row],[Gasto ]],0+Tabla4[[#This Row],[Ingresos]]-Tabla4[[#This Row],[Gasto ]])</f>
        <v>17.810000000000002</v>
      </c>
    </row>
    <row r="25" spans="1:7" x14ac:dyDescent="0.25">
      <c r="A25" s="89">
        <v>43850</v>
      </c>
      <c r="B25" s="118" t="s">
        <v>600</v>
      </c>
      <c r="C25" s="67">
        <f t="shared" si="0"/>
        <v>4</v>
      </c>
      <c r="D25" s="68" t="s">
        <v>602</v>
      </c>
      <c r="E25" s="101"/>
      <c r="F25" s="98">
        <v>6</v>
      </c>
      <c r="G25" s="104">
        <f>IF(ISNUMBER(G24),G24+Tabla4[[#This Row],[Ingresos]]-Tabla4[[#This Row],[Gasto ]],0+Tabla4[[#This Row],[Ingresos]]-Tabla4[[#This Row],[Gasto ]])</f>
        <v>11.810000000000002</v>
      </c>
    </row>
    <row r="26" spans="1:7" x14ac:dyDescent="0.25">
      <c r="A26" s="89">
        <v>43855</v>
      </c>
      <c r="B26" s="167" t="s">
        <v>719</v>
      </c>
      <c r="C26" s="70">
        <f t="shared" si="0"/>
        <v>4</v>
      </c>
      <c r="D26" s="69" t="s">
        <v>601</v>
      </c>
      <c r="E26" s="101">
        <v>10</v>
      </c>
      <c r="F26" s="98"/>
      <c r="G26" s="168">
        <f>IF(ISNUMBER(G25),G25+Tabla4[[#This Row],[Ingresos]]-Tabla4[[#This Row],[Gasto ]],0+Tabla4[[#This Row],[Ingresos]]-Tabla4[[#This Row],[Gasto ]])</f>
        <v>21.810000000000002</v>
      </c>
    </row>
    <row r="27" spans="1:7" x14ac:dyDescent="0.25">
      <c r="A27" s="89">
        <v>43855</v>
      </c>
      <c r="B27" s="180" t="s">
        <v>719</v>
      </c>
      <c r="C27" s="70">
        <f t="shared" si="0"/>
        <v>4</v>
      </c>
      <c r="D27" s="68" t="s">
        <v>602</v>
      </c>
      <c r="E27" s="101">
        <v>10</v>
      </c>
      <c r="F27" s="98"/>
      <c r="G27" s="168">
        <f>IF(ISNUMBER(G26),G26+Tabla4[[#This Row],[Ingresos]]-Tabla4[[#This Row],[Gasto ]],0+Tabla4[[#This Row],[Ingresos]]-Tabla4[[#This Row],[Gasto ]])</f>
        <v>31.810000000000002</v>
      </c>
    </row>
    <row r="28" spans="1:7" x14ac:dyDescent="0.25">
      <c r="A28" s="63">
        <v>43856</v>
      </c>
      <c r="B28" s="108" t="s">
        <v>604</v>
      </c>
      <c r="C28" s="109">
        <f t="shared" si="0"/>
        <v>4</v>
      </c>
      <c r="D28" s="110" t="s">
        <v>601</v>
      </c>
      <c r="E28" s="111">
        <f>6.81-4+10</f>
        <v>12.809999999999999</v>
      </c>
      <c r="F28" s="112">
        <f>E28</f>
        <v>12.809999999999999</v>
      </c>
      <c r="G28" s="103">
        <f>IF(ISNUMBER(G27),G27+Tabla4[[#This Row],[Ingresos]]-Tabla4[[#This Row],[Gasto ]],0+Tabla4[[#This Row],[Ingresos]]-Tabla4[[#This Row],[Gasto ]])</f>
        <v>31.810000000000006</v>
      </c>
    </row>
    <row r="29" spans="1:7" x14ac:dyDescent="0.25">
      <c r="A29" s="63">
        <v>43856</v>
      </c>
      <c r="B29" s="108" t="s">
        <v>604</v>
      </c>
      <c r="C29" s="65">
        <f t="shared" si="0"/>
        <v>4</v>
      </c>
      <c r="D29" s="66" t="s">
        <v>602</v>
      </c>
      <c r="E29" s="100">
        <f>15-6+10</f>
        <v>19</v>
      </c>
      <c r="F29" s="97">
        <f>E29</f>
        <v>19</v>
      </c>
      <c r="G29" s="103">
        <f>IF(ISNUMBER(G28),G28+Tabla4[[#This Row],[Ingresos]]-Tabla4[[#This Row],[Gasto ]],0+Tabla4[[#This Row],[Ingresos]]-Tabla4[[#This Row],[Gasto ]])</f>
        <v>31.810000000000002</v>
      </c>
    </row>
    <row r="30" spans="1:7" x14ac:dyDescent="0.25">
      <c r="A30" s="89">
        <v>43857</v>
      </c>
      <c r="B30" s="118" t="s">
        <v>600</v>
      </c>
      <c r="C30" s="67">
        <f t="shared" si="0"/>
        <v>5</v>
      </c>
      <c r="D30" s="69" t="s">
        <v>601</v>
      </c>
      <c r="E30" s="101"/>
      <c r="F30" s="98">
        <v>6</v>
      </c>
      <c r="G30" s="104">
        <f>IF(ISNUMBER(G29),G29+Tabla4[[#This Row],[Ingresos]]-Tabla4[[#This Row],[Gasto ]],0+Tabla4[[#This Row],[Ingresos]]-Tabla4[[#This Row],[Gasto ]])</f>
        <v>25.810000000000002</v>
      </c>
    </row>
    <row r="31" spans="1:7" x14ac:dyDescent="0.25">
      <c r="A31" s="89">
        <v>43857</v>
      </c>
      <c r="B31" s="118" t="s">
        <v>600</v>
      </c>
      <c r="C31" s="67">
        <f t="shared" si="0"/>
        <v>5</v>
      </c>
      <c r="D31" s="68" t="s">
        <v>602</v>
      </c>
      <c r="E31" s="101"/>
      <c r="F31" s="98">
        <v>4</v>
      </c>
      <c r="G31" s="104">
        <f>IF(ISNUMBER(G30),G30+Tabla4[[#This Row],[Ingresos]]-Tabla4[[#This Row],[Gasto ]],0+Tabla4[[#This Row],[Ingresos]]-Tabla4[[#This Row],[Gasto ]])</f>
        <v>21.810000000000002</v>
      </c>
    </row>
    <row r="32" spans="1:7" x14ac:dyDescent="0.25">
      <c r="A32" s="89">
        <v>43860</v>
      </c>
      <c r="B32" s="119" t="s">
        <v>606</v>
      </c>
      <c r="C32" s="70">
        <f t="shared" si="0"/>
        <v>5</v>
      </c>
      <c r="D32" s="68" t="s">
        <v>602</v>
      </c>
      <c r="E32" s="101">
        <v>4</v>
      </c>
      <c r="F32" s="98"/>
      <c r="G32" s="104">
        <f>IF(ISNUMBER(G31),G31+Tabla4[[#This Row],[Ingresos]]-Tabla4[[#This Row],[Gasto ]],0+Tabla4[[#This Row],[Ingresos]]-Tabla4[[#This Row],[Gasto ]])</f>
        <v>25.810000000000002</v>
      </c>
    </row>
    <row r="33" spans="1:7" x14ac:dyDescent="0.25">
      <c r="A33" s="63">
        <v>43863</v>
      </c>
      <c r="B33" s="108" t="s">
        <v>604</v>
      </c>
      <c r="C33" s="109">
        <f t="shared" si="0"/>
        <v>5</v>
      </c>
      <c r="D33" s="110" t="s">
        <v>601</v>
      </c>
      <c r="E33" s="111">
        <f>12.81-6</f>
        <v>6.8100000000000005</v>
      </c>
      <c r="F33" s="112">
        <f>E33</f>
        <v>6.8100000000000005</v>
      </c>
      <c r="G33" s="103">
        <f>IF(ISNUMBER(G32),G32+Tabla4[[#This Row],[Ingresos]]-Tabla4[[#This Row],[Gasto ]],0+Tabla4[[#This Row],[Ingresos]]-Tabla4[[#This Row],[Gasto ]])</f>
        <v>25.810000000000002</v>
      </c>
    </row>
    <row r="34" spans="1:7" x14ac:dyDescent="0.25">
      <c r="A34" s="63">
        <v>43863</v>
      </c>
      <c r="B34" s="108" t="s">
        <v>604</v>
      </c>
      <c r="C34" s="65">
        <f t="shared" si="0"/>
        <v>5</v>
      </c>
      <c r="D34" s="66" t="s">
        <v>602</v>
      </c>
      <c r="E34" s="100">
        <f>19-4+4</f>
        <v>19</v>
      </c>
      <c r="F34" s="97">
        <f>E34</f>
        <v>19</v>
      </c>
      <c r="G34" s="103">
        <f>IF(ISNUMBER(G33),G33+Tabla4[[#This Row],[Ingresos]]-Tabla4[[#This Row],[Gasto ]],0+Tabla4[[#This Row],[Ingresos]]-Tabla4[[#This Row],[Gasto ]])</f>
        <v>25.810000000000002</v>
      </c>
    </row>
    <row r="35" spans="1:7" x14ac:dyDescent="0.25">
      <c r="A35" s="89">
        <v>43864</v>
      </c>
      <c r="B35" s="118" t="s">
        <v>600</v>
      </c>
      <c r="C35" s="67">
        <f t="shared" ref="C35:C66" si="1">WEEKNUM(A35,21)</f>
        <v>6</v>
      </c>
      <c r="D35" s="69" t="s">
        <v>601</v>
      </c>
      <c r="E35" s="101"/>
      <c r="F35" s="98">
        <v>4</v>
      </c>
      <c r="G35" s="104">
        <f>IF(ISNUMBER(G34),G34+Tabla4[[#This Row],[Ingresos]]-Tabla4[[#This Row],[Gasto ]],0+Tabla4[[#This Row],[Ingresos]]-Tabla4[[#This Row],[Gasto ]])</f>
        <v>21.810000000000002</v>
      </c>
    </row>
    <row r="36" spans="1:7" x14ac:dyDescent="0.25">
      <c r="A36" s="89">
        <v>43864</v>
      </c>
      <c r="B36" s="118" t="s">
        <v>600</v>
      </c>
      <c r="C36" s="67">
        <f t="shared" si="1"/>
        <v>6</v>
      </c>
      <c r="D36" s="68" t="s">
        <v>602</v>
      </c>
      <c r="E36" s="101"/>
      <c r="F36" s="98">
        <v>6</v>
      </c>
      <c r="G36" s="104">
        <f>IF(ISNUMBER(G35),G35+Tabla4[[#This Row],[Ingresos]]-Tabla4[[#This Row],[Gasto ]],0+Tabla4[[#This Row],[Ingresos]]-Tabla4[[#This Row],[Gasto ]])</f>
        <v>15.810000000000002</v>
      </c>
    </row>
    <row r="37" spans="1:7" x14ac:dyDescent="0.25">
      <c r="A37" s="89">
        <v>43869</v>
      </c>
      <c r="B37" s="119" t="s">
        <v>606</v>
      </c>
      <c r="C37" s="70">
        <f t="shared" si="1"/>
        <v>6</v>
      </c>
      <c r="D37" s="68" t="s">
        <v>602</v>
      </c>
      <c r="E37" s="101">
        <v>4</v>
      </c>
      <c r="F37" s="98"/>
      <c r="G37" s="104">
        <f>IF(ISNUMBER(G36),G36+Tabla4[[#This Row],[Ingresos]]-Tabla4[[#This Row],[Gasto ]],0+Tabla4[[#This Row],[Ingresos]]-Tabla4[[#This Row],[Gasto ]])</f>
        <v>19.810000000000002</v>
      </c>
    </row>
    <row r="38" spans="1:7" x14ac:dyDescent="0.25">
      <c r="A38" s="89">
        <v>43869</v>
      </c>
      <c r="B38" s="167" t="s">
        <v>719</v>
      </c>
      <c r="C38" s="70">
        <f t="shared" si="1"/>
        <v>6</v>
      </c>
      <c r="D38" s="69" t="s">
        <v>601</v>
      </c>
      <c r="E38" s="101">
        <v>10</v>
      </c>
      <c r="F38" s="98"/>
      <c r="G38" s="168">
        <f>IF(ISNUMBER(G37),G37+Tabla4[[#This Row],[Ingresos]]-Tabla4[[#This Row],[Gasto ]],0+Tabla4[[#This Row],[Ingresos]]-Tabla4[[#This Row],[Gasto ]])</f>
        <v>29.810000000000002</v>
      </c>
    </row>
    <row r="39" spans="1:7" x14ac:dyDescent="0.25">
      <c r="A39" s="89">
        <v>43869</v>
      </c>
      <c r="B39" s="184" t="s">
        <v>719</v>
      </c>
      <c r="C39" s="70">
        <f t="shared" si="1"/>
        <v>6</v>
      </c>
      <c r="D39" s="68" t="s">
        <v>602</v>
      </c>
      <c r="E39" s="101">
        <v>10</v>
      </c>
      <c r="F39" s="98"/>
      <c r="G39" s="168">
        <f>IF(ISNUMBER(G38),G38+Tabla4[[#This Row],[Ingresos]]-Tabla4[[#This Row],[Gasto ]],0+Tabla4[[#This Row],[Ingresos]]-Tabla4[[#This Row],[Gasto ]])</f>
        <v>39.81</v>
      </c>
    </row>
    <row r="40" spans="1:7" x14ac:dyDescent="0.25">
      <c r="A40" s="89">
        <v>43869</v>
      </c>
      <c r="B40" s="184" t="s">
        <v>731</v>
      </c>
      <c r="C40" s="70">
        <f t="shared" si="1"/>
        <v>6</v>
      </c>
      <c r="D40" s="69" t="s">
        <v>601</v>
      </c>
      <c r="E40" s="101">
        <v>5</v>
      </c>
      <c r="F40" s="98"/>
      <c r="G40" s="168">
        <f>IF(ISNUMBER(G39),G39+Tabla4[[#This Row],[Ingresos]]-Tabla4[[#This Row],[Gasto ]],0+Tabla4[[#This Row],[Ingresos]]-Tabla4[[#This Row],[Gasto ]])</f>
        <v>44.81</v>
      </c>
    </row>
    <row r="41" spans="1:7" x14ac:dyDescent="0.25">
      <c r="A41" s="89">
        <v>43869</v>
      </c>
      <c r="B41" s="180" t="s">
        <v>731</v>
      </c>
      <c r="C41" s="70">
        <f t="shared" si="1"/>
        <v>6</v>
      </c>
      <c r="D41" s="68" t="s">
        <v>602</v>
      </c>
      <c r="E41" s="101"/>
      <c r="F41" s="98">
        <v>5</v>
      </c>
      <c r="G41" s="168">
        <f>IF(ISNUMBER(G40),G40+Tabla4[[#This Row],[Ingresos]]-Tabla4[[#This Row],[Gasto ]],0+Tabla4[[#This Row],[Ingresos]]-Tabla4[[#This Row],[Gasto ]])</f>
        <v>39.81</v>
      </c>
    </row>
    <row r="42" spans="1:7" x14ac:dyDescent="0.25">
      <c r="A42" s="63">
        <v>43870</v>
      </c>
      <c r="B42" s="129" t="s">
        <v>604</v>
      </c>
      <c r="C42" s="109">
        <f t="shared" si="1"/>
        <v>6</v>
      </c>
      <c r="D42" s="110" t="s">
        <v>601</v>
      </c>
      <c r="E42" s="111">
        <f>6.81-4+10+5</f>
        <v>17.809999999999999</v>
      </c>
      <c r="F42" s="112">
        <f>E42</f>
        <v>17.809999999999999</v>
      </c>
      <c r="G42" s="103">
        <f>IF(ISNUMBER(G41),G41+Tabla4[[#This Row],[Ingresos]]-Tabla4[[#This Row],[Gasto ]],0+Tabla4[[#This Row],[Ingresos]]-Tabla4[[#This Row],[Gasto ]])</f>
        <v>39.81</v>
      </c>
    </row>
    <row r="43" spans="1:7" x14ac:dyDescent="0.25">
      <c r="A43" s="63">
        <v>43870</v>
      </c>
      <c r="B43" s="129" t="s">
        <v>604</v>
      </c>
      <c r="C43" s="65">
        <f t="shared" si="1"/>
        <v>6</v>
      </c>
      <c r="D43" s="66" t="s">
        <v>602</v>
      </c>
      <c r="E43" s="100">
        <f>19-6+4+10-5</f>
        <v>22</v>
      </c>
      <c r="F43" s="97">
        <f>E43</f>
        <v>22</v>
      </c>
      <c r="G43" s="103">
        <f>IF(ISNUMBER(G42),G42+Tabla4[[#This Row],[Ingresos]]-Tabla4[[#This Row],[Gasto ]],0+Tabla4[[#This Row],[Ingresos]]-Tabla4[[#This Row],[Gasto ]])</f>
        <v>39.81</v>
      </c>
    </row>
    <row r="44" spans="1:7" x14ac:dyDescent="0.25">
      <c r="A44" s="89">
        <v>43871</v>
      </c>
      <c r="B44" s="185" t="s">
        <v>600</v>
      </c>
      <c r="C44" s="67">
        <f t="shared" si="1"/>
        <v>7</v>
      </c>
      <c r="D44" s="69" t="s">
        <v>601</v>
      </c>
      <c r="E44" s="101"/>
      <c r="F44" s="98">
        <v>6</v>
      </c>
      <c r="G44" s="104">
        <f>IF(ISNUMBER(G43),G43+Tabla4[[#This Row],[Ingresos]]-Tabla4[[#This Row],[Gasto ]],0+Tabla4[[#This Row],[Ingresos]]-Tabla4[[#This Row],[Gasto ]])</f>
        <v>33.81</v>
      </c>
    </row>
    <row r="45" spans="1:7" x14ac:dyDescent="0.25">
      <c r="A45" s="89">
        <v>43871</v>
      </c>
      <c r="B45" s="185" t="s">
        <v>600</v>
      </c>
      <c r="C45" s="67">
        <f t="shared" si="1"/>
        <v>7</v>
      </c>
      <c r="D45" s="68" t="s">
        <v>602</v>
      </c>
      <c r="E45" s="101"/>
      <c r="F45" s="98">
        <v>4</v>
      </c>
      <c r="G45" s="104">
        <f>IF(ISNUMBER(G44),G44+Tabla4[[#This Row],[Ingresos]]-Tabla4[[#This Row],[Gasto ]],0+Tabla4[[#This Row],[Ingresos]]-Tabla4[[#This Row],[Gasto ]])</f>
        <v>29.810000000000002</v>
      </c>
    </row>
    <row r="46" spans="1:7" x14ac:dyDescent="0.25">
      <c r="A46" s="89">
        <v>43874</v>
      </c>
      <c r="B46" s="119" t="s">
        <v>733</v>
      </c>
      <c r="C46" s="70">
        <f t="shared" si="1"/>
        <v>7</v>
      </c>
      <c r="D46" s="68" t="s">
        <v>602</v>
      </c>
      <c r="E46" s="101">
        <v>1</v>
      </c>
      <c r="F46" s="98"/>
      <c r="G46" s="104">
        <f>IF(ISNUMBER(G45),G45+Tabla4[[#This Row],[Ingresos]]-Tabla4[[#This Row],[Gasto ]],0+Tabla4[[#This Row],[Ingresos]]-Tabla4[[#This Row],[Gasto ]])</f>
        <v>30.810000000000002</v>
      </c>
    </row>
    <row r="47" spans="1:7" x14ac:dyDescent="0.25">
      <c r="A47" s="89">
        <v>43876</v>
      </c>
      <c r="B47" s="115" t="s">
        <v>733</v>
      </c>
      <c r="C47" s="70">
        <f t="shared" si="1"/>
        <v>7</v>
      </c>
      <c r="D47" s="69" t="s">
        <v>601</v>
      </c>
      <c r="E47" s="101">
        <v>1</v>
      </c>
      <c r="F47" s="98"/>
      <c r="G47" s="104">
        <f>IF(ISNUMBER(G46),G46+Tabla4[[#This Row],[Ingresos]]-Tabla4[[#This Row],[Gasto ]],0+Tabla4[[#This Row],[Ingresos]]-Tabla4[[#This Row],[Gasto ]])</f>
        <v>31.810000000000002</v>
      </c>
    </row>
    <row r="48" spans="1:7" x14ac:dyDescent="0.25">
      <c r="A48" s="89">
        <v>43876</v>
      </c>
      <c r="B48" s="115" t="s">
        <v>605</v>
      </c>
      <c r="C48" s="70">
        <f t="shared" si="1"/>
        <v>7</v>
      </c>
      <c r="D48" s="69" t="s">
        <v>601</v>
      </c>
      <c r="E48" s="101">
        <v>1</v>
      </c>
      <c r="F48" s="98"/>
      <c r="G48" s="104">
        <f>IF(ISNUMBER(G47),G47+Tabla4[[#This Row],[Ingresos]]-Tabla4[[#This Row],[Gasto ]],0+Tabla4[[#This Row],[Ingresos]]-Tabla4[[#This Row],[Gasto ]])</f>
        <v>32.81</v>
      </c>
    </row>
    <row r="49" spans="1:7" x14ac:dyDescent="0.25">
      <c r="A49" s="63">
        <v>43877</v>
      </c>
      <c r="B49" s="108" t="s">
        <v>604</v>
      </c>
      <c r="C49" s="109">
        <f t="shared" si="1"/>
        <v>7</v>
      </c>
      <c r="D49" s="110" t="s">
        <v>601</v>
      </c>
      <c r="E49" s="111">
        <f>17.81-6+2</f>
        <v>13.809999999999999</v>
      </c>
      <c r="F49" s="112">
        <f>E49</f>
        <v>13.809999999999999</v>
      </c>
      <c r="G49" s="103">
        <f>IF(ISNUMBER(G48),G48+Tabla4[[#This Row],[Ingresos]]-Tabla4[[#This Row],[Gasto ]],0+Tabla4[[#This Row],[Ingresos]]-Tabla4[[#This Row],[Gasto ]])</f>
        <v>32.81</v>
      </c>
    </row>
    <row r="50" spans="1:7" x14ac:dyDescent="0.25">
      <c r="A50" s="63">
        <v>43877</v>
      </c>
      <c r="B50" s="108" t="s">
        <v>604</v>
      </c>
      <c r="C50" s="65">
        <f t="shared" si="1"/>
        <v>7</v>
      </c>
      <c r="D50" s="66" t="s">
        <v>602</v>
      </c>
      <c r="E50" s="100">
        <f>22-4+1</f>
        <v>19</v>
      </c>
      <c r="F50" s="97">
        <f>E50</f>
        <v>19</v>
      </c>
      <c r="G50" s="103">
        <f>IF(ISNUMBER(G49),G49+Tabla4[[#This Row],[Ingresos]]-Tabla4[[#This Row],[Gasto ]],0+Tabla4[[#This Row],[Ingresos]]-Tabla4[[#This Row],[Gasto ]])</f>
        <v>32.81</v>
      </c>
    </row>
    <row r="51" spans="1:7" x14ac:dyDescent="0.25">
      <c r="A51" s="89">
        <v>43878</v>
      </c>
      <c r="B51" s="118" t="s">
        <v>600</v>
      </c>
      <c r="C51" s="67">
        <f t="shared" si="1"/>
        <v>8</v>
      </c>
      <c r="D51" s="69" t="s">
        <v>601</v>
      </c>
      <c r="E51" s="101"/>
      <c r="F51" s="98">
        <v>4</v>
      </c>
      <c r="G51" s="104">
        <f>IF(ISNUMBER(G50),G50+Tabla4[[#This Row],[Ingresos]]-Tabla4[[#This Row],[Gasto ]],0+Tabla4[[#This Row],[Ingresos]]-Tabla4[[#This Row],[Gasto ]])</f>
        <v>28.810000000000002</v>
      </c>
    </row>
    <row r="52" spans="1:7" x14ac:dyDescent="0.25">
      <c r="A52" s="89">
        <v>43878</v>
      </c>
      <c r="B52" s="118" t="s">
        <v>600</v>
      </c>
      <c r="C52" s="67">
        <f t="shared" si="1"/>
        <v>8</v>
      </c>
      <c r="D52" s="68" t="s">
        <v>602</v>
      </c>
      <c r="E52" s="101"/>
      <c r="F52" s="98">
        <v>6</v>
      </c>
      <c r="G52" s="104">
        <f>IF(ISNUMBER(G51),G51+Tabla4[[#This Row],[Ingresos]]-Tabla4[[#This Row],[Gasto ]],0+Tabla4[[#This Row],[Ingresos]]-Tabla4[[#This Row],[Gasto ]])</f>
        <v>22.810000000000002</v>
      </c>
    </row>
    <row r="53" spans="1:7" x14ac:dyDescent="0.25">
      <c r="A53" s="89">
        <v>43881</v>
      </c>
      <c r="B53" s="119" t="s">
        <v>733</v>
      </c>
      <c r="C53" s="70">
        <f t="shared" si="1"/>
        <v>8</v>
      </c>
      <c r="D53" s="69" t="s">
        <v>601</v>
      </c>
      <c r="E53" s="101">
        <v>1</v>
      </c>
      <c r="F53" s="98"/>
      <c r="G53" s="104">
        <f>IF(ISNUMBER(G52),G52+Tabla4[[#This Row],[Ingresos]]-Tabla4[[#This Row],[Gasto ]],0+Tabla4[[#This Row],[Ingresos]]-Tabla4[[#This Row],[Gasto ]])</f>
        <v>23.810000000000002</v>
      </c>
    </row>
    <row r="54" spans="1:7" x14ac:dyDescent="0.25">
      <c r="A54" s="89">
        <v>43881</v>
      </c>
      <c r="B54" s="119" t="s">
        <v>605</v>
      </c>
      <c r="C54" s="70">
        <f t="shared" si="1"/>
        <v>8</v>
      </c>
      <c r="D54" s="69" t="s">
        <v>601</v>
      </c>
      <c r="E54" s="101">
        <v>1</v>
      </c>
      <c r="F54" s="98"/>
      <c r="G54" s="104">
        <f>IF(ISNUMBER(G53),G53+Tabla4[[#This Row],[Ingresos]]-Tabla4[[#This Row],[Gasto ]],0+Tabla4[[#This Row],[Ingresos]]-Tabla4[[#This Row],[Gasto ]])</f>
        <v>24.810000000000002</v>
      </c>
    </row>
    <row r="55" spans="1:7" x14ac:dyDescent="0.25">
      <c r="A55" s="63">
        <v>43884</v>
      </c>
      <c r="B55" s="108" t="s">
        <v>604</v>
      </c>
      <c r="C55" s="109">
        <f t="shared" si="1"/>
        <v>8</v>
      </c>
      <c r="D55" s="110" t="s">
        <v>601</v>
      </c>
      <c r="E55" s="111">
        <f>13.81-4+2</f>
        <v>11.81</v>
      </c>
      <c r="F55" s="112">
        <f>E55</f>
        <v>11.81</v>
      </c>
      <c r="G55" s="103">
        <f>IF(ISNUMBER(G54),G54+Tabla4[[#This Row],[Ingresos]]-Tabla4[[#This Row],[Gasto ]],0+Tabla4[[#This Row],[Ingresos]]-Tabla4[[#This Row],[Gasto ]])</f>
        <v>24.810000000000002</v>
      </c>
    </row>
    <row r="56" spans="1:7" x14ac:dyDescent="0.25">
      <c r="A56" s="63">
        <v>43884</v>
      </c>
      <c r="B56" s="108" t="s">
        <v>604</v>
      </c>
      <c r="C56" s="65">
        <f t="shared" si="1"/>
        <v>8</v>
      </c>
      <c r="D56" s="66" t="s">
        <v>602</v>
      </c>
      <c r="E56" s="100">
        <f>19-6</f>
        <v>13</v>
      </c>
      <c r="F56" s="97">
        <f>E56</f>
        <v>13</v>
      </c>
      <c r="G56" s="103">
        <f>IF(ISNUMBER(G55),G55+Tabla4[[#This Row],[Ingresos]]-Tabla4[[#This Row],[Gasto ]],0+Tabla4[[#This Row],[Ingresos]]-Tabla4[[#This Row],[Gasto ]])</f>
        <v>24.810000000000002</v>
      </c>
    </row>
    <row r="57" spans="1:7" x14ac:dyDescent="0.25">
      <c r="A57" s="89">
        <v>43885</v>
      </c>
      <c r="B57" s="118" t="s">
        <v>600</v>
      </c>
      <c r="C57" s="67">
        <f t="shared" si="1"/>
        <v>9</v>
      </c>
      <c r="D57" s="69" t="s">
        <v>601</v>
      </c>
      <c r="E57" s="101"/>
      <c r="F57" s="98">
        <v>6</v>
      </c>
      <c r="G57" s="104">
        <f>IF(ISNUMBER(G56),G56+Tabla4[[#This Row],[Ingresos]]-Tabla4[[#This Row],[Gasto ]],0+Tabla4[[#This Row],[Ingresos]]-Tabla4[[#This Row],[Gasto ]])</f>
        <v>18.810000000000002</v>
      </c>
    </row>
    <row r="58" spans="1:7" x14ac:dyDescent="0.25">
      <c r="A58" s="89">
        <v>43885</v>
      </c>
      <c r="B58" s="118" t="s">
        <v>600</v>
      </c>
      <c r="C58" s="67">
        <f t="shared" si="1"/>
        <v>9</v>
      </c>
      <c r="D58" s="68" t="s">
        <v>602</v>
      </c>
      <c r="E58" s="101"/>
      <c r="F58" s="98">
        <v>4</v>
      </c>
      <c r="G58" s="104">
        <f>IF(ISNUMBER(G57),G57+Tabla4[[#This Row],[Ingresos]]-Tabla4[[#This Row],[Gasto ]],0+Tabla4[[#This Row],[Ingresos]]-Tabla4[[#This Row],[Gasto ]])</f>
        <v>14.810000000000002</v>
      </c>
    </row>
    <row r="59" spans="1:7" x14ac:dyDescent="0.25">
      <c r="A59" s="89">
        <v>43888</v>
      </c>
      <c r="B59" s="119" t="s">
        <v>733</v>
      </c>
      <c r="C59" s="70">
        <f t="shared" si="1"/>
        <v>9</v>
      </c>
      <c r="D59" s="68" t="s">
        <v>602</v>
      </c>
      <c r="E59" s="101">
        <v>1</v>
      </c>
      <c r="F59" s="98"/>
      <c r="G59" s="104">
        <f>IF(ISNUMBER(G58),G58+Tabla4[[#This Row],[Ingresos]]-Tabla4[[#This Row],[Gasto ]],0+Tabla4[[#This Row],[Ingresos]]-Tabla4[[#This Row],[Gasto ]])</f>
        <v>15.810000000000002</v>
      </c>
    </row>
    <row r="60" spans="1:7" x14ac:dyDescent="0.25">
      <c r="A60" s="89">
        <v>43890</v>
      </c>
      <c r="B60" s="119" t="s">
        <v>733</v>
      </c>
      <c r="C60" s="70">
        <f t="shared" si="1"/>
        <v>9</v>
      </c>
      <c r="D60" s="69" t="s">
        <v>601</v>
      </c>
      <c r="E60" s="101">
        <v>1</v>
      </c>
      <c r="F60" s="98"/>
      <c r="G60" s="104">
        <f>IF(ISNUMBER(G59),G59+Tabla4[[#This Row],[Ingresos]]-Tabla4[[#This Row],[Gasto ]],0+Tabla4[[#This Row],[Ingresos]]-Tabla4[[#This Row],[Gasto ]])</f>
        <v>16.810000000000002</v>
      </c>
    </row>
    <row r="61" spans="1:7" x14ac:dyDescent="0.25">
      <c r="A61" s="63">
        <v>43891</v>
      </c>
      <c r="B61" s="108" t="s">
        <v>604</v>
      </c>
      <c r="C61" s="109">
        <f t="shared" si="1"/>
        <v>9</v>
      </c>
      <c r="D61" s="110" t="s">
        <v>601</v>
      </c>
      <c r="E61" s="111">
        <f>11.81-6+1</f>
        <v>6.8100000000000005</v>
      </c>
      <c r="F61" s="112">
        <f>E61</f>
        <v>6.8100000000000005</v>
      </c>
      <c r="G61" s="103">
        <f>IF(ISNUMBER(G60),G60+Tabla4[[#This Row],[Ingresos]]-Tabla4[[#This Row],[Gasto ]],0+Tabla4[[#This Row],[Ingresos]]-Tabla4[[#This Row],[Gasto ]])</f>
        <v>16.810000000000002</v>
      </c>
    </row>
    <row r="62" spans="1:7" x14ac:dyDescent="0.25">
      <c r="A62" s="63">
        <v>43891</v>
      </c>
      <c r="B62" s="108" t="s">
        <v>604</v>
      </c>
      <c r="C62" s="65">
        <f t="shared" si="1"/>
        <v>9</v>
      </c>
      <c r="D62" s="66" t="s">
        <v>602</v>
      </c>
      <c r="E62" s="100">
        <f>13-4+1</f>
        <v>10</v>
      </c>
      <c r="F62" s="97">
        <f>E62</f>
        <v>10</v>
      </c>
      <c r="G62" s="103">
        <f>IF(ISNUMBER(G61),G61+Tabla4[[#This Row],[Ingresos]]-Tabla4[[#This Row],[Gasto ]],0+Tabla4[[#This Row],[Ingresos]]-Tabla4[[#This Row],[Gasto ]])</f>
        <v>16.810000000000002</v>
      </c>
    </row>
    <row r="63" spans="1:7" x14ac:dyDescent="0.25">
      <c r="A63" s="89">
        <v>43892</v>
      </c>
      <c r="B63" s="118" t="s">
        <v>600</v>
      </c>
      <c r="C63" s="67">
        <f t="shared" si="1"/>
        <v>10</v>
      </c>
      <c r="D63" s="69" t="s">
        <v>601</v>
      </c>
      <c r="E63" s="101"/>
      <c r="F63" s="98">
        <v>4</v>
      </c>
      <c r="G63" s="104">
        <f>IF(ISNUMBER(G62),G62+Tabla4[[#This Row],[Ingresos]]-Tabla4[[#This Row],[Gasto ]],0+Tabla4[[#This Row],[Ingresos]]-Tabla4[[#This Row],[Gasto ]])</f>
        <v>12.810000000000002</v>
      </c>
    </row>
    <row r="64" spans="1:7" x14ac:dyDescent="0.25">
      <c r="A64" s="89">
        <v>43892</v>
      </c>
      <c r="B64" s="118" t="s">
        <v>600</v>
      </c>
      <c r="C64" s="67">
        <f t="shared" si="1"/>
        <v>10</v>
      </c>
      <c r="D64" s="68" t="s">
        <v>602</v>
      </c>
      <c r="E64" s="101"/>
      <c r="F64" s="98">
        <v>6</v>
      </c>
      <c r="G64" s="104">
        <f>IF(ISNUMBER(G63),G63+Tabla4[[#This Row],[Ingresos]]-Tabla4[[#This Row],[Gasto ]],0+Tabla4[[#This Row],[Ingresos]]-Tabla4[[#This Row],[Gasto ]])</f>
        <v>6.8100000000000023</v>
      </c>
    </row>
    <row r="65" spans="1:7" x14ac:dyDescent="0.25">
      <c r="A65" s="89">
        <v>43894</v>
      </c>
      <c r="B65" s="119" t="s">
        <v>605</v>
      </c>
      <c r="C65" s="70">
        <f t="shared" si="1"/>
        <v>10</v>
      </c>
      <c r="D65" s="68" t="s">
        <v>602</v>
      </c>
      <c r="E65" s="101">
        <v>1</v>
      </c>
      <c r="F65" s="98"/>
      <c r="G65" s="104">
        <f>IF(ISNUMBER(G64),G64+Tabla4[[#This Row],[Ingresos]]-Tabla4[[#This Row],[Gasto ]],0+Tabla4[[#This Row],[Ingresos]]-Tabla4[[#This Row],[Gasto ]])</f>
        <v>7.8100000000000023</v>
      </c>
    </row>
    <row r="66" spans="1:7" x14ac:dyDescent="0.25">
      <c r="A66" s="89">
        <v>43897</v>
      </c>
      <c r="B66" s="167" t="s">
        <v>719</v>
      </c>
      <c r="C66" s="70">
        <f t="shared" si="1"/>
        <v>10</v>
      </c>
      <c r="D66" s="69" t="s">
        <v>601</v>
      </c>
      <c r="E66" s="101">
        <v>10</v>
      </c>
      <c r="F66" s="98"/>
      <c r="G66" s="168">
        <f>IF(ISNUMBER(G65),G65+Tabla4[[#This Row],[Ingresos]]-Tabla4[[#This Row],[Gasto ]],0+Tabla4[[#This Row],[Ingresos]]-Tabla4[[#This Row],[Gasto ]])</f>
        <v>17.810000000000002</v>
      </c>
    </row>
    <row r="67" spans="1:7" x14ac:dyDescent="0.25">
      <c r="A67" s="89">
        <v>43897</v>
      </c>
      <c r="B67" s="184" t="s">
        <v>719</v>
      </c>
      <c r="C67" s="70">
        <f t="shared" ref="C67:C78" si="2">WEEKNUM(A67,21)</f>
        <v>10</v>
      </c>
      <c r="D67" s="68" t="s">
        <v>602</v>
      </c>
      <c r="E67" s="101">
        <v>10</v>
      </c>
      <c r="F67" s="98"/>
      <c r="G67" s="168">
        <f>IF(ISNUMBER(G66),G66+Tabla4[[#This Row],[Ingresos]]-Tabla4[[#This Row],[Gasto ]],0+Tabla4[[#This Row],[Ingresos]]-Tabla4[[#This Row],[Gasto ]])</f>
        <v>27.810000000000002</v>
      </c>
    </row>
    <row r="68" spans="1:7" x14ac:dyDescent="0.25">
      <c r="A68" s="63">
        <v>43898</v>
      </c>
      <c r="B68" s="108" t="s">
        <v>604</v>
      </c>
      <c r="C68" s="109">
        <f t="shared" si="2"/>
        <v>10</v>
      </c>
      <c r="D68" s="110" t="s">
        <v>601</v>
      </c>
      <c r="E68" s="111">
        <f>6.81-4+10</f>
        <v>12.809999999999999</v>
      </c>
      <c r="F68" s="112">
        <f>E68</f>
        <v>12.809999999999999</v>
      </c>
      <c r="G68" s="103">
        <f>IF(ISNUMBER(G67),G67+Tabla4[[#This Row],[Ingresos]]-Tabla4[[#This Row],[Gasto ]],0+Tabla4[[#This Row],[Ingresos]]-Tabla4[[#This Row],[Gasto ]])</f>
        <v>27.810000000000006</v>
      </c>
    </row>
    <row r="69" spans="1:7" x14ac:dyDescent="0.25">
      <c r="A69" s="63">
        <v>43898</v>
      </c>
      <c r="B69" s="108" t="s">
        <v>604</v>
      </c>
      <c r="C69" s="65">
        <f t="shared" si="2"/>
        <v>10</v>
      </c>
      <c r="D69" s="66" t="s">
        <v>602</v>
      </c>
      <c r="E69" s="100">
        <f>10-6+1+10</f>
        <v>15</v>
      </c>
      <c r="F69" s="97">
        <f>E69</f>
        <v>15</v>
      </c>
      <c r="G69" s="103">
        <f>IF(ISNUMBER(G68),G68+Tabla4[[#This Row],[Ingresos]]-Tabla4[[#This Row],[Gasto ]],0+Tabla4[[#This Row],[Ingresos]]-Tabla4[[#This Row],[Gasto ]])</f>
        <v>27.810000000000002</v>
      </c>
    </row>
    <row r="70" spans="1:7" x14ac:dyDescent="0.25">
      <c r="A70" s="89">
        <v>43899</v>
      </c>
      <c r="B70" s="118" t="s">
        <v>600</v>
      </c>
      <c r="C70" s="67">
        <f t="shared" si="2"/>
        <v>11</v>
      </c>
      <c r="D70" s="69" t="s">
        <v>601</v>
      </c>
      <c r="E70" s="101"/>
      <c r="F70" s="98">
        <v>6</v>
      </c>
      <c r="G70" s="104">
        <f>IF(ISNUMBER(G69),G69+Tabla4[[#This Row],[Ingresos]]-Tabla4[[#This Row],[Gasto ]],0+Tabla4[[#This Row],[Ingresos]]-Tabla4[[#This Row],[Gasto ]])</f>
        <v>21.810000000000002</v>
      </c>
    </row>
    <row r="71" spans="1:7" x14ac:dyDescent="0.25">
      <c r="A71" s="89">
        <v>43899</v>
      </c>
      <c r="B71" s="118" t="s">
        <v>600</v>
      </c>
      <c r="C71" s="67">
        <f t="shared" si="2"/>
        <v>11</v>
      </c>
      <c r="D71" s="68" t="s">
        <v>602</v>
      </c>
      <c r="E71" s="101"/>
      <c r="F71" s="98">
        <v>4</v>
      </c>
      <c r="G71" s="104">
        <f>IF(ISNUMBER(G70),G70+Tabla4[[#This Row],[Ingresos]]-Tabla4[[#This Row],[Gasto ]],0+Tabla4[[#This Row],[Ingresos]]-Tabla4[[#This Row],[Gasto ]])</f>
        <v>17.810000000000002</v>
      </c>
    </row>
    <row r="72" spans="1:7" x14ac:dyDescent="0.25">
      <c r="A72" s="89">
        <v>43902</v>
      </c>
      <c r="B72" s="119" t="s">
        <v>733</v>
      </c>
      <c r="C72" s="70">
        <f t="shared" si="2"/>
        <v>11</v>
      </c>
      <c r="D72" s="68" t="s">
        <v>602</v>
      </c>
      <c r="E72" s="101">
        <v>1</v>
      </c>
      <c r="F72" s="98"/>
      <c r="G72" s="104">
        <f>IF(ISNUMBER(G71),G71+Tabla4[[#This Row],[Ingresos]]-Tabla4[[#This Row],[Gasto ]],0+Tabla4[[#This Row],[Ingresos]]-Tabla4[[#This Row],[Gasto ]])</f>
        <v>18.810000000000002</v>
      </c>
    </row>
    <row r="73" spans="1:7" x14ac:dyDescent="0.25">
      <c r="A73" s="63">
        <v>43905</v>
      </c>
      <c r="B73" s="108" t="s">
        <v>604</v>
      </c>
      <c r="C73" s="109">
        <f t="shared" si="2"/>
        <v>11</v>
      </c>
      <c r="D73" s="110" t="s">
        <v>601</v>
      </c>
      <c r="E73" s="111">
        <f>12.81-6</f>
        <v>6.8100000000000005</v>
      </c>
      <c r="F73" s="112">
        <f>E73</f>
        <v>6.8100000000000005</v>
      </c>
      <c r="G73" s="103">
        <f>IF(ISNUMBER(G72),G72+Tabla4[[#This Row],[Ingresos]]-Tabla4[[#This Row],[Gasto ]],0+Tabla4[[#This Row],[Ingresos]]-Tabla4[[#This Row],[Gasto ]])</f>
        <v>18.810000000000002</v>
      </c>
    </row>
    <row r="74" spans="1:7" x14ac:dyDescent="0.25">
      <c r="A74" s="63">
        <v>43905</v>
      </c>
      <c r="B74" s="108" t="s">
        <v>604</v>
      </c>
      <c r="C74" s="65">
        <f t="shared" si="2"/>
        <v>11</v>
      </c>
      <c r="D74" s="66" t="s">
        <v>602</v>
      </c>
      <c r="E74" s="100">
        <f>15-4+1</f>
        <v>12</v>
      </c>
      <c r="F74" s="97">
        <f>E74</f>
        <v>12</v>
      </c>
      <c r="G74" s="103">
        <f>IF(ISNUMBER(G73),G73+Tabla4[[#This Row],[Ingresos]]-Tabla4[[#This Row],[Gasto ]],0+Tabla4[[#This Row],[Ingresos]]-Tabla4[[#This Row],[Gasto ]])</f>
        <v>18.810000000000002</v>
      </c>
    </row>
    <row r="75" spans="1:7" x14ac:dyDescent="0.25">
      <c r="A75" s="89">
        <v>43906</v>
      </c>
      <c r="B75" s="167" t="s">
        <v>746</v>
      </c>
      <c r="C75" s="70">
        <f t="shared" si="2"/>
        <v>12</v>
      </c>
      <c r="D75" s="200" t="s">
        <v>602</v>
      </c>
      <c r="E75" s="101">
        <v>0</v>
      </c>
      <c r="F75" s="98">
        <v>0</v>
      </c>
      <c r="G75" s="168">
        <f>IF(ISNUMBER(G74),G74+Tabla4[[#This Row],[Ingresos]]-Tabla4[[#This Row],[Gasto ]],0+Tabla4[[#This Row],[Ingresos]]-Tabla4[[#This Row],[Gasto ]])</f>
        <v>18.810000000000002</v>
      </c>
    </row>
    <row r="76" spans="1:7" x14ac:dyDescent="0.25">
      <c r="A76" s="89">
        <v>43906</v>
      </c>
      <c r="B76" s="167" t="s">
        <v>746</v>
      </c>
      <c r="C76" s="70">
        <f t="shared" si="2"/>
        <v>12</v>
      </c>
      <c r="D76" s="69" t="s">
        <v>601</v>
      </c>
      <c r="E76" s="101">
        <v>0</v>
      </c>
      <c r="F76" s="98">
        <v>0</v>
      </c>
      <c r="G76" s="168">
        <f>IF(ISNUMBER(G75),G75+Tabla4[[#This Row],[Ingresos]]-Tabla4[[#This Row],[Gasto ]],0+Tabla4[[#This Row],[Ingresos]]-Tabla4[[#This Row],[Gasto ]])</f>
        <v>18.810000000000002</v>
      </c>
    </row>
    <row r="77" spans="1:7" x14ac:dyDescent="0.25">
      <c r="A77" s="63">
        <v>43912</v>
      </c>
      <c r="B77" s="108" t="s">
        <v>604</v>
      </c>
      <c r="C77" s="109">
        <f t="shared" si="2"/>
        <v>12</v>
      </c>
      <c r="D77" s="110" t="s">
        <v>601</v>
      </c>
      <c r="E77" s="111">
        <f>6.81</f>
        <v>6.81</v>
      </c>
      <c r="F77" s="112">
        <f>E77</f>
        <v>6.81</v>
      </c>
      <c r="G77" s="103">
        <f>IF(ISNUMBER(G76),G76+Tabla4[[#This Row],[Ingresos]]-Tabla4[[#This Row],[Gasto ]],0+Tabla4[[#This Row],[Ingresos]]-Tabla4[[#This Row],[Gasto ]])</f>
        <v>18.810000000000002</v>
      </c>
    </row>
    <row r="78" spans="1:7" x14ac:dyDescent="0.25">
      <c r="A78" s="63">
        <v>43912</v>
      </c>
      <c r="B78" s="108" t="s">
        <v>604</v>
      </c>
      <c r="C78" s="65">
        <f t="shared" si="2"/>
        <v>12</v>
      </c>
      <c r="D78" s="66" t="s">
        <v>602</v>
      </c>
      <c r="E78" s="100">
        <f>12</f>
        <v>12</v>
      </c>
      <c r="F78" s="97">
        <f>E78</f>
        <v>12</v>
      </c>
      <c r="G78" s="103">
        <f>IF(ISNUMBER(G77),G77+Tabla4[[#This Row],[Ingresos]]-Tabla4[[#This Row],[Gasto ]],0+Tabla4[[#This Row],[Ingresos]]-Tabla4[[#This Row],[Gasto ]])</f>
        <v>18.810000000000002</v>
      </c>
    </row>
    <row r="79" spans="1:7" x14ac:dyDescent="0.25">
      <c r="A79" s="89">
        <v>43913</v>
      </c>
      <c r="B79" s="167" t="s">
        <v>746</v>
      </c>
      <c r="C79" s="70">
        <f t="shared" ref="C79:C82" si="3">WEEKNUM(A79,21)</f>
        <v>13</v>
      </c>
      <c r="D79" s="200" t="s">
        <v>602</v>
      </c>
      <c r="E79" s="101">
        <v>0</v>
      </c>
      <c r="F79" s="98">
        <v>0</v>
      </c>
      <c r="G79" s="168">
        <f>IF(ISNUMBER(G78),G78+Tabla4[[#This Row],[Ingresos]]-Tabla4[[#This Row],[Gasto ]],0+Tabla4[[#This Row],[Ingresos]]-Tabla4[[#This Row],[Gasto ]])</f>
        <v>18.810000000000002</v>
      </c>
    </row>
    <row r="80" spans="1:7" x14ac:dyDescent="0.25">
      <c r="A80" s="89">
        <v>43913</v>
      </c>
      <c r="B80" s="167" t="s">
        <v>746</v>
      </c>
      <c r="C80" s="70">
        <f t="shared" si="3"/>
        <v>13</v>
      </c>
      <c r="D80" s="69" t="s">
        <v>601</v>
      </c>
      <c r="E80" s="101">
        <v>0</v>
      </c>
      <c r="F80" s="98">
        <v>0</v>
      </c>
      <c r="G80" s="168">
        <f>IF(ISNUMBER(G79),G79+Tabla4[[#This Row],[Ingresos]]-Tabla4[[#This Row],[Gasto ]],0+Tabla4[[#This Row],[Ingresos]]-Tabla4[[#This Row],[Gasto ]])</f>
        <v>18.810000000000002</v>
      </c>
    </row>
    <row r="81" spans="1:10" x14ac:dyDescent="0.25">
      <c r="A81" s="63">
        <v>43919</v>
      </c>
      <c r="B81" s="108" t="s">
        <v>604</v>
      </c>
      <c r="C81" s="109">
        <f t="shared" si="3"/>
        <v>13</v>
      </c>
      <c r="D81" s="110" t="s">
        <v>601</v>
      </c>
      <c r="E81" s="111">
        <f>6.81</f>
        <v>6.81</v>
      </c>
      <c r="F81" s="112">
        <f>E81</f>
        <v>6.81</v>
      </c>
      <c r="G81" s="103">
        <f>IF(ISNUMBER(G80),G80+Tabla4[[#This Row],[Ingresos]]-Tabla4[[#This Row],[Gasto ]],0+Tabla4[[#This Row],[Ingresos]]-Tabla4[[#This Row],[Gasto ]])</f>
        <v>18.810000000000002</v>
      </c>
    </row>
    <row r="82" spans="1:10" x14ac:dyDescent="0.25">
      <c r="A82" s="63">
        <v>43919</v>
      </c>
      <c r="B82" s="108" t="s">
        <v>604</v>
      </c>
      <c r="C82" s="65">
        <f t="shared" si="3"/>
        <v>13</v>
      </c>
      <c r="D82" s="66" t="s">
        <v>602</v>
      </c>
      <c r="E82" s="100">
        <f>12</f>
        <v>12</v>
      </c>
      <c r="F82" s="97">
        <f>E82</f>
        <v>12</v>
      </c>
      <c r="G82" s="103">
        <f>IF(ISNUMBER(G81),G81+Tabla4[[#This Row],[Ingresos]]-Tabla4[[#This Row],[Gasto ]],0+Tabla4[[#This Row],[Ingresos]]-Tabla4[[#This Row],[Gasto ]])</f>
        <v>18.810000000000002</v>
      </c>
    </row>
    <row r="83" spans="1:10" x14ac:dyDescent="0.25">
      <c r="A83" s="89">
        <v>43920</v>
      </c>
      <c r="B83" s="167" t="s">
        <v>746</v>
      </c>
      <c r="C83" s="70">
        <f t="shared" ref="C83:C86" si="4">WEEKNUM(A83,21)</f>
        <v>14</v>
      </c>
      <c r="D83" s="200" t="s">
        <v>602</v>
      </c>
      <c r="E83" s="101">
        <v>0</v>
      </c>
      <c r="F83" s="98">
        <v>0</v>
      </c>
      <c r="G83" s="168">
        <f>IF(ISNUMBER(G82),G82+Tabla4[[#This Row],[Ingresos]]-Tabla4[[#This Row],[Gasto ]],0+Tabla4[[#This Row],[Ingresos]]-Tabla4[[#This Row],[Gasto ]])</f>
        <v>18.810000000000002</v>
      </c>
    </row>
    <row r="84" spans="1:10" x14ac:dyDescent="0.25">
      <c r="A84" s="89">
        <v>43920</v>
      </c>
      <c r="B84" s="167" t="s">
        <v>746</v>
      </c>
      <c r="C84" s="70">
        <f t="shared" si="4"/>
        <v>14</v>
      </c>
      <c r="D84" s="69" t="s">
        <v>601</v>
      </c>
      <c r="E84" s="101">
        <v>0</v>
      </c>
      <c r="F84" s="98">
        <v>0</v>
      </c>
      <c r="G84" s="168">
        <f>IF(ISNUMBER(G83),G83+Tabla4[[#This Row],[Ingresos]]-Tabla4[[#This Row],[Gasto ]],0+Tabla4[[#This Row],[Ingresos]]-Tabla4[[#This Row],[Gasto ]])</f>
        <v>18.810000000000002</v>
      </c>
    </row>
    <row r="85" spans="1:10" x14ac:dyDescent="0.25">
      <c r="A85" s="63">
        <v>43926</v>
      </c>
      <c r="B85" s="108" t="s">
        <v>604</v>
      </c>
      <c r="C85" s="109">
        <f t="shared" si="4"/>
        <v>14</v>
      </c>
      <c r="D85" s="110" t="s">
        <v>601</v>
      </c>
      <c r="E85" s="111">
        <f>6.81</f>
        <v>6.81</v>
      </c>
      <c r="F85" s="112">
        <f>E85</f>
        <v>6.81</v>
      </c>
      <c r="G85" s="103">
        <f>IF(ISNUMBER(G84),G84+Tabla4[[#This Row],[Ingresos]]-Tabla4[[#This Row],[Gasto ]],0+Tabla4[[#This Row],[Ingresos]]-Tabla4[[#This Row],[Gasto ]])</f>
        <v>18.810000000000002</v>
      </c>
    </row>
    <row r="86" spans="1:10" x14ac:dyDescent="0.25">
      <c r="A86" s="63">
        <v>43926</v>
      </c>
      <c r="B86" s="108" t="s">
        <v>604</v>
      </c>
      <c r="C86" s="65">
        <f t="shared" si="4"/>
        <v>14</v>
      </c>
      <c r="D86" s="66" t="s">
        <v>602</v>
      </c>
      <c r="E86" s="100">
        <f>12</f>
        <v>12</v>
      </c>
      <c r="F86" s="97">
        <f>E86</f>
        <v>12</v>
      </c>
      <c r="G86" s="103">
        <f>IF(ISNUMBER(G85),G85+Tabla4[[#This Row],[Ingresos]]-Tabla4[[#This Row],[Gasto ]],0+Tabla4[[#This Row],[Ingresos]]-Tabla4[[#This Row],[Gasto ]])</f>
        <v>18.810000000000002</v>
      </c>
    </row>
    <row r="87" spans="1:10" x14ac:dyDescent="0.25">
      <c r="A87" s="89">
        <v>43927</v>
      </c>
      <c r="B87" s="167" t="s">
        <v>746</v>
      </c>
      <c r="C87" s="70">
        <f t="shared" ref="C87:C90" si="5">WEEKNUM(A87,21)</f>
        <v>15</v>
      </c>
      <c r="D87" s="200" t="s">
        <v>602</v>
      </c>
      <c r="E87" s="101">
        <v>0</v>
      </c>
      <c r="F87" s="98">
        <v>0</v>
      </c>
      <c r="G87" s="168">
        <f>IF(ISNUMBER(G86),G86+Tabla4[[#This Row],[Ingresos]]-Tabla4[[#This Row],[Gasto ]],0+Tabla4[[#This Row],[Ingresos]]-Tabla4[[#This Row],[Gasto ]])</f>
        <v>18.810000000000002</v>
      </c>
    </row>
    <row r="88" spans="1:10" x14ac:dyDescent="0.25">
      <c r="A88" s="89">
        <v>43927</v>
      </c>
      <c r="B88" s="167" t="s">
        <v>746</v>
      </c>
      <c r="C88" s="70">
        <f t="shared" si="5"/>
        <v>15</v>
      </c>
      <c r="D88" s="69" t="s">
        <v>601</v>
      </c>
      <c r="E88" s="101">
        <v>0</v>
      </c>
      <c r="F88" s="98">
        <v>0</v>
      </c>
      <c r="G88" s="168">
        <f>IF(ISNUMBER(G87),G87+Tabla4[[#This Row],[Ingresos]]-Tabla4[[#This Row],[Gasto ]],0+Tabla4[[#This Row],[Ingresos]]-Tabla4[[#This Row],[Gasto ]])</f>
        <v>18.810000000000002</v>
      </c>
      <c r="I88" s="32"/>
    </row>
    <row r="89" spans="1:10" x14ac:dyDescent="0.25">
      <c r="A89" s="63">
        <v>43933</v>
      </c>
      <c r="B89" s="108" t="s">
        <v>604</v>
      </c>
      <c r="C89" s="109">
        <f t="shared" si="5"/>
        <v>15</v>
      </c>
      <c r="D89" s="110" t="s">
        <v>601</v>
      </c>
      <c r="E89" s="111">
        <f>6.81</f>
        <v>6.81</v>
      </c>
      <c r="F89" s="112">
        <f>E89</f>
        <v>6.81</v>
      </c>
      <c r="G89" s="103">
        <f>IF(ISNUMBER(G88),G88+Tabla4[[#This Row],[Ingresos]]-Tabla4[[#This Row],[Gasto ]],0+Tabla4[[#This Row],[Ingresos]]-Tabla4[[#This Row],[Gasto ]])</f>
        <v>18.810000000000002</v>
      </c>
      <c r="I89" s="32"/>
      <c r="J89" s="32"/>
    </row>
    <row r="90" spans="1:10" x14ac:dyDescent="0.25">
      <c r="A90" s="63">
        <v>43933</v>
      </c>
      <c r="B90" s="108" t="s">
        <v>604</v>
      </c>
      <c r="C90" s="65">
        <f t="shared" si="5"/>
        <v>15</v>
      </c>
      <c r="D90" s="66" t="s">
        <v>602</v>
      </c>
      <c r="E90" s="100">
        <f>12</f>
        <v>12</v>
      </c>
      <c r="F90" s="97">
        <f>E90</f>
        <v>12</v>
      </c>
      <c r="G90" s="103">
        <f>IF(ISNUMBER(G89),G89+Tabla4[[#This Row],[Ingresos]]-Tabla4[[#This Row],[Gasto ]],0+Tabla4[[#This Row],[Ingresos]]-Tabla4[[#This Row],[Gasto ]])</f>
        <v>18.810000000000002</v>
      </c>
      <c r="I90" s="32"/>
    </row>
    <row r="91" spans="1:10" x14ac:dyDescent="0.25">
      <c r="A91" s="89">
        <v>43934</v>
      </c>
      <c r="B91" s="167" t="s">
        <v>746</v>
      </c>
      <c r="C91" s="70">
        <f t="shared" ref="C91:C94" si="6">WEEKNUM(A91,21)</f>
        <v>16</v>
      </c>
      <c r="D91" s="200" t="s">
        <v>602</v>
      </c>
      <c r="E91" s="101">
        <v>0</v>
      </c>
      <c r="F91" s="98">
        <v>0</v>
      </c>
      <c r="G91" s="168">
        <f>IF(ISNUMBER(G90),G90+Tabla4[[#This Row],[Ingresos]]-Tabla4[[#This Row],[Gasto ]],0+Tabla4[[#This Row],[Ingresos]]-Tabla4[[#This Row],[Gasto ]])</f>
        <v>18.810000000000002</v>
      </c>
    </row>
    <row r="92" spans="1:10" x14ac:dyDescent="0.25">
      <c r="A92" s="89">
        <v>43934</v>
      </c>
      <c r="B92" s="167" t="s">
        <v>746</v>
      </c>
      <c r="C92" s="70">
        <f t="shared" si="6"/>
        <v>16</v>
      </c>
      <c r="D92" s="69" t="s">
        <v>601</v>
      </c>
      <c r="E92" s="101">
        <v>0</v>
      </c>
      <c r="F92" s="98">
        <v>0</v>
      </c>
      <c r="G92" s="168">
        <f>IF(ISNUMBER(G91),G91+Tabla4[[#This Row],[Ingresos]]-Tabla4[[#This Row],[Gasto ]],0+Tabla4[[#This Row],[Ingresos]]-Tabla4[[#This Row],[Gasto ]])</f>
        <v>18.810000000000002</v>
      </c>
    </row>
    <row r="93" spans="1:10" x14ac:dyDescent="0.25">
      <c r="A93" s="63">
        <v>43940</v>
      </c>
      <c r="B93" s="108" t="s">
        <v>604</v>
      </c>
      <c r="C93" s="109">
        <f t="shared" si="6"/>
        <v>16</v>
      </c>
      <c r="D93" s="110" t="s">
        <v>601</v>
      </c>
      <c r="E93" s="111">
        <f>6.81</f>
        <v>6.81</v>
      </c>
      <c r="F93" s="112">
        <f>E93</f>
        <v>6.81</v>
      </c>
      <c r="G93" s="103">
        <f>IF(ISNUMBER(G92),G92+Tabla4[[#This Row],[Ingresos]]-Tabla4[[#This Row],[Gasto ]],0+Tabla4[[#This Row],[Ingresos]]-Tabla4[[#This Row],[Gasto ]])</f>
        <v>18.810000000000002</v>
      </c>
    </row>
    <row r="94" spans="1:10" x14ac:dyDescent="0.25">
      <c r="A94" s="63">
        <v>43940</v>
      </c>
      <c r="B94" s="108" t="s">
        <v>604</v>
      </c>
      <c r="C94" s="65">
        <f t="shared" si="6"/>
        <v>16</v>
      </c>
      <c r="D94" s="66" t="s">
        <v>602</v>
      </c>
      <c r="E94" s="100">
        <f>12</f>
        <v>12</v>
      </c>
      <c r="F94" s="97">
        <f>E94</f>
        <v>12</v>
      </c>
      <c r="G94" s="103">
        <f>IF(ISNUMBER(G93),G93+Tabla4[[#This Row],[Ingresos]]-Tabla4[[#This Row],[Gasto ]],0+Tabla4[[#This Row],[Ingresos]]-Tabla4[[#This Row],[Gasto ]])</f>
        <v>18.810000000000002</v>
      </c>
    </row>
    <row r="95" spans="1:10" ht="15" x14ac:dyDescent="0.25">
      <c r="A95" s="33" t="s">
        <v>16</v>
      </c>
      <c r="B95"/>
      <c r="C95" s="34"/>
      <c r="D95" s="31"/>
      <c r="E95" s="105">
        <f>SUBTOTAL(109,Tabla4[Ingresos])</f>
        <v>537.77</v>
      </c>
      <c r="F95" s="106">
        <f>SUBTOTAL(109,Tabla4[[Gasto ]])</f>
        <v>518.96</v>
      </c>
      <c r="G95" s="107">
        <f>+Tabla4[[#Totals],[Ingresos]]-Tabla4[[#Totals],[Gasto ]]</f>
        <v>18.809999999999945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49"/>
  <sheetViews>
    <sheetView tabSelected="1" topLeftCell="A635" zoomScale="180" zoomScaleNormal="145" workbookViewId="0">
      <selection activeCell="F638" sqref="F638:M649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74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73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65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59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63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56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92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92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92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92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92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92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92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92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92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92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92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92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92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92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92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92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92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92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92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92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92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92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92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92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92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92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92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92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92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92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92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92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92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92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92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92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92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92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92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92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92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92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92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92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92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92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92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92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92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92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92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92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92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92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92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92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92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92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92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92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92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92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92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92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92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92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92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92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92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92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92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92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92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92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92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92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92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92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92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92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92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92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92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92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92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92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92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92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92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92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92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92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92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92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92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92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92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92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92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92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92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92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92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92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92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92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92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92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92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92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92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92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92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92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92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92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92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92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92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92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92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92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92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92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92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92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92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92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92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92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92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92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92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92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92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92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92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92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92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92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92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92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92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92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92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92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92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92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92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92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92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92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92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92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92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92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92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92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92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92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92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92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92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92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92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92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92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92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92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92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92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92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92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92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92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92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92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92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92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92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92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92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92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92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92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92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92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92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92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92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92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92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92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92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92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92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92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92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92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92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92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92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92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92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92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92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92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92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92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92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92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92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92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92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92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92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92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92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92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92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92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92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92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92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92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92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92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92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92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92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92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92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92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92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92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92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92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92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92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92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92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92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92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92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92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92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92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92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92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92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92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92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92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92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92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92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92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92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92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92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92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92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92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92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92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92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92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92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92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92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92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92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92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92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92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92">
        <v>43573</v>
      </c>
      <c r="D554" s="19" t="str">
        <f t="shared" ref="D554:D555" si="83">CHOOSE(WEEKDAY(C554),"D","L","M","X","J","V","S")</f>
        <v>J</v>
      </c>
      <c r="E554" s="87">
        <f t="shared" ref="E554:E560" si="84">WEEKNUM(C554,21)</f>
        <v>16</v>
      </c>
      <c r="F554" s="88">
        <v>25</v>
      </c>
      <c r="G554" s="88">
        <v>29</v>
      </c>
      <c r="H554" s="88">
        <v>18</v>
      </c>
      <c r="I554" s="88">
        <v>41</v>
      </c>
      <c r="J554" s="88">
        <v>19</v>
      </c>
      <c r="K554" s="88">
        <v>32</v>
      </c>
      <c r="L554" s="88">
        <v>10</v>
      </c>
      <c r="M554" s="88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92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92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8">
        <v>42</v>
      </c>
      <c r="G556" s="88">
        <v>4</v>
      </c>
      <c r="H556" s="88">
        <v>28</v>
      </c>
      <c r="I556" s="88">
        <v>21</v>
      </c>
      <c r="J556" s="88">
        <v>15</v>
      </c>
      <c r="K556" s="88">
        <v>16</v>
      </c>
      <c r="L556" s="88">
        <v>1</v>
      </c>
      <c r="M556" s="88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92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92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3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92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3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92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8">
        <v>31</v>
      </c>
      <c r="G562" s="88">
        <v>27</v>
      </c>
      <c r="H562" s="88">
        <v>33</v>
      </c>
      <c r="I562" s="88">
        <v>15</v>
      </c>
      <c r="J562" s="88">
        <v>1</v>
      </c>
      <c r="K562" s="88">
        <v>29</v>
      </c>
      <c r="L562" s="88">
        <v>26</v>
      </c>
      <c r="M562" s="88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3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92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92">
        <v>43610</v>
      </c>
      <c r="D565" s="19" t="str">
        <f t="shared" ref="D565" si="92">CHOOSE(WEEKDAY(C565),"D","L","M","X","J","V","S")</f>
        <v>S</v>
      </c>
      <c r="E565" s="87">
        <f t="shared" ref="E565:E570" si="93">WEEKNUM(C565,21)</f>
        <v>21</v>
      </c>
      <c r="F565" s="88">
        <v>38</v>
      </c>
      <c r="G565" s="88">
        <v>4</v>
      </c>
      <c r="H565" s="88">
        <v>17</v>
      </c>
      <c r="I565" s="88">
        <v>19</v>
      </c>
      <c r="J565" s="88">
        <v>36</v>
      </c>
      <c r="K565" s="88">
        <v>48</v>
      </c>
      <c r="L565" s="88">
        <v>6</v>
      </c>
      <c r="M565" s="88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92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92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92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92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8">
        <v>30</v>
      </c>
      <c r="I569" s="88">
        <v>28</v>
      </c>
      <c r="J569" s="88">
        <v>42</v>
      </c>
      <c r="K569" s="88">
        <v>25</v>
      </c>
      <c r="L569" s="88">
        <v>11</v>
      </c>
      <c r="M569" s="88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92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92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92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92">
        <v>43638</v>
      </c>
      <c r="D573" s="87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7">
        <v>12</v>
      </c>
      <c r="G573" s="88">
        <v>18</v>
      </c>
      <c r="H573" s="88">
        <v>1</v>
      </c>
      <c r="I573" s="88">
        <v>3</v>
      </c>
      <c r="J573" s="88">
        <v>2</v>
      </c>
      <c r="K573" s="88">
        <v>27</v>
      </c>
      <c r="L573" s="88">
        <v>21</v>
      </c>
      <c r="M573" s="88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92">
        <v>43643</v>
      </c>
      <c r="D574" s="87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92">
        <v>43645</v>
      </c>
      <c r="D575" s="87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92">
        <v>43650</v>
      </c>
      <c r="D576" s="87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92">
        <v>43652</v>
      </c>
      <c r="D577" s="87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92">
        <v>43657</v>
      </c>
      <c r="D578" s="87" t="str">
        <f t="shared" si="101"/>
        <v>J</v>
      </c>
      <c r="E578" s="87">
        <f t="shared" si="103"/>
        <v>28</v>
      </c>
      <c r="F578" s="88">
        <v>13</v>
      </c>
      <c r="G578" s="88">
        <v>12</v>
      </c>
      <c r="H578" s="88">
        <v>39</v>
      </c>
      <c r="I578" s="88">
        <v>30</v>
      </c>
      <c r="J578" s="88">
        <v>46</v>
      </c>
      <c r="K578" s="88">
        <v>26</v>
      </c>
      <c r="L578" s="88">
        <v>32</v>
      </c>
      <c r="M578" s="88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92">
        <v>43659</v>
      </c>
      <c r="D579" s="87" t="str">
        <f t="shared" si="101"/>
        <v>S</v>
      </c>
      <c r="E579" s="87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92">
        <v>43664</v>
      </c>
      <c r="D580" s="87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92">
        <v>43666</v>
      </c>
      <c r="D581" s="87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92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92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92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92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92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92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92">
        <v>43692</v>
      </c>
      <c r="D588" s="19" t="str">
        <f t="shared" ref="D588" si="108">CHOOSE(WEEKDAY(C588),"D","L","M","X","J","V","S")</f>
        <v>J</v>
      </c>
      <c r="E588" s="87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92">
        <v>43694</v>
      </c>
      <c r="D589" s="19" t="str">
        <f t="shared" ref="D589" si="109">CHOOSE(WEEKDAY(C589),"D","L","M","X","J","V","S")</f>
        <v>S</v>
      </c>
      <c r="E589" s="87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8">
        <v>37</v>
      </c>
      <c r="M589" s="88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92">
        <v>43699</v>
      </c>
      <c r="D590" s="19" t="str">
        <f t="shared" ref="D590" si="110">CHOOSE(WEEKDAY(C590),"D","L","M","X","J","V","S")</f>
        <v>J</v>
      </c>
      <c r="E590" s="87">
        <f t="shared" si="107"/>
        <v>34</v>
      </c>
      <c r="F590" s="88">
        <v>39</v>
      </c>
      <c r="G590" s="88">
        <v>38</v>
      </c>
      <c r="H590" s="88">
        <v>21</v>
      </c>
      <c r="I590" s="88">
        <v>46</v>
      </c>
      <c r="J590" s="88">
        <v>24</v>
      </c>
      <c r="K590" s="88">
        <v>45</v>
      </c>
      <c r="L590" s="88">
        <v>29</v>
      </c>
      <c r="M590" s="88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92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92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92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92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92">
        <v>43715</v>
      </c>
      <c r="D595" s="19" t="str">
        <f t="shared" ref="D595" si="116">CHOOSE(WEEKDAY(C595),"D","L","M","X","J","V","S")</f>
        <v>S</v>
      </c>
      <c r="E595" s="87">
        <f t="shared" si="113"/>
        <v>36</v>
      </c>
      <c r="F595" s="88">
        <v>49</v>
      </c>
      <c r="G595" s="88">
        <v>44</v>
      </c>
      <c r="H595" s="88">
        <v>39</v>
      </c>
      <c r="I595" s="88">
        <v>37</v>
      </c>
      <c r="J595" s="88">
        <v>25</v>
      </c>
      <c r="K595" s="88">
        <v>31</v>
      </c>
      <c r="L595" s="88">
        <v>10</v>
      </c>
      <c r="M595" s="88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92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92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92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92">
        <v>43729</v>
      </c>
      <c r="D599" s="19" t="str">
        <f t="shared" ref="D599" si="121">CHOOSE(WEEKDAY(C599),"D","L","M","X","J","V","S")</f>
        <v>S</v>
      </c>
      <c r="E599" s="87">
        <f t="shared" si="120"/>
        <v>38</v>
      </c>
      <c r="F599" s="88">
        <v>14</v>
      </c>
      <c r="G599" s="88">
        <v>36</v>
      </c>
      <c r="H599" s="88">
        <v>26</v>
      </c>
      <c r="I599" s="88">
        <v>22</v>
      </c>
      <c r="J599" s="88">
        <v>27</v>
      </c>
      <c r="K599" s="88">
        <v>10</v>
      </c>
      <c r="L599" s="88">
        <v>47</v>
      </c>
      <c r="M599" s="88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92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92">
        <v>43736</v>
      </c>
      <c r="D601" s="19" t="str">
        <f t="shared" ref="D601" si="123">CHOOSE(WEEKDAY(C601),"D","L","M","X","J","V","S")</f>
        <v>S</v>
      </c>
      <c r="E601" s="87">
        <f t="shared" si="120"/>
        <v>39</v>
      </c>
      <c r="F601" s="88">
        <v>43</v>
      </c>
      <c r="G601" s="88">
        <v>22</v>
      </c>
      <c r="H601" s="88">
        <v>42</v>
      </c>
      <c r="I601" s="88">
        <v>15</v>
      </c>
      <c r="J601" s="88">
        <v>21</v>
      </c>
      <c r="K601" s="88">
        <v>10</v>
      </c>
      <c r="L601" s="88">
        <v>19</v>
      </c>
      <c r="M601" s="88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92">
        <v>43741</v>
      </c>
      <c r="D602" s="19" t="str">
        <f t="shared" ref="D602" si="124">CHOOSE(WEEKDAY(C602),"D","L","M","X","J","V","S")</f>
        <v>J</v>
      </c>
      <c r="E602" s="87">
        <f t="shared" si="120"/>
        <v>40</v>
      </c>
      <c r="F602" s="88">
        <v>19</v>
      </c>
      <c r="G602" s="88">
        <v>10</v>
      </c>
      <c r="H602" s="88">
        <v>42</v>
      </c>
      <c r="I602" s="88">
        <v>20</v>
      </c>
      <c r="J602" s="88">
        <v>25</v>
      </c>
      <c r="K602" s="88">
        <v>39</v>
      </c>
      <c r="L602" s="88">
        <v>46</v>
      </c>
      <c r="M602" s="88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92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92">
        <v>43748</v>
      </c>
      <c r="D604" s="19" t="str">
        <f t="shared" si="125"/>
        <v>J</v>
      </c>
      <c r="E604" s="87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92">
        <v>43750</v>
      </c>
      <c r="D605" s="19" t="str">
        <f t="shared" ref="D605" si="127">CHOOSE(WEEKDAY(C605),"D","L","M","X","J","V","S")</f>
        <v>S</v>
      </c>
      <c r="E605" s="87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92">
        <v>43755</v>
      </c>
      <c r="D606" s="19" t="str">
        <f t="shared" ref="D606" si="129">CHOOSE(WEEKDAY(C606),"D","L","M","X","J","V","S")</f>
        <v>J</v>
      </c>
      <c r="E606" s="87">
        <f t="shared" ref="E606:E611" si="130">WEEKNUM(C606,21)</f>
        <v>42</v>
      </c>
      <c r="F606" s="88">
        <v>28</v>
      </c>
      <c r="G606" s="88">
        <v>43</v>
      </c>
      <c r="H606" s="88">
        <v>2</v>
      </c>
      <c r="I606" s="88">
        <v>38</v>
      </c>
      <c r="J606" s="88">
        <v>36</v>
      </c>
      <c r="K606" s="88">
        <v>16</v>
      </c>
      <c r="L606" s="88">
        <v>7</v>
      </c>
      <c r="M606" s="88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92">
        <v>43757</v>
      </c>
      <c r="D607" s="19" t="str">
        <f t="shared" ref="D607" si="131">CHOOSE(WEEKDAY(C607),"D","L","M","X","J","V","S")</f>
        <v>S</v>
      </c>
      <c r="E607" s="87">
        <f t="shared" si="130"/>
        <v>42</v>
      </c>
      <c r="F607" s="88">
        <v>10</v>
      </c>
      <c r="G607" s="88">
        <v>3</v>
      </c>
      <c r="H607" s="88">
        <v>17</v>
      </c>
      <c r="I607" s="88">
        <v>39</v>
      </c>
      <c r="J607" s="88">
        <v>26</v>
      </c>
      <c r="K607" s="88">
        <v>49</v>
      </c>
      <c r="L607" s="88">
        <v>25</v>
      </c>
      <c r="M607" s="88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92">
        <v>43762</v>
      </c>
      <c r="D608" s="19" t="str">
        <f t="shared" ref="D608" si="132">CHOOSE(WEEKDAY(C608),"D","L","M","X","J","V","S")</f>
        <v>J</v>
      </c>
      <c r="E608" s="87">
        <f t="shared" si="130"/>
        <v>43</v>
      </c>
      <c r="F608" s="88">
        <v>5</v>
      </c>
      <c r="G608" s="88">
        <v>39</v>
      </c>
      <c r="H608" s="88">
        <v>19</v>
      </c>
      <c r="I608" s="88">
        <v>42</v>
      </c>
      <c r="J608" s="88">
        <v>13</v>
      </c>
      <c r="K608" s="88">
        <v>38</v>
      </c>
      <c r="L608" s="88">
        <v>45</v>
      </c>
      <c r="M608" s="88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92">
        <v>43764</v>
      </c>
      <c r="D609" s="19" t="str">
        <f t="shared" ref="D609" si="133">CHOOSE(WEEKDAY(C609),"D","L","M","X","J","V","S")</f>
        <v>S</v>
      </c>
      <c r="E609" s="87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92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92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92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92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92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92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92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92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92">
        <v>43797</v>
      </c>
      <c r="D618" s="19" t="str">
        <f t="shared" ref="D618" si="143">CHOOSE(WEEKDAY(C618),"D","L","M","X","J","V","S")</f>
        <v>J</v>
      </c>
      <c r="E618" s="87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8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92">
        <v>43799</v>
      </c>
      <c r="D619" s="19" t="str">
        <f t="shared" ref="D619" si="145">CHOOSE(WEEKDAY(C619),"D","L","M","X","J","V","S")</f>
        <v>S</v>
      </c>
      <c r="E619" s="87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92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92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8">
        <v>43811</v>
      </c>
      <c r="D622" s="87" t="str">
        <f t="shared" ref="D622:D627" si="147">CHOOSE(WEEKDAY(C622),"D","L","M","X","J","V","S")</f>
        <v>J</v>
      </c>
      <c r="E622" s="87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8">
        <v>43813</v>
      </c>
      <c r="D623" s="87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8">
        <v>43818</v>
      </c>
      <c r="D624" s="87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8">
        <v>43820</v>
      </c>
      <c r="D625" s="87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8">
        <v>43825</v>
      </c>
      <c r="D626" s="87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8">
        <v>43827</v>
      </c>
      <c r="D627" s="87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716</v>
      </c>
      <c r="C628" s="128">
        <v>43832</v>
      </c>
      <c r="D628" s="87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718</v>
      </c>
      <c r="C629" s="128">
        <v>43834</v>
      </c>
      <c r="D629" s="87" t="str">
        <f t="shared" ref="D629" si="150">CHOOSE(WEEKDAY(C629),"D","L","M","X","J","V","S")</f>
        <v>S</v>
      </c>
      <c r="E629" s="19">
        <f t="shared" si="148"/>
        <v>1</v>
      </c>
      <c r="F629" s="88">
        <v>22</v>
      </c>
      <c r="G629" s="88">
        <v>44</v>
      </c>
      <c r="H629" s="88">
        <v>2</v>
      </c>
      <c r="I629" s="88">
        <v>27</v>
      </c>
      <c r="J629" s="88">
        <v>30</v>
      </c>
      <c r="K629" s="88">
        <v>1</v>
      </c>
      <c r="L629" s="88">
        <v>36</v>
      </c>
      <c r="M629" s="88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721</v>
      </c>
      <c r="C630" s="128">
        <v>43839</v>
      </c>
      <c r="D630" s="87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722</v>
      </c>
      <c r="C631" s="128">
        <v>43841</v>
      </c>
      <c r="D631" s="87" t="str">
        <f t="shared" ref="D631" si="153">CHOOSE(WEEKDAY(C631),"D","L","M","X","J","V","S")</f>
        <v>S</v>
      </c>
      <c r="E631" s="19">
        <f t="shared" ref="E631" si="154">WEEKNUM(C631,21)</f>
        <v>2</v>
      </c>
      <c r="F631" s="88">
        <v>24</v>
      </c>
      <c r="G631" s="88">
        <v>13</v>
      </c>
      <c r="H631" s="88">
        <v>14</v>
      </c>
      <c r="I631" s="88">
        <v>41</v>
      </c>
      <c r="J631" s="88">
        <v>23</v>
      </c>
      <c r="K631" s="88">
        <v>15</v>
      </c>
      <c r="L631" s="88">
        <v>39</v>
      </c>
      <c r="M631" s="88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723</v>
      </c>
      <c r="C632" s="128">
        <v>43846</v>
      </c>
      <c r="D632" s="87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724</v>
      </c>
      <c r="C633" s="128">
        <v>43848</v>
      </c>
      <c r="D633" s="87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725</v>
      </c>
      <c r="C634" s="128">
        <v>43853</v>
      </c>
      <c r="D634" s="87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726</v>
      </c>
      <c r="C635" s="128">
        <v>43855</v>
      </c>
      <c r="D635" s="87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727</v>
      </c>
      <c r="C636" s="128">
        <v>43860</v>
      </c>
      <c r="D636" s="87" t="str">
        <f t="shared" ref="D636" si="160">CHOOSE(WEEKDAY(C636),"D","L","M","X","J","V","S")</f>
        <v>J</v>
      </c>
      <c r="E636" s="87">
        <f t="shared" si="156"/>
        <v>5</v>
      </c>
      <c r="F636" s="88">
        <v>29</v>
      </c>
      <c r="G636" s="88">
        <v>19</v>
      </c>
      <c r="H636" s="88">
        <v>25</v>
      </c>
      <c r="I636" s="88">
        <v>42</v>
      </c>
      <c r="J636" s="88">
        <v>28</v>
      </c>
      <c r="K636" s="88">
        <v>34</v>
      </c>
      <c r="L636" s="88">
        <v>33</v>
      </c>
      <c r="M636" s="88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728</v>
      </c>
      <c r="C637" s="128">
        <v>43862</v>
      </c>
      <c r="D637" s="87" t="str">
        <f t="shared" ref="D637" si="161">CHOOSE(WEEKDAY(C637),"D","L","M","X","J","V","S")</f>
        <v>S</v>
      </c>
      <c r="E637" s="19">
        <f t="shared" si="156"/>
        <v>5</v>
      </c>
      <c r="F637" s="17">
        <v>41</v>
      </c>
      <c r="G637" s="17">
        <v>36</v>
      </c>
      <c r="H637" s="17">
        <v>13</v>
      </c>
      <c r="I637" s="17">
        <v>39</v>
      </c>
      <c r="J637" s="17">
        <v>15</v>
      </c>
      <c r="K637" s="17">
        <v>40</v>
      </c>
      <c r="L637" s="17">
        <v>33</v>
      </c>
      <c r="M637" s="17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729</v>
      </c>
      <c r="C638" s="128">
        <v>43867</v>
      </c>
      <c r="D638" s="87" t="str">
        <f t="shared" ref="D638" si="162">CHOOSE(WEEKDAY(C638),"D","L","M","X","J","V","S")</f>
        <v>J</v>
      </c>
      <c r="E638" s="19">
        <f t="shared" ref="E638" si="163">WEEKNUM(C638,21)</f>
        <v>6</v>
      </c>
      <c r="F638" s="29">
        <v>28</v>
      </c>
      <c r="G638" s="29">
        <v>16</v>
      </c>
      <c r="H638" s="29">
        <v>14</v>
      </c>
      <c r="I638" s="29">
        <v>45</v>
      </c>
      <c r="J638" s="29">
        <v>47</v>
      </c>
      <c r="K638" s="29">
        <v>33</v>
      </c>
      <c r="L638" s="29">
        <v>18</v>
      </c>
      <c r="M638" s="29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730</v>
      </c>
      <c r="C639" s="128">
        <v>43869</v>
      </c>
      <c r="D639" s="87" t="str">
        <f t="shared" ref="D639" si="164">CHOOSE(WEEKDAY(C639),"D","L","M","X","J","V","S")</f>
        <v>S</v>
      </c>
      <c r="E639" s="19">
        <f t="shared" ref="E639:E644" si="165">WEEKNUM(C639,21)</f>
        <v>6</v>
      </c>
      <c r="F639" s="17">
        <v>49</v>
      </c>
      <c r="G639" s="17">
        <v>25</v>
      </c>
      <c r="H639" s="17">
        <v>4</v>
      </c>
      <c r="I639" s="17">
        <v>20</v>
      </c>
      <c r="J639" s="17">
        <v>46</v>
      </c>
      <c r="K639" s="17">
        <v>28</v>
      </c>
      <c r="L639" s="17">
        <v>16</v>
      </c>
      <c r="M639" s="17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732</v>
      </c>
      <c r="C640" s="128">
        <v>43874</v>
      </c>
      <c r="D640" s="87" t="str">
        <f t="shared" ref="D640:D641" si="166">CHOOSE(WEEKDAY(C640),"D","L","M","X","J","V","S")</f>
        <v>J</v>
      </c>
      <c r="E640" s="19">
        <f t="shared" si="165"/>
        <v>7</v>
      </c>
      <c r="F640" s="88">
        <v>45</v>
      </c>
      <c r="G640" s="88">
        <v>40</v>
      </c>
      <c r="H640" s="88">
        <v>4</v>
      </c>
      <c r="I640" s="88">
        <v>36</v>
      </c>
      <c r="J640" s="88">
        <v>20</v>
      </c>
      <c r="K640" s="88">
        <v>12</v>
      </c>
      <c r="L640" s="88">
        <v>18</v>
      </c>
      <c r="M640" s="88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734</v>
      </c>
      <c r="C641" s="128">
        <v>43876</v>
      </c>
      <c r="D641" s="87" t="str">
        <f t="shared" si="166"/>
        <v>S</v>
      </c>
      <c r="E641" s="19">
        <f t="shared" si="165"/>
        <v>7</v>
      </c>
      <c r="F641" s="17">
        <v>9</v>
      </c>
      <c r="G641" s="17">
        <v>7</v>
      </c>
      <c r="H641" s="17">
        <v>30</v>
      </c>
      <c r="I641" s="17">
        <v>44</v>
      </c>
      <c r="J641" s="17">
        <v>45</v>
      </c>
      <c r="K641" s="17">
        <v>3</v>
      </c>
      <c r="L641" s="17">
        <v>31</v>
      </c>
      <c r="M641" s="17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735</v>
      </c>
      <c r="C642" s="128">
        <v>43881</v>
      </c>
      <c r="D642" s="87" t="str">
        <f t="shared" ref="D642" si="167">CHOOSE(WEEKDAY(C642),"D","L","M","X","J","V","S")</f>
        <v>J</v>
      </c>
      <c r="E642" s="19">
        <f t="shared" si="165"/>
        <v>8</v>
      </c>
      <c r="F642" s="17">
        <v>31</v>
      </c>
      <c r="G642" s="17">
        <v>3</v>
      </c>
      <c r="H642" s="17">
        <v>23</v>
      </c>
      <c r="I642" s="17">
        <v>15</v>
      </c>
      <c r="J642" s="17">
        <v>18</v>
      </c>
      <c r="K642" s="17">
        <v>39</v>
      </c>
      <c r="L642" s="17">
        <v>26</v>
      </c>
      <c r="M642" s="17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736</v>
      </c>
      <c r="C643" s="128">
        <v>43883</v>
      </c>
      <c r="D643" s="87" t="str">
        <f t="shared" ref="D643" si="168">CHOOSE(WEEKDAY(C643),"D","L","M","X","J","V","S")</f>
        <v>S</v>
      </c>
      <c r="E643" s="19">
        <f t="shared" si="165"/>
        <v>8</v>
      </c>
      <c r="F643" s="17">
        <v>44</v>
      </c>
      <c r="G643" s="17">
        <v>25</v>
      </c>
      <c r="H643" s="17">
        <v>31</v>
      </c>
      <c r="I643" s="17">
        <v>7</v>
      </c>
      <c r="J643" s="17">
        <v>12</v>
      </c>
      <c r="K643" s="17">
        <v>37</v>
      </c>
      <c r="L643" s="17">
        <v>39</v>
      </c>
      <c r="M643" s="17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737</v>
      </c>
      <c r="C644" s="128">
        <v>43888</v>
      </c>
      <c r="D644" s="87" t="str">
        <f t="shared" ref="D644" si="169">CHOOSE(WEEKDAY(C644),"D","L","M","X","J","V","S")</f>
        <v>J</v>
      </c>
      <c r="E644" s="19">
        <f t="shared" si="165"/>
        <v>9</v>
      </c>
      <c r="F644" s="17">
        <v>18</v>
      </c>
      <c r="G644" s="17">
        <v>24</v>
      </c>
      <c r="H644" s="17">
        <v>25</v>
      </c>
      <c r="I644" s="17">
        <v>16</v>
      </c>
      <c r="J644" s="17">
        <v>34</v>
      </c>
      <c r="K644" s="17">
        <v>42</v>
      </c>
      <c r="L644" s="17">
        <v>11</v>
      </c>
      <c r="M644" s="17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738</v>
      </c>
      <c r="C645" s="128">
        <v>43890</v>
      </c>
      <c r="D645" s="87" t="str">
        <f t="shared" ref="D645" si="170">CHOOSE(WEEKDAY(C645),"D","L","M","X","J","V","S")</f>
        <v>S</v>
      </c>
      <c r="E645" s="19">
        <f t="shared" ref="E645" si="171">WEEKNUM(C645,21)</f>
        <v>9</v>
      </c>
      <c r="F645" s="17">
        <v>17</v>
      </c>
      <c r="G645" s="17">
        <v>41</v>
      </c>
      <c r="H645" s="17">
        <v>3</v>
      </c>
      <c r="I645" s="17">
        <v>47</v>
      </c>
      <c r="J645" s="17">
        <v>36</v>
      </c>
      <c r="K645" s="17">
        <v>28</v>
      </c>
      <c r="L645" s="17">
        <v>49</v>
      </c>
      <c r="M645" s="17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739</v>
      </c>
      <c r="C646" s="128">
        <v>43895</v>
      </c>
      <c r="D646" s="87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8">
        <v>5</v>
      </c>
      <c r="G646" s="88">
        <v>46</v>
      </c>
      <c r="H646" s="88">
        <v>49</v>
      </c>
      <c r="I646" s="88">
        <v>15</v>
      </c>
      <c r="J646" s="88">
        <v>19</v>
      </c>
      <c r="K646" s="88">
        <v>27</v>
      </c>
      <c r="L646" s="88">
        <v>39</v>
      </c>
      <c r="M646" s="88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741</v>
      </c>
      <c r="C647" s="128">
        <v>43897</v>
      </c>
      <c r="D647" s="87" t="str">
        <f t="shared" si="172"/>
        <v>S</v>
      </c>
      <c r="E647" s="19">
        <f>WEEKNUM(C647,21)</f>
        <v>10</v>
      </c>
      <c r="F647" s="17">
        <v>22</v>
      </c>
      <c r="G647" s="17">
        <v>3</v>
      </c>
      <c r="H647" s="17">
        <v>29</v>
      </c>
      <c r="I647" s="17">
        <v>16</v>
      </c>
      <c r="J647" s="17">
        <v>33</v>
      </c>
      <c r="K647" s="17">
        <v>5</v>
      </c>
      <c r="L647" s="17">
        <v>1</v>
      </c>
      <c r="M647" s="17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742</v>
      </c>
      <c r="C648" s="128">
        <v>43902</v>
      </c>
      <c r="D648" s="87" t="str">
        <f t="shared" ref="D648:D649" si="174">CHOOSE(WEEKDAY(C648),"D","L","M","X","J","V","S")</f>
        <v>J</v>
      </c>
      <c r="E648" s="19">
        <f>WEEKNUM(C648,21)</f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198" t="s">
        <v>32</v>
      </c>
    </row>
    <row r="649" spans="1:14" x14ac:dyDescent="0.25">
      <c r="A649" s="18">
        <f t="shared" si="48"/>
        <v>960</v>
      </c>
      <c r="B649" s="20" t="s">
        <v>743</v>
      </c>
      <c r="C649" s="128">
        <v>43904</v>
      </c>
      <c r="D649" s="87" t="str">
        <f t="shared" si="174"/>
        <v>S</v>
      </c>
      <c r="E649" s="19">
        <f>WEEKNUM(C649,21)</f>
        <v>11</v>
      </c>
      <c r="F649" s="17">
        <v>34</v>
      </c>
      <c r="G649" s="17">
        <v>37</v>
      </c>
      <c r="H649" s="17">
        <v>31</v>
      </c>
      <c r="I649" s="17">
        <v>9</v>
      </c>
      <c r="J649" s="17">
        <v>20</v>
      </c>
      <c r="K649" s="17">
        <v>45</v>
      </c>
      <c r="L649" s="17">
        <v>44</v>
      </c>
      <c r="M649" s="17">
        <v>7</v>
      </c>
      <c r="N649" s="18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topLeftCell="A24" zoomScale="130" zoomScaleNormal="130" workbookViewId="0">
      <selection activeCell="G52" sqref="G52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4">
        <f t="shared" ref="B2" si="0">WEEKNUM(D2,21)</f>
        <v>1</v>
      </c>
      <c r="C2" s="91" t="s">
        <v>617</v>
      </c>
      <c r="D2" s="95">
        <v>43832</v>
      </c>
      <c r="E2" s="135"/>
      <c r="F2" s="91" t="s">
        <v>624</v>
      </c>
      <c r="G2" s="135">
        <v>7</v>
      </c>
      <c r="H2" s="91">
        <v>1</v>
      </c>
      <c r="I2" s="136">
        <f>IF(C2="GP",H2*1.5,IF(C2="LP",H2*1,IF(C2="EU",H2*2,H2*0.5)))</f>
        <v>1</v>
      </c>
      <c r="J2" s="136"/>
      <c r="K2" s="136"/>
      <c r="L2" s="135" t="str">
        <f>CHOOSE(WEEKDAY(D2),"D","L","M","X","J","V","S")</f>
        <v>J</v>
      </c>
      <c r="M2" s="90" t="s">
        <v>625</v>
      </c>
    </row>
    <row r="3" spans="1:13" x14ac:dyDescent="0.2">
      <c r="A3" s="40">
        <f t="shared" ref="A3:A45" si="1">+A2+1</f>
        <v>2</v>
      </c>
      <c r="B3" s="94">
        <f t="shared" ref="B3:B4" si="2">WEEKNUM(D3,21)</f>
        <v>1</v>
      </c>
      <c r="C3" s="91" t="s">
        <v>617</v>
      </c>
      <c r="D3" s="95">
        <v>43832</v>
      </c>
      <c r="E3" s="135"/>
      <c r="F3" s="91" t="s">
        <v>624</v>
      </c>
      <c r="G3" s="135">
        <v>9</v>
      </c>
      <c r="H3" s="91">
        <v>1</v>
      </c>
      <c r="I3" s="136">
        <f t="shared" ref="I3:I4" si="3">IF(C3="GP",H3*1.5,IF(C3="LP",H3*1,IF(C3="EU",H3*2,H3*0.5)))</f>
        <v>1</v>
      </c>
      <c r="J3" s="136"/>
      <c r="K3" s="136"/>
      <c r="L3" s="135" t="str">
        <f t="shared" ref="L3:L4" si="4">CHOOSE(WEEKDAY(D3),"D","L","M","X","J","V","S")</f>
        <v>J</v>
      </c>
      <c r="M3" s="90" t="s">
        <v>625</v>
      </c>
    </row>
    <row r="4" spans="1:13" x14ac:dyDescent="0.2">
      <c r="A4" s="40">
        <f t="shared" si="1"/>
        <v>3</v>
      </c>
      <c r="B4" s="94">
        <f t="shared" si="2"/>
        <v>1</v>
      </c>
      <c r="C4" s="91" t="s">
        <v>617</v>
      </c>
      <c r="D4" s="95">
        <v>43834</v>
      </c>
      <c r="E4" s="135"/>
      <c r="F4" s="91" t="s">
        <v>624</v>
      </c>
      <c r="G4" s="135">
        <v>1</v>
      </c>
      <c r="H4" s="91">
        <v>1</v>
      </c>
      <c r="I4" s="136">
        <f t="shared" si="3"/>
        <v>1</v>
      </c>
      <c r="J4" s="136"/>
      <c r="K4" s="136"/>
      <c r="L4" s="135" t="str">
        <f t="shared" si="4"/>
        <v>S</v>
      </c>
      <c r="M4" s="90" t="s">
        <v>625</v>
      </c>
    </row>
    <row r="5" spans="1:13" x14ac:dyDescent="0.2">
      <c r="A5" s="40">
        <f t="shared" si="1"/>
        <v>4</v>
      </c>
      <c r="B5" s="94">
        <f>WEEKNUM(D5,21)</f>
        <v>1</v>
      </c>
      <c r="C5" s="91" t="s">
        <v>617</v>
      </c>
      <c r="D5" s="95">
        <v>43834</v>
      </c>
      <c r="E5" s="135"/>
      <c r="F5" s="91" t="s">
        <v>624</v>
      </c>
      <c r="G5" s="135">
        <v>1</v>
      </c>
      <c r="H5" s="91">
        <v>1</v>
      </c>
      <c r="I5" s="136">
        <f>IF(C5="GP",H5*1.5,IF(C5="LP",H5*1,IF(C5="EU",H5*2,H5*0.5)))</f>
        <v>1</v>
      </c>
      <c r="J5" s="136"/>
      <c r="K5" s="136"/>
      <c r="L5" s="135" t="str">
        <f t="shared" ref="L5:L10" si="5">CHOOSE(WEEKDAY(D5),"D","L","M","X","J","V","S")</f>
        <v>S</v>
      </c>
      <c r="M5" s="90" t="s">
        <v>625</v>
      </c>
    </row>
    <row r="6" spans="1:13" x14ac:dyDescent="0.2">
      <c r="A6" s="40">
        <f t="shared" si="1"/>
        <v>5</v>
      </c>
      <c r="B6" s="94">
        <f>WEEKNUM(D6,21)</f>
        <v>2</v>
      </c>
      <c r="C6" s="91" t="s">
        <v>617</v>
      </c>
      <c r="D6" s="95">
        <v>43839</v>
      </c>
      <c r="E6" s="135"/>
      <c r="F6" s="91" t="s">
        <v>624</v>
      </c>
      <c r="G6" s="135">
        <v>0</v>
      </c>
      <c r="H6" s="91">
        <v>1</v>
      </c>
      <c r="I6" s="136">
        <f t="shared" ref="I6:I9" si="6">IF(C6="GP",H6*1.5,IF(C6="LP",H6*1,IF(C6="EU",H6*2,H6*0.5)))</f>
        <v>1</v>
      </c>
      <c r="J6" s="136"/>
      <c r="K6" s="136"/>
      <c r="L6" s="135" t="str">
        <f t="shared" si="5"/>
        <v>J</v>
      </c>
      <c r="M6" s="90" t="s">
        <v>625</v>
      </c>
    </row>
    <row r="7" spans="1:13" x14ac:dyDescent="0.2">
      <c r="A7" s="40">
        <f t="shared" si="1"/>
        <v>6</v>
      </c>
      <c r="B7" s="94">
        <f>WEEKNUM(D7,21)</f>
        <v>2</v>
      </c>
      <c r="C7" s="91" t="s">
        <v>617</v>
      </c>
      <c r="D7" s="95">
        <v>43839</v>
      </c>
      <c r="E7" s="135"/>
      <c r="F7" s="91" t="s">
        <v>624</v>
      </c>
      <c r="G7" s="135">
        <v>8</v>
      </c>
      <c r="H7" s="91">
        <v>1</v>
      </c>
      <c r="I7" s="136">
        <f t="shared" si="6"/>
        <v>1</v>
      </c>
      <c r="J7" s="136"/>
      <c r="K7" s="136"/>
      <c r="L7" s="135" t="str">
        <f t="shared" si="5"/>
        <v>J</v>
      </c>
      <c r="M7" s="90" t="s">
        <v>625</v>
      </c>
    </row>
    <row r="8" spans="1:13" x14ac:dyDescent="0.2">
      <c r="A8" s="40">
        <f t="shared" si="1"/>
        <v>7</v>
      </c>
      <c r="B8" s="94">
        <f>WEEKNUM(D8,21)</f>
        <v>2</v>
      </c>
      <c r="C8" s="91" t="s">
        <v>617</v>
      </c>
      <c r="D8" s="95">
        <v>43841</v>
      </c>
      <c r="E8" s="135"/>
      <c r="F8" s="91" t="s">
        <v>624</v>
      </c>
      <c r="G8" s="135">
        <v>1</v>
      </c>
      <c r="H8" s="91">
        <v>1</v>
      </c>
      <c r="I8" s="136">
        <f t="shared" si="6"/>
        <v>1</v>
      </c>
      <c r="J8" s="136"/>
      <c r="K8" s="136"/>
      <c r="L8" s="135" t="str">
        <f t="shared" si="5"/>
        <v>S</v>
      </c>
      <c r="M8" s="90" t="s">
        <v>625</v>
      </c>
    </row>
    <row r="9" spans="1:13" x14ac:dyDescent="0.2">
      <c r="A9" s="40">
        <f t="shared" si="1"/>
        <v>8</v>
      </c>
      <c r="B9" s="94">
        <f>WEEKNUM(D9,21)</f>
        <v>2</v>
      </c>
      <c r="C9" s="91" t="s">
        <v>617</v>
      </c>
      <c r="D9" s="95">
        <v>43841</v>
      </c>
      <c r="E9" s="135"/>
      <c r="F9" s="91" t="s">
        <v>624</v>
      </c>
      <c r="G9" s="135">
        <v>4</v>
      </c>
      <c r="H9" s="91">
        <v>1</v>
      </c>
      <c r="I9" s="136">
        <f t="shared" si="6"/>
        <v>1</v>
      </c>
      <c r="J9" s="136"/>
      <c r="K9" s="136"/>
      <c r="L9" s="135" t="str">
        <f t="shared" si="5"/>
        <v>S</v>
      </c>
      <c r="M9" s="90" t="s">
        <v>625</v>
      </c>
    </row>
    <row r="10" spans="1:13" x14ac:dyDescent="0.2">
      <c r="A10" s="40">
        <f t="shared" si="1"/>
        <v>9</v>
      </c>
      <c r="B10" s="94">
        <f t="shared" ref="B10:B12" si="7">WEEKNUM(D10,21)</f>
        <v>3</v>
      </c>
      <c r="C10" s="91" t="s">
        <v>617</v>
      </c>
      <c r="D10" s="95">
        <v>43846</v>
      </c>
      <c r="E10" s="90"/>
      <c r="F10" s="91" t="s">
        <v>624</v>
      </c>
      <c r="G10" s="90">
        <v>3</v>
      </c>
      <c r="H10" s="91">
        <v>1</v>
      </c>
      <c r="I10" s="173">
        <f>IF(C10="GP",H10*1.5,IF(C10="LP",H10*1,IF(C10="EU",H10*2,H10*0.5)))</f>
        <v>1</v>
      </c>
      <c r="J10" s="173"/>
      <c r="K10" s="173"/>
      <c r="L10" s="90" t="str">
        <f t="shared" si="5"/>
        <v>J</v>
      </c>
      <c r="M10" s="90" t="s">
        <v>625</v>
      </c>
    </row>
    <row r="11" spans="1:13" x14ac:dyDescent="0.2">
      <c r="A11" s="40">
        <f t="shared" si="1"/>
        <v>10</v>
      </c>
      <c r="B11" s="94">
        <f t="shared" si="7"/>
        <v>3</v>
      </c>
      <c r="C11" s="91" t="s">
        <v>617</v>
      </c>
      <c r="D11" s="95">
        <v>43846</v>
      </c>
      <c r="E11" s="90"/>
      <c r="F11" s="91" t="s">
        <v>624</v>
      </c>
      <c r="G11" s="90">
        <v>8</v>
      </c>
      <c r="H11" s="91">
        <v>1</v>
      </c>
      <c r="I11" s="173">
        <f t="shared" ref="I11:I12" si="8">IF(C11="GP",H11*1.5,IF(C11="LP",H11*1,IF(C11="EU",H11*2,H11*0.5)))</f>
        <v>1</v>
      </c>
      <c r="J11" s="173"/>
      <c r="K11" s="173"/>
      <c r="L11" s="90" t="str">
        <f t="shared" ref="L11:L12" si="9">CHOOSE(WEEKDAY(D11),"D","L","M","X","J","V","S")</f>
        <v>J</v>
      </c>
      <c r="M11" s="90" t="s">
        <v>625</v>
      </c>
    </row>
    <row r="12" spans="1:13" x14ac:dyDescent="0.2">
      <c r="A12" s="40">
        <f t="shared" si="1"/>
        <v>11</v>
      </c>
      <c r="B12" s="94">
        <f t="shared" si="7"/>
        <v>3</v>
      </c>
      <c r="C12" s="91" t="s">
        <v>617</v>
      </c>
      <c r="D12" s="95">
        <v>43848</v>
      </c>
      <c r="E12" s="90"/>
      <c r="F12" s="91" t="s">
        <v>624</v>
      </c>
      <c r="G12" s="90">
        <v>7</v>
      </c>
      <c r="H12" s="91">
        <v>1</v>
      </c>
      <c r="I12" s="173">
        <f t="shared" si="8"/>
        <v>1</v>
      </c>
      <c r="J12" s="173"/>
      <c r="K12" s="173"/>
      <c r="L12" s="90" t="str">
        <f t="shared" si="9"/>
        <v>S</v>
      </c>
      <c r="M12" s="90" t="s">
        <v>625</v>
      </c>
    </row>
    <row r="13" spans="1:13" x14ac:dyDescent="0.2">
      <c r="A13" s="40">
        <f t="shared" si="1"/>
        <v>12</v>
      </c>
      <c r="B13" s="94">
        <f>WEEKNUM(D13,21)</f>
        <v>3</v>
      </c>
      <c r="C13" s="91" t="s">
        <v>617</v>
      </c>
      <c r="D13" s="95">
        <v>43848</v>
      </c>
      <c r="E13" s="90"/>
      <c r="F13" s="91" t="s">
        <v>624</v>
      </c>
      <c r="G13" s="90">
        <v>2</v>
      </c>
      <c r="H13" s="91">
        <v>1</v>
      </c>
      <c r="I13" s="173">
        <f t="shared" ref="I13:I21" si="10">IF(C13="GP",H13*1.5,IF(C13="LP",H13*1,IF(C13="EU",H13*2,H13*0.5)))</f>
        <v>1</v>
      </c>
      <c r="J13" s="173"/>
      <c r="K13" s="173"/>
      <c r="L13" s="90" t="str">
        <f t="shared" ref="L13:L18" si="11">CHOOSE(WEEKDAY(D13),"D","L","M","X","J","V","S")</f>
        <v>S</v>
      </c>
      <c r="M13" s="90" t="s">
        <v>625</v>
      </c>
    </row>
    <row r="14" spans="1:13" x14ac:dyDescent="0.2">
      <c r="A14" s="40">
        <f t="shared" si="1"/>
        <v>13</v>
      </c>
      <c r="B14" s="94">
        <f>WEEKNUM(D14,21)</f>
        <v>4</v>
      </c>
      <c r="C14" s="91" t="s">
        <v>617</v>
      </c>
      <c r="D14" s="95">
        <v>43853</v>
      </c>
      <c r="E14" s="90"/>
      <c r="F14" s="91" t="s">
        <v>624</v>
      </c>
      <c r="G14" s="175">
        <v>8</v>
      </c>
      <c r="H14" s="91">
        <v>1</v>
      </c>
      <c r="I14" s="176">
        <f t="shared" si="10"/>
        <v>1</v>
      </c>
      <c r="J14" s="176"/>
      <c r="K14" s="176"/>
      <c r="L14" s="175" t="str">
        <f t="shared" si="11"/>
        <v>J</v>
      </c>
      <c r="M14" s="90" t="s">
        <v>625</v>
      </c>
    </row>
    <row r="15" spans="1:13" x14ac:dyDescent="0.2">
      <c r="A15" s="40">
        <f t="shared" si="1"/>
        <v>14</v>
      </c>
      <c r="B15" s="94">
        <f>WEEKNUM(D15,21)</f>
        <v>4</v>
      </c>
      <c r="C15" s="91" t="s">
        <v>617</v>
      </c>
      <c r="D15" s="95">
        <v>43853</v>
      </c>
      <c r="E15" s="175"/>
      <c r="F15" s="91" t="s">
        <v>624</v>
      </c>
      <c r="G15" s="175">
        <v>5</v>
      </c>
      <c r="H15" s="91">
        <v>1</v>
      </c>
      <c r="I15" s="176">
        <f t="shared" si="10"/>
        <v>1</v>
      </c>
      <c r="J15" s="176"/>
      <c r="K15" s="176"/>
      <c r="L15" s="175" t="str">
        <f t="shared" si="11"/>
        <v>J</v>
      </c>
      <c r="M15" s="90" t="s">
        <v>625</v>
      </c>
    </row>
    <row r="16" spans="1:13" x14ac:dyDescent="0.2">
      <c r="A16" s="40">
        <f t="shared" si="1"/>
        <v>15</v>
      </c>
      <c r="B16" s="94">
        <f>WEEKNUM(D16,21)</f>
        <v>4</v>
      </c>
      <c r="C16" s="91" t="s">
        <v>617</v>
      </c>
      <c r="D16" s="95">
        <v>43855</v>
      </c>
      <c r="E16" s="175"/>
      <c r="F16" s="91" t="s">
        <v>624</v>
      </c>
      <c r="G16" s="175">
        <v>0</v>
      </c>
      <c r="H16" s="91">
        <v>1</v>
      </c>
      <c r="I16" s="176">
        <f t="shared" si="10"/>
        <v>1</v>
      </c>
      <c r="J16" s="176"/>
      <c r="K16" s="176"/>
      <c r="L16" s="175" t="str">
        <f t="shared" si="11"/>
        <v>S</v>
      </c>
      <c r="M16" s="90" t="s">
        <v>625</v>
      </c>
    </row>
    <row r="17" spans="1:13" x14ac:dyDescent="0.2">
      <c r="A17" s="40">
        <f t="shared" si="1"/>
        <v>16</v>
      </c>
      <c r="B17" s="94">
        <f>WEEKNUM(D17,21)</f>
        <v>4</v>
      </c>
      <c r="C17" s="91" t="s">
        <v>617</v>
      </c>
      <c r="D17" s="95">
        <v>43855</v>
      </c>
      <c r="E17" s="175"/>
      <c r="F17" s="91" t="s">
        <v>624</v>
      </c>
      <c r="G17" s="175">
        <v>2</v>
      </c>
      <c r="H17" s="91">
        <v>1</v>
      </c>
      <c r="I17" s="176">
        <f t="shared" si="10"/>
        <v>1</v>
      </c>
      <c r="J17" s="176"/>
      <c r="K17" s="176"/>
      <c r="L17" s="175" t="str">
        <f t="shared" si="11"/>
        <v>S</v>
      </c>
      <c r="M17" s="90" t="s">
        <v>625</v>
      </c>
    </row>
    <row r="18" spans="1:13" x14ac:dyDescent="0.2">
      <c r="A18" s="40">
        <f t="shared" si="1"/>
        <v>17</v>
      </c>
      <c r="B18" s="94">
        <f t="shared" ref="B18:B21" si="12">WEEKNUM(D18,21)</f>
        <v>5</v>
      </c>
      <c r="C18" s="91" t="s">
        <v>617</v>
      </c>
      <c r="D18" s="95">
        <v>43860</v>
      </c>
      <c r="E18" s="175"/>
      <c r="F18" s="91" t="s">
        <v>624</v>
      </c>
      <c r="G18" s="175">
        <v>0</v>
      </c>
      <c r="H18" s="91">
        <v>1</v>
      </c>
      <c r="I18" s="176">
        <f t="shared" si="10"/>
        <v>1</v>
      </c>
      <c r="J18" s="176"/>
      <c r="K18" s="176"/>
      <c r="L18" s="175" t="str">
        <f t="shared" si="11"/>
        <v>J</v>
      </c>
      <c r="M18" s="90" t="s">
        <v>625</v>
      </c>
    </row>
    <row r="19" spans="1:13" x14ac:dyDescent="0.2">
      <c r="A19" s="40">
        <f t="shared" si="1"/>
        <v>18</v>
      </c>
      <c r="B19" s="94">
        <f t="shared" si="12"/>
        <v>5</v>
      </c>
      <c r="C19" s="91" t="s">
        <v>617</v>
      </c>
      <c r="D19" s="95">
        <v>43860</v>
      </c>
      <c r="E19" s="175"/>
      <c r="F19" s="91" t="s">
        <v>624</v>
      </c>
      <c r="G19" s="175">
        <v>8</v>
      </c>
      <c r="H19" s="91">
        <v>1</v>
      </c>
      <c r="I19" s="176">
        <f t="shared" si="10"/>
        <v>1</v>
      </c>
      <c r="J19" s="176"/>
      <c r="K19" s="176"/>
      <c r="L19" s="175" t="str">
        <f t="shared" ref="L19:L21" si="13">CHOOSE(WEEKDAY(D19),"D","L","M","X","J","V","S")</f>
        <v>J</v>
      </c>
      <c r="M19" s="90" t="s">
        <v>625</v>
      </c>
    </row>
    <row r="20" spans="1:13" x14ac:dyDescent="0.2">
      <c r="A20" s="40">
        <f t="shared" si="1"/>
        <v>19</v>
      </c>
      <c r="B20" s="94">
        <f t="shared" si="12"/>
        <v>5</v>
      </c>
      <c r="C20" s="91" t="s">
        <v>617</v>
      </c>
      <c r="D20" s="95">
        <v>43862</v>
      </c>
      <c r="E20" s="175"/>
      <c r="F20" s="91" t="s">
        <v>624</v>
      </c>
      <c r="G20" s="175">
        <v>5</v>
      </c>
      <c r="H20" s="91">
        <v>1</v>
      </c>
      <c r="I20" s="176">
        <f t="shared" si="10"/>
        <v>1</v>
      </c>
      <c r="J20" s="176"/>
      <c r="K20" s="176"/>
      <c r="L20" s="175" t="str">
        <f t="shared" si="13"/>
        <v>S</v>
      </c>
      <c r="M20" s="90" t="s">
        <v>625</v>
      </c>
    </row>
    <row r="21" spans="1:13" x14ac:dyDescent="0.2">
      <c r="A21" s="40">
        <f t="shared" si="1"/>
        <v>20</v>
      </c>
      <c r="B21" s="94">
        <f t="shared" si="12"/>
        <v>5</v>
      </c>
      <c r="C21" s="91" t="s">
        <v>617</v>
      </c>
      <c r="D21" s="95">
        <v>43862</v>
      </c>
      <c r="E21" s="175"/>
      <c r="F21" s="91" t="s">
        <v>624</v>
      </c>
      <c r="G21" s="175">
        <v>2</v>
      </c>
      <c r="H21" s="91">
        <v>1</v>
      </c>
      <c r="I21" s="176">
        <f t="shared" si="10"/>
        <v>1</v>
      </c>
      <c r="J21" s="176"/>
      <c r="K21" s="176"/>
      <c r="L21" s="175" t="str">
        <f t="shared" si="13"/>
        <v>S</v>
      </c>
      <c r="M21" s="90" t="s">
        <v>625</v>
      </c>
    </row>
    <row r="22" spans="1:13" x14ac:dyDescent="0.2">
      <c r="A22" s="40">
        <f t="shared" si="1"/>
        <v>21</v>
      </c>
      <c r="B22" s="94">
        <f>WEEKNUM(D22,21)</f>
        <v>6</v>
      </c>
      <c r="C22" s="91" t="s">
        <v>617</v>
      </c>
      <c r="D22" s="95">
        <v>43867</v>
      </c>
      <c r="E22" s="90"/>
      <c r="F22" s="91" t="s">
        <v>624</v>
      </c>
      <c r="G22" s="90">
        <v>6</v>
      </c>
      <c r="H22" s="91">
        <v>1</v>
      </c>
      <c r="I22" s="176">
        <f t="shared" ref="I22" si="14">IF(C22="GP",H22*1.5,IF(C22="LP",H22*1,IF(C22="EU",H22*2,H22*0.5)))</f>
        <v>1</v>
      </c>
      <c r="J22" s="176"/>
      <c r="K22" s="176"/>
      <c r="L22" s="175" t="str">
        <f t="shared" ref="L22" si="15">CHOOSE(WEEKDAY(D22),"D","L","M","X","J","V","S")</f>
        <v>J</v>
      </c>
      <c r="M22" s="90" t="s">
        <v>625</v>
      </c>
    </row>
    <row r="23" spans="1:13" x14ac:dyDescent="0.2">
      <c r="A23" s="40">
        <f t="shared" si="1"/>
        <v>22</v>
      </c>
      <c r="B23" s="94">
        <f t="shared" ref="B23:B25" si="16">WEEKNUM(D23,21)</f>
        <v>6</v>
      </c>
      <c r="C23" s="91" t="s">
        <v>617</v>
      </c>
      <c r="D23" s="95">
        <v>43867</v>
      </c>
      <c r="E23" s="90"/>
      <c r="F23" s="91" t="s">
        <v>624</v>
      </c>
      <c r="G23" s="90">
        <v>1</v>
      </c>
      <c r="H23" s="91">
        <v>1</v>
      </c>
      <c r="I23" s="176">
        <f t="shared" ref="I23:I25" si="17">IF(C23="GP",H23*1.5,IF(C23="LP",H23*1,IF(C23="EU",H23*2,H23*0.5)))</f>
        <v>1</v>
      </c>
      <c r="J23" s="176"/>
      <c r="K23" s="176"/>
      <c r="L23" s="175" t="str">
        <f t="shared" ref="L23:L25" si="18">CHOOSE(WEEKDAY(D23),"D","L","M","X","J","V","S")</f>
        <v>J</v>
      </c>
      <c r="M23" s="90" t="s">
        <v>625</v>
      </c>
    </row>
    <row r="24" spans="1:13" x14ac:dyDescent="0.2">
      <c r="A24" s="40">
        <f t="shared" si="1"/>
        <v>23</v>
      </c>
      <c r="B24" s="94">
        <f t="shared" si="16"/>
        <v>6</v>
      </c>
      <c r="C24" s="91" t="s">
        <v>617</v>
      </c>
      <c r="D24" s="95">
        <v>43869</v>
      </c>
      <c r="E24" s="90"/>
      <c r="F24" s="91" t="s">
        <v>624</v>
      </c>
      <c r="G24" s="90">
        <v>3</v>
      </c>
      <c r="H24" s="91">
        <v>1</v>
      </c>
      <c r="I24" s="176">
        <f t="shared" si="17"/>
        <v>1</v>
      </c>
      <c r="J24" s="176"/>
      <c r="K24" s="176"/>
      <c r="L24" s="175" t="str">
        <f t="shared" si="18"/>
        <v>S</v>
      </c>
      <c r="M24" s="90" t="s">
        <v>625</v>
      </c>
    </row>
    <row r="25" spans="1:13" x14ac:dyDescent="0.2">
      <c r="A25" s="40">
        <f t="shared" si="1"/>
        <v>24</v>
      </c>
      <c r="B25" s="94">
        <f t="shared" si="16"/>
        <v>6</v>
      </c>
      <c r="C25" s="91" t="s">
        <v>617</v>
      </c>
      <c r="D25" s="95">
        <v>43869</v>
      </c>
      <c r="E25" s="90"/>
      <c r="F25" s="91" t="s">
        <v>624</v>
      </c>
      <c r="G25" s="90">
        <v>3</v>
      </c>
      <c r="H25" s="91">
        <v>1</v>
      </c>
      <c r="I25" s="176">
        <f t="shared" si="17"/>
        <v>1</v>
      </c>
      <c r="J25" s="176"/>
      <c r="K25" s="176"/>
      <c r="L25" s="175" t="str">
        <f t="shared" si="18"/>
        <v>S</v>
      </c>
      <c r="M25" s="90" t="s">
        <v>625</v>
      </c>
    </row>
    <row r="26" spans="1:13" x14ac:dyDescent="0.2">
      <c r="A26" s="40">
        <f t="shared" si="1"/>
        <v>25</v>
      </c>
      <c r="B26" s="94">
        <f>WEEKNUM(D26,21)</f>
        <v>7</v>
      </c>
      <c r="C26" s="91" t="s">
        <v>617</v>
      </c>
      <c r="D26" s="95">
        <v>43874</v>
      </c>
      <c r="E26" s="186"/>
      <c r="F26" s="91" t="s">
        <v>624</v>
      </c>
      <c r="G26" s="186">
        <v>0</v>
      </c>
      <c r="H26" s="91">
        <v>1</v>
      </c>
      <c r="I26" s="176">
        <f t="shared" ref="I26:I29" si="19">IF(C26="GP",H26*1.5,IF(C26="LP",H26*1,IF(C26="EU",H26*2,H26*0.5)))</f>
        <v>1</v>
      </c>
      <c r="J26" s="187"/>
      <c r="K26" s="188">
        <v>1</v>
      </c>
      <c r="L26" s="186" t="str">
        <f>CHOOSE(WEEKDAY(D26),"D","L","M","X","J","V","S")</f>
        <v>J</v>
      </c>
      <c r="M26" s="90" t="s">
        <v>625</v>
      </c>
    </row>
    <row r="27" spans="1:13" x14ac:dyDescent="0.2">
      <c r="A27" s="40">
        <f t="shared" si="1"/>
        <v>26</v>
      </c>
      <c r="B27" s="94">
        <f>WEEKNUM(D27,21)</f>
        <v>7</v>
      </c>
      <c r="C27" s="91" t="s">
        <v>617</v>
      </c>
      <c r="D27" s="95">
        <v>43874</v>
      </c>
      <c r="E27" s="186"/>
      <c r="F27" s="91" t="s">
        <v>624</v>
      </c>
      <c r="G27" s="186">
        <v>3</v>
      </c>
      <c r="H27" s="91">
        <v>1</v>
      </c>
      <c r="I27" s="176">
        <f t="shared" si="19"/>
        <v>1</v>
      </c>
      <c r="J27" s="187"/>
      <c r="K27" s="187"/>
      <c r="L27" s="186" t="str">
        <f>CHOOSE(WEEKDAY(D27),"D","L","M","X","J","V","S")</f>
        <v>J</v>
      </c>
      <c r="M27" s="90" t="s">
        <v>625</v>
      </c>
    </row>
    <row r="28" spans="1:13" x14ac:dyDescent="0.2">
      <c r="A28" s="40">
        <f t="shared" si="1"/>
        <v>27</v>
      </c>
      <c r="B28" s="94">
        <f>WEEKNUM(D28,21)</f>
        <v>7</v>
      </c>
      <c r="C28" s="91" t="s">
        <v>617</v>
      </c>
      <c r="D28" s="95">
        <v>43876</v>
      </c>
      <c r="E28" s="186"/>
      <c r="F28" s="91" t="s">
        <v>624</v>
      </c>
      <c r="G28" s="186">
        <v>9</v>
      </c>
      <c r="H28" s="91">
        <v>1</v>
      </c>
      <c r="I28" s="176">
        <f t="shared" si="19"/>
        <v>1</v>
      </c>
      <c r="J28" s="187"/>
      <c r="K28" s="188">
        <v>1</v>
      </c>
      <c r="L28" s="186" t="str">
        <f>CHOOSE(WEEKDAY(D28),"D","L","M","X","J","V","S")</f>
        <v>S</v>
      </c>
      <c r="M28" s="90" t="s">
        <v>625</v>
      </c>
    </row>
    <row r="29" spans="1:13" x14ac:dyDescent="0.2">
      <c r="A29" s="40">
        <f t="shared" si="1"/>
        <v>28</v>
      </c>
      <c r="B29" s="94">
        <f>WEEKNUM(D29,21)</f>
        <v>7</v>
      </c>
      <c r="C29" s="91" t="s">
        <v>617</v>
      </c>
      <c r="D29" s="95">
        <v>43876</v>
      </c>
      <c r="E29" s="186"/>
      <c r="F29" s="91" t="s">
        <v>624</v>
      </c>
      <c r="G29" s="186">
        <v>2</v>
      </c>
      <c r="H29" s="91">
        <v>1</v>
      </c>
      <c r="I29" s="176">
        <f t="shared" si="19"/>
        <v>1</v>
      </c>
      <c r="J29" s="187"/>
      <c r="K29" s="187"/>
      <c r="L29" s="186" t="str">
        <f>CHOOSE(WEEKDAY(D29),"D","L","M","X","J","V","S")</f>
        <v>S</v>
      </c>
      <c r="M29" s="90" t="s">
        <v>625</v>
      </c>
    </row>
    <row r="30" spans="1:13" x14ac:dyDescent="0.2">
      <c r="A30" s="40">
        <f t="shared" si="1"/>
        <v>29</v>
      </c>
      <c r="B30" s="94">
        <f t="shared" ref="B30:B33" si="20">WEEKNUM(D30,21)</f>
        <v>8</v>
      </c>
      <c r="C30" s="91" t="s">
        <v>617</v>
      </c>
      <c r="D30" s="95">
        <v>43881</v>
      </c>
      <c r="E30" s="189"/>
      <c r="F30" s="91" t="s">
        <v>624</v>
      </c>
      <c r="G30" s="189">
        <v>7</v>
      </c>
      <c r="H30" s="91">
        <v>1</v>
      </c>
      <c r="I30" s="176">
        <f t="shared" ref="I30:I33" si="21">IF(C30="GP",H30*1.5,IF(C30="LP",H30*1,IF(C30="EU",H30*2,H30*0.5)))</f>
        <v>1</v>
      </c>
      <c r="J30" s="190"/>
      <c r="K30" s="190"/>
      <c r="L30" s="189" t="str">
        <f>CHOOSE(WEEKDAY(D30),"D","L","M","X","J","V","S")</f>
        <v>J</v>
      </c>
      <c r="M30" s="90" t="s">
        <v>625</v>
      </c>
    </row>
    <row r="31" spans="1:13" x14ac:dyDescent="0.2">
      <c r="A31" s="40">
        <f t="shared" si="1"/>
        <v>30</v>
      </c>
      <c r="B31" s="94">
        <f t="shared" si="20"/>
        <v>8</v>
      </c>
      <c r="C31" s="91" t="s">
        <v>617</v>
      </c>
      <c r="D31" s="95">
        <v>43881</v>
      </c>
      <c r="E31" s="189"/>
      <c r="F31" s="91" t="s">
        <v>624</v>
      </c>
      <c r="G31" s="189">
        <v>5</v>
      </c>
      <c r="H31" s="91">
        <v>1</v>
      </c>
      <c r="I31" s="176">
        <f t="shared" si="21"/>
        <v>1</v>
      </c>
      <c r="J31" s="190"/>
      <c r="K31" s="192">
        <v>1</v>
      </c>
      <c r="L31" s="189" t="str">
        <f t="shared" ref="L31:L33" si="22">CHOOSE(WEEKDAY(D31),"D","L","M","X","J","V","S")</f>
        <v>J</v>
      </c>
      <c r="M31" s="90" t="s">
        <v>625</v>
      </c>
    </row>
    <row r="32" spans="1:13" x14ac:dyDescent="0.2">
      <c r="A32" s="40">
        <f t="shared" si="1"/>
        <v>31</v>
      </c>
      <c r="B32" s="94">
        <f t="shared" si="20"/>
        <v>8</v>
      </c>
      <c r="C32" s="91" t="s">
        <v>617</v>
      </c>
      <c r="D32" s="95">
        <v>43883</v>
      </c>
      <c r="E32" s="189"/>
      <c r="F32" s="91" t="s">
        <v>624</v>
      </c>
      <c r="G32" s="189">
        <v>5</v>
      </c>
      <c r="H32" s="91">
        <v>1</v>
      </c>
      <c r="I32" s="176">
        <f t="shared" si="21"/>
        <v>1</v>
      </c>
      <c r="J32" s="190"/>
      <c r="K32" s="190"/>
      <c r="L32" s="189" t="str">
        <f t="shared" si="22"/>
        <v>S</v>
      </c>
      <c r="M32" s="90" t="s">
        <v>625</v>
      </c>
    </row>
    <row r="33" spans="1:13" x14ac:dyDescent="0.2">
      <c r="A33" s="40">
        <f t="shared" si="1"/>
        <v>32</v>
      </c>
      <c r="B33" s="94">
        <f t="shared" si="20"/>
        <v>8</v>
      </c>
      <c r="C33" s="91" t="s">
        <v>617</v>
      </c>
      <c r="D33" s="95">
        <v>43883</v>
      </c>
      <c r="E33" s="189"/>
      <c r="F33" s="91" t="s">
        <v>624</v>
      </c>
      <c r="G33" s="189">
        <v>2</v>
      </c>
      <c r="H33" s="91">
        <v>1</v>
      </c>
      <c r="I33" s="176">
        <f t="shared" si="21"/>
        <v>1</v>
      </c>
      <c r="J33" s="190"/>
      <c r="K33" s="190"/>
      <c r="L33" s="189" t="str">
        <f t="shared" si="22"/>
        <v>S</v>
      </c>
      <c r="M33" s="90" t="s">
        <v>625</v>
      </c>
    </row>
    <row r="34" spans="1:13" x14ac:dyDescent="0.2">
      <c r="A34" s="40">
        <f t="shared" si="1"/>
        <v>33</v>
      </c>
      <c r="B34" s="94">
        <f t="shared" ref="B34" si="23">WEEKNUM(D34,21)</f>
        <v>9</v>
      </c>
      <c r="C34" s="91" t="s">
        <v>617</v>
      </c>
      <c r="D34" s="95">
        <v>43888</v>
      </c>
      <c r="E34" s="90"/>
      <c r="F34" s="91" t="s">
        <v>624</v>
      </c>
      <c r="G34" s="90">
        <v>7</v>
      </c>
      <c r="H34" s="91">
        <v>1</v>
      </c>
      <c r="I34" s="176">
        <f t="shared" ref="I34" si="24">IF(C34="GP",H34*1.5,IF(C34="LP",H34*1,IF(C34="EU",H34*2,H34*0.5)))</f>
        <v>1</v>
      </c>
      <c r="J34" s="190"/>
      <c r="K34" s="192">
        <v>1</v>
      </c>
      <c r="L34" s="189" t="str">
        <f t="shared" ref="L34" si="25">CHOOSE(WEEKDAY(D34),"D","L","M","X","J","V","S")</f>
        <v>J</v>
      </c>
      <c r="M34" s="90" t="s">
        <v>625</v>
      </c>
    </row>
    <row r="35" spans="1:13" x14ac:dyDescent="0.2">
      <c r="A35" s="40">
        <f t="shared" si="1"/>
        <v>34</v>
      </c>
      <c r="B35" s="94">
        <f t="shared" ref="B35:B37" si="26">WEEKNUM(D35,21)</f>
        <v>9</v>
      </c>
      <c r="C35" s="91" t="s">
        <v>617</v>
      </c>
      <c r="D35" s="95">
        <v>43888</v>
      </c>
      <c r="E35" s="90"/>
      <c r="F35" s="91" t="s">
        <v>624</v>
      </c>
      <c r="G35" s="90">
        <v>4</v>
      </c>
      <c r="H35" s="91">
        <v>1</v>
      </c>
      <c r="I35" s="176">
        <f t="shared" ref="I35:I37" si="27">IF(C35="GP",H35*1.5,IF(C35="LP",H35*1,IF(C35="EU",H35*2,H35*0.5)))</f>
        <v>1</v>
      </c>
      <c r="J35" s="190"/>
      <c r="K35" s="192"/>
      <c r="L35" s="189" t="str">
        <f t="shared" ref="L35:L37" si="28">CHOOSE(WEEKDAY(D35),"D","L","M","X","J","V","S")</f>
        <v>J</v>
      </c>
      <c r="M35" s="90" t="s">
        <v>625</v>
      </c>
    </row>
    <row r="36" spans="1:13" x14ac:dyDescent="0.2">
      <c r="A36" s="40">
        <f t="shared" si="1"/>
        <v>35</v>
      </c>
      <c r="B36" s="94">
        <f t="shared" si="26"/>
        <v>9</v>
      </c>
      <c r="C36" s="91" t="s">
        <v>617</v>
      </c>
      <c r="D36" s="95">
        <v>43890</v>
      </c>
      <c r="E36" s="90"/>
      <c r="F36" s="91" t="s">
        <v>624</v>
      </c>
      <c r="G36" s="90">
        <v>4</v>
      </c>
      <c r="H36" s="91">
        <v>1</v>
      </c>
      <c r="I36" s="176">
        <f t="shared" si="27"/>
        <v>1</v>
      </c>
      <c r="J36" s="190"/>
      <c r="K36" s="192">
        <v>1</v>
      </c>
      <c r="L36" s="189" t="str">
        <f t="shared" si="28"/>
        <v>S</v>
      </c>
      <c r="M36" s="90" t="s">
        <v>625</v>
      </c>
    </row>
    <row r="37" spans="1:13" x14ac:dyDescent="0.2">
      <c r="A37" s="40">
        <f t="shared" si="1"/>
        <v>36</v>
      </c>
      <c r="B37" s="94">
        <f t="shared" si="26"/>
        <v>9</v>
      </c>
      <c r="C37" s="91" t="s">
        <v>617</v>
      </c>
      <c r="D37" s="95">
        <v>43890</v>
      </c>
      <c r="E37" s="90"/>
      <c r="F37" s="91" t="s">
        <v>624</v>
      </c>
      <c r="G37" s="90">
        <v>0</v>
      </c>
      <c r="H37" s="91">
        <v>1</v>
      </c>
      <c r="I37" s="176">
        <f t="shared" si="27"/>
        <v>1</v>
      </c>
      <c r="J37" s="190"/>
      <c r="K37" s="190"/>
      <c r="L37" s="189" t="str">
        <f t="shared" si="28"/>
        <v>S</v>
      </c>
      <c r="M37" s="90" t="s">
        <v>625</v>
      </c>
    </row>
    <row r="38" spans="1:13" x14ac:dyDescent="0.2">
      <c r="A38" s="40">
        <f t="shared" si="1"/>
        <v>37</v>
      </c>
      <c r="B38" s="94">
        <f t="shared" ref="B38:B41" si="29">WEEKNUM(D38,21)</f>
        <v>10</v>
      </c>
      <c r="C38" s="91" t="s">
        <v>617</v>
      </c>
      <c r="D38" s="95">
        <v>43895</v>
      </c>
      <c r="E38" s="90"/>
      <c r="F38" s="91" t="s">
        <v>624</v>
      </c>
      <c r="G38" s="194">
        <v>2</v>
      </c>
      <c r="H38" s="91">
        <v>1</v>
      </c>
      <c r="I38" s="195">
        <f>IF(C38="GP",H38*1.5,IF(C38="LP",H38*1,IF(C38="EU",H38*2,H38*0.5)))</f>
        <v>1</v>
      </c>
      <c r="J38" s="195"/>
      <c r="K38" s="195"/>
      <c r="L38" s="194" t="str">
        <f>CHOOSE(WEEKDAY(D38),"D","L","M","X","J","V","S")</f>
        <v>J</v>
      </c>
      <c r="M38" s="90" t="s">
        <v>625</v>
      </c>
    </row>
    <row r="39" spans="1:13" x14ac:dyDescent="0.2">
      <c r="A39" s="40">
        <f t="shared" si="1"/>
        <v>38</v>
      </c>
      <c r="B39" s="94">
        <f t="shared" si="29"/>
        <v>10</v>
      </c>
      <c r="C39" s="91" t="s">
        <v>617</v>
      </c>
      <c r="D39" s="95">
        <v>43895</v>
      </c>
      <c r="E39" s="90"/>
      <c r="F39" s="91" t="s">
        <v>624</v>
      </c>
      <c r="G39" s="194">
        <v>2</v>
      </c>
      <c r="H39" s="91">
        <v>1</v>
      </c>
      <c r="I39" s="195">
        <f t="shared" ref="I39:I41" si="30">IF(C39="GP",H39*1.5,IF(C39="LP",H39*1,IF(C39="EU",H39*2,H39*0.5)))</f>
        <v>1</v>
      </c>
      <c r="J39" s="195"/>
      <c r="K39" s="195"/>
      <c r="L39" s="194" t="str">
        <f t="shared" ref="L39:L41" si="31">CHOOSE(WEEKDAY(D39),"D","L","M","X","J","V","S")</f>
        <v>J</v>
      </c>
      <c r="M39" s="90" t="s">
        <v>625</v>
      </c>
    </row>
    <row r="40" spans="1:13" x14ac:dyDescent="0.2">
      <c r="A40" s="40">
        <f t="shared" si="1"/>
        <v>39</v>
      </c>
      <c r="B40" s="94">
        <f t="shared" si="29"/>
        <v>10</v>
      </c>
      <c r="C40" s="91" t="s">
        <v>617</v>
      </c>
      <c r="D40" s="95">
        <v>43897</v>
      </c>
      <c r="E40" s="90"/>
      <c r="F40" s="91" t="s">
        <v>624</v>
      </c>
      <c r="G40" s="194">
        <v>2</v>
      </c>
      <c r="H40" s="91">
        <v>1</v>
      </c>
      <c r="I40" s="195">
        <f t="shared" si="30"/>
        <v>1</v>
      </c>
      <c r="J40" s="195"/>
      <c r="K40" s="195"/>
      <c r="L40" s="194" t="str">
        <f t="shared" si="31"/>
        <v>S</v>
      </c>
      <c r="M40" s="90" t="s">
        <v>625</v>
      </c>
    </row>
    <row r="41" spans="1:13" x14ac:dyDescent="0.2">
      <c r="A41" s="40">
        <f t="shared" si="1"/>
        <v>40</v>
      </c>
      <c r="B41" s="94">
        <f t="shared" si="29"/>
        <v>10</v>
      </c>
      <c r="C41" s="91" t="s">
        <v>617</v>
      </c>
      <c r="D41" s="95">
        <v>43897</v>
      </c>
      <c r="E41" s="90"/>
      <c r="F41" s="91" t="s">
        <v>624</v>
      </c>
      <c r="G41" s="194">
        <v>2</v>
      </c>
      <c r="H41" s="91">
        <v>1</v>
      </c>
      <c r="I41" s="195">
        <f t="shared" si="30"/>
        <v>1</v>
      </c>
      <c r="J41" s="195"/>
      <c r="K41" s="195"/>
      <c r="L41" s="194" t="str">
        <f t="shared" si="31"/>
        <v>S</v>
      </c>
      <c r="M41" s="90" t="s">
        <v>625</v>
      </c>
    </row>
    <row r="42" spans="1:13" x14ac:dyDescent="0.2">
      <c r="A42" s="40">
        <f t="shared" si="1"/>
        <v>41</v>
      </c>
      <c r="B42" s="94">
        <f t="shared" ref="B42:B45" si="32">WEEKNUM(D42,21)</f>
        <v>11</v>
      </c>
      <c r="C42" s="91" t="s">
        <v>617</v>
      </c>
      <c r="D42" s="95">
        <v>43902</v>
      </c>
      <c r="E42" s="90"/>
      <c r="F42" s="91" t="s">
        <v>624</v>
      </c>
      <c r="G42" s="90">
        <v>3</v>
      </c>
      <c r="H42" s="91">
        <v>1</v>
      </c>
      <c r="I42" s="173">
        <f>IF(C42="GP",H42*1.5,IF(C42="LP",H42*1,IF(C42="EU",H42*2,H42*0.5)))</f>
        <v>1</v>
      </c>
      <c r="J42" s="173"/>
      <c r="K42" s="173"/>
      <c r="L42" s="90" t="str">
        <f>CHOOSE(WEEKDAY(D42),"D","L","M","X","J","V","S")</f>
        <v>J</v>
      </c>
      <c r="M42" s="90" t="s">
        <v>625</v>
      </c>
    </row>
    <row r="43" spans="1:13" x14ac:dyDescent="0.2">
      <c r="A43" s="40">
        <f t="shared" si="1"/>
        <v>42</v>
      </c>
      <c r="B43" s="94">
        <f t="shared" si="32"/>
        <v>11</v>
      </c>
      <c r="C43" s="91" t="s">
        <v>617</v>
      </c>
      <c r="D43" s="95">
        <v>43902</v>
      </c>
      <c r="E43" s="90"/>
      <c r="F43" s="91" t="s">
        <v>624</v>
      </c>
      <c r="G43" s="90">
        <v>0</v>
      </c>
      <c r="H43" s="91">
        <v>1</v>
      </c>
      <c r="I43" s="173">
        <f t="shared" ref="I43:I45" si="33">IF(C43="GP",H43*1.5,IF(C43="LP",H43*1,IF(C43="EU",H43*2,H43*0.5)))</f>
        <v>1</v>
      </c>
      <c r="J43" s="173"/>
      <c r="K43" s="199">
        <v>1</v>
      </c>
      <c r="L43" s="90" t="str">
        <f t="shared" ref="L43:L45" si="34">CHOOSE(WEEKDAY(D43),"D","L","M","X","J","V","S")</f>
        <v>J</v>
      </c>
      <c r="M43" s="90" t="s">
        <v>625</v>
      </c>
    </row>
    <row r="44" spans="1:13" x14ac:dyDescent="0.2">
      <c r="A44" s="40">
        <f t="shared" si="1"/>
        <v>43</v>
      </c>
      <c r="B44" s="94">
        <f t="shared" si="32"/>
        <v>11</v>
      </c>
      <c r="C44" s="91" t="s">
        <v>617</v>
      </c>
      <c r="D44" s="95">
        <v>43904</v>
      </c>
      <c r="E44" s="90"/>
      <c r="F44" s="91" t="s">
        <v>624</v>
      </c>
      <c r="G44" s="90">
        <v>2</v>
      </c>
      <c r="H44" s="91">
        <v>1</v>
      </c>
      <c r="I44" s="173">
        <f t="shared" si="33"/>
        <v>1</v>
      </c>
      <c r="J44" s="173"/>
      <c r="K44" s="173"/>
      <c r="L44" s="90" t="str">
        <f t="shared" si="34"/>
        <v>S</v>
      </c>
      <c r="M44" s="90" t="s">
        <v>625</v>
      </c>
    </row>
    <row r="45" spans="1:13" x14ac:dyDescent="0.2">
      <c r="A45" s="40">
        <f t="shared" si="1"/>
        <v>44</v>
      </c>
      <c r="B45" s="94">
        <f t="shared" si="32"/>
        <v>11</v>
      </c>
      <c r="C45" s="91" t="s">
        <v>617</v>
      </c>
      <c r="D45" s="95">
        <v>43904</v>
      </c>
      <c r="E45" s="90"/>
      <c r="F45" s="91" t="s">
        <v>624</v>
      </c>
      <c r="G45" s="90">
        <v>2</v>
      </c>
      <c r="H45" s="91">
        <v>1</v>
      </c>
      <c r="I45" s="173">
        <f t="shared" si="33"/>
        <v>1</v>
      </c>
      <c r="J45" s="173"/>
      <c r="K45" s="173"/>
      <c r="L45" s="90" t="str">
        <f t="shared" si="34"/>
        <v>S</v>
      </c>
      <c r="M45" s="90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45"/>
  <sheetViews>
    <sheetView topLeftCell="A36" zoomScale="145" zoomScaleNormal="145" workbookViewId="0">
      <selection activeCell="P47" sqref="P47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5">
        <v>1</v>
      </c>
      <c r="B2" s="124">
        <v>1</v>
      </c>
      <c r="C2" s="125">
        <v>43832</v>
      </c>
      <c r="D2" s="125" t="s">
        <v>617</v>
      </c>
      <c r="E2" s="127">
        <f>WEEKNUM(Tabla16[[#This Row],[Fecha]],21)</f>
        <v>1</v>
      </c>
      <c r="F2" s="164">
        <v>5</v>
      </c>
      <c r="G2" s="164">
        <v>26</v>
      </c>
      <c r="H2" s="164">
        <v>27</v>
      </c>
      <c r="I2" s="164">
        <v>30</v>
      </c>
      <c r="J2" s="164">
        <v>35</v>
      </c>
      <c r="K2" s="165">
        <v>46</v>
      </c>
      <c r="L2" s="85"/>
      <c r="M2" s="85"/>
      <c r="N2" s="85"/>
      <c r="O2" s="85">
        <v>1</v>
      </c>
      <c r="P2" s="85" t="s">
        <v>618</v>
      </c>
      <c r="Q2" s="86">
        <v>1</v>
      </c>
      <c r="R2" s="86"/>
    </row>
    <row r="3" spans="1:18" s="39" customFormat="1" x14ac:dyDescent="0.2">
      <c r="A3" s="85">
        <f t="shared" ref="A3:B3" si="0">+A2+1</f>
        <v>2</v>
      </c>
      <c r="B3" s="124">
        <f t="shared" si="0"/>
        <v>2</v>
      </c>
      <c r="C3" s="125">
        <v>43832</v>
      </c>
      <c r="D3" s="125" t="s">
        <v>617</v>
      </c>
      <c r="E3" s="127">
        <f>WEEKNUM(Tabla16[[#This Row],[Fecha]],21)</f>
        <v>1</v>
      </c>
      <c r="F3" s="137">
        <v>2</v>
      </c>
      <c r="G3" s="137">
        <v>5</v>
      </c>
      <c r="H3" s="137">
        <v>10</v>
      </c>
      <c r="I3" s="137">
        <v>21</v>
      </c>
      <c r="J3" s="137">
        <v>24</v>
      </c>
      <c r="K3" s="137">
        <v>37</v>
      </c>
      <c r="L3" s="85"/>
      <c r="M3" s="85"/>
      <c r="N3" s="85"/>
      <c r="O3" s="85">
        <v>0</v>
      </c>
      <c r="P3" s="85" t="s">
        <v>619</v>
      </c>
      <c r="Q3" s="86">
        <v>1</v>
      </c>
      <c r="R3" s="86"/>
    </row>
    <row r="4" spans="1:18" s="39" customFormat="1" x14ac:dyDescent="0.2">
      <c r="A4" s="85">
        <f t="shared" ref="A4:B4" si="1">+A3+1</f>
        <v>3</v>
      </c>
      <c r="B4" s="124">
        <f t="shared" si="1"/>
        <v>3</v>
      </c>
      <c r="C4" s="125">
        <v>43834</v>
      </c>
      <c r="D4" s="125" t="s">
        <v>617</v>
      </c>
      <c r="E4" s="127">
        <f>WEEKNUM(Tabla16[[#This Row],[Fecha]],21)</f>
        <v>1</v>
      </c>
      <c r="F4" s="85">
        <v>3</v>
      </c>
      <c r="G4" s="85">
        <v>10</v>
      </c>
      <c r="H4" s="85">
        <v>26</v>
      </c>
      <c r="I4" s="85">
        <v>37</v>
      </c>
      <c r="J4" s="85">
        <v>42</v>
      </c>
      <c r="K4" s="85">
        <v>49</v>
      </c>
      <c r="L4" s="85"/>
      <c r="M4" s="85"/>
      <c r="N4" s="85"/>
      <c r="O4" s="85">
        <v>0</v>
      </c>
      <c r="P4" s="85" t="s">
        <v>619</v>
      </c>
      <c r="Q4" s="86">
        <v>1</v>
      </c>
      <c r="R4" s="86"/>
    </row>
    <row r="5" spans="1:18" s="39" customFormat="1" x14ac:dyDescent="0.2">
      <c r="A5" s="85">
        <f t="shared" ref="A5:B5" si="2">+A4+1</f>
        <v>4</v>
      </c>
      <c r="B5" s="124">
        <f t="shared" si="2"/>
        <v>4</v>
      </c>
      <c r="C5" s="125">
        <v>43834</v>
      </c>
      <c r="D5" s="125" t="s">
        <v>617</v>
      </c>
      <c r="E5" s="127">
        <f>WEEKNUM(Tabla16[[#This Row],[Fecha]],21)</f>
        <v>1</v>
      </c>
      <c r="F5" s="165">
        <v>2</v>
      </c>
      <c r="G5" s="164">
        <v>12</v>
      </c>
      <c r="H5" s="164">
        <v>19</v>
      </c>
      <c r="I5" s="164">
        <v>32</v>
      </c>
      <c r="J5" s="164">
        <v>42</v>
      </c>
      <c r="K5" s="164">
        <v>46</v>
      </c>
      <c r="L5" s="85"/>
      <c r="M5" s="85"/>
      <c r="N5" s="85"/>
      <c r="O5" s="85">
        <v>1</v>
      </c>
      <c r="P5" s="85" t="s">
        <v>618</v>
      </c>
      <c r="Q5" s="86">
        <v>1</v>
      </c>
      <c r="R5" s="86"/>
    </row>
    <row r="6" spans="1:18" s="39" customFormat="1" x14ac:dyDescent="0.2">
      <c r="A6" s="85">
        <f t="shared" ref="A6:B6" si="3">+A5+1</f>
        <v>5</v>
      </c>
      <c r="B6" s="124">
        <f t="shared" si="3"/>
        <v>5</v>
      </c>
      <c r="C6" s="125">
        <v>43839</v>
      </c>
      <c r="D6" s="125" t="s">
        <v>617</v>
      </c>
      <c r="E6" s="127">
        <f>WEEKNUM(Tabla16[[#This Row],[Fecha]],21)</f>
        <v>2</v>
      </c>
      <c r="F6" s="85">
        <v>2</v>
      </c>
      <c r="G6" s="85">
        <v>12</v>
      </c>
      <c r="H6" s="171">
        <v>19</v>
      </c>
      <c r="I6" s="85">
        <v>30</v>
      </c>
      <c r="J6" s="85">
        <v>40</v>
      </c>
      <c r="K6" s="85">
        <v>47</v>
      </c>
      <c r="L6" s="85"/>
      <c r="M6" s="85"/>
      <c r="N6" s="85"/>
      <c r="O6" s="85">
        <v>1</v>
      </c>
      <c r="P6" s="85" t="s">
        <v>618</v>
      </c>
      <c r="Q6" s="86">
        <v>1</v>
      </c>
      <c r="R6" s="86"/>
    </row>
    <row r="7" spans="1:18" s="39" customFormat="1" x14ac:dyDescent="0.2">
      <c r="A7" s="85">
        <f t="shared" ref="A7:B7" si="4">+A6+1</f>
        <v>6</v>
      </c>
      <c r="B7" s="124">
        <f t="shared" si="4"/>
        <v>6</v>
      </c>
      <c r="C7" s="125">
        <v>43839</v>
      </c>
      <c r="D7" s="125" t="s">
        <v>617</v>
      </c>
      <c r="E7" s="127">
        <f>WEEKNUM(Tabla16[[#This Row],[Fecha]],21)</f>
        <v>2</v>
      </c>
      <c r="F7" s="85">
        <v>10</v>
      </c>
      <c r="G7" s="85">
        <v>16</v>
      </c>
      <c r="H7" s="85">
        <v>21</v>
      </c>
      <c r="I7" s="85">
        <v>26</v>
      </c>
      <c r="J7" s="85">
        <v>35</v>
      </c>
      <c r="K7" s="85">
        <v>37</v>
      </c>
      <c r="L7" s="85"/>
      <c r="M7" s="85"/>
      <c r="N7" s="85"/>
      <c r="O7" s="85">
        <v>0</v>
      </c>
      <c r="P7" s="85" t="s">
        <v>619</v>
      </c>
      <c r="Q7" s="86">
        <v>1</v>
      </c>
      <c r="R7" s="86"/>
    </row>
    <row r="8" spans="1:18" s="39" customFormat="1" x14ac:dyDescent="0.2">
      <c r="A8" s="85">
        <f t="shared" ref="A8:B8" si="5">+A7+1</f>
        <v>7</v>
      </c>
      <c r="B8" s="124">
        <f t="shared" si="5"/>
        <v>7</v>
      </c>
      <c r="C8" s="125">
        <v>43841</v>
      </c>
      <c r="D8" s="125" t="s">
        <v>617</v>
      </c>
      <c r="E8" s="127">
        <f>WEEKNUM(Tabla16[[#This Row],[Fecha]],21)</f>
        <v>2</v>
      </c>
      <c r="F8" s="85">
        <v>9</v>
      </c>
      <c r="G8" s="85">
        <v>11</v>
      </c>
      <c r="H8" s="171">
        <v>14</v>
      </c>
      <c r="I8" s="85">
        <v>31</v>
      </c>
      <c r="J8" s="172">
        <v>39</v>
      </c>
      <c r="K8" s="85">
        <v>47</v>
      </c>
      <c r="L8" s="85"/>
      <c r="M8" s="85"/>
      <c r="N8" s="85"/>
      <c r="O8" s="85">
        <v>2</v>
      </c>
      <c r="P8" s="85" t="s">
        <v>618</v>
      </c>
      <c r="Q8" s="86">
        <v>1</v>
      </c>
      <c r="R8" s="86"/>
    </row>
    <row r="9" spans="1:18" s="39" customFormat="1" x14ac:dyDescent="0.2">
      <c r="A9" s="85">
        <f t="shared" ref="A9:B9" si="6">+A8+1</f>
        <v>8</v>
      </c>
      <c r="B9" s="124">
        <f t="shared" si="6"/>
        <v>8</v>
      </c>
      <c r="C9" s="125">
        <v>43841</v>
      </c>
      <c r="D9" s="125" t="s">
        <v>617</v>
      </c>
      <c r="E9" s="127">
        <f>WEEKNUM(Tabla16[[#This Row],[Fecha]],21)</f>
        <v>2</v>
      </c>
      <c r="F9" s="85">
        <v>2</v>
      </c>
      <c r="G9" s="85">
        <v>16</v>
      </c>
      <c r="H9" s="85">
        <v>21</v>
      </c>
      <c r="I9" s="85">
        <v>26</v>
      </c>
      <c r="J9" s="85">
        <v>37</v>
      </c>
      <c r="K9" s="85">
        <v>45</v>
      </c>
      <c r="L9" s="85"/>
      <c r="M9" s="85"/>
      <c r="N9" s="85"/>
      <c r="O9" s="85">
        <v>0</v>
      </c>
      <c r="P9" s="85" t="s">
        <v>619</v>
      </c>
      <c r="Q9" s="86">
        <v>1</v>
      </c>
      <c r="R9" s="86"/>
    </row>
    <row r="10" spans="1:18" s="39" customFormat="1" x14ac:dyDescent="0.2">
      <c r="A10" s="85">
        <f t="shared" ref="A10:B10" si="7">+A9+1</f>
        <v>9</v>
      </c>
      <c r="B10" s="124">
        <f t="shared" si="7"/>
        <v>9</v>
      </c>
      <c r="C10" s="125">
        <v>43846</v>
      </c>
      <c r="D10" s="125" t="s">
        <v>617</v>
      </c>
      <c r="E10" s="127">
        <f>WEEKNUM(Tabla16[[#This Row],[Fecha]],21)</f>
        <v>3</v>
      </c>
      <c r="F10" s="85">
        <v>10</v>
      </c>
      <c r="G10" s="172">
        <v>11</v>
      </c>
      <c r="H10" s="85">
        <v>31</v>
      </c>
      <c r="I10" s="85">
        <v>42</v>
      </c>
      <c r="J10" s="85">
        <v>44</v>
      </c>
      <c r="K10" s="85">
        <v>47</v>
      </c>
      <c r="L10" s="85"/>
      <c r="M10" s="85"/>
      <c r="N10" s="85"/>
      <c r="O10" s="85">
        <v>1</v>
      </c>
      <c r="P10" s="85" t="s">
        <v>618</v>
      </c>
      <c r="Q10" s="86">
        <v>1</v>
      </c>
      <c r="R10" s="86"/>
    </row>
    <row r="11" spans="1:18" s="39" customFormat="1" x14ac:dyDescent="0.2">
      <c r="A11" s="85">
        <f t="shared" ref="A11:B11" si="8">+A10+1</f>
        <v>10</v>
      </c>
      <c r="B11" s="124">
        <f t="shared" si="8"/>
        <v>10</v>
      </c>
      <c r="C11" s="125">
        <v>43846</v>
      </c>
      <c r="D11" s="125" t="s">
        <v>617</v>
      </c>
      <c r="E11" s="127">
        <f>WEEKNUM(Tabla16[[#This Row],[Fecha]],21)</f>
        <v>3</v>
      </c>
      <c r="F11" s="85">
        <v>5</v>
      </c>
      <c r="G11" s="171">
        <v>18</v>
      </c>
      <c r="H11" s="85">
        <v>26</v>
      </c>
      <c r="I11" s="85">
        <v>37</v>
      </c>
      <c r="J11" s="85">
        <v>43</v>
      </c>
      <c r="K11" s="85">
        <v>49</v>
      </c>
      <c r="L11" s="85"/>
      <c r="M11" s="85"/>
      <c r="N11" s="85"/>
      <c r="O11" s="85">
        <v>1</v>
      </c>
      <c r="P11" s="85" t="s">
        <v>619</v>
      </c>
      <c r="Q11" s="86">
        <v>1</v>
      </c>
      <c r="R11" s="86"/>
    </row>
    <row r="12" spans="1:18" s="39" customFormat="1" x14ac:dyDescent="0.2">
      <c r="A12" s="85">
        <f t="shared" ref="A12:B12" si="9">+A11+1</f>
        <v>11</v>
      </c>
      <c r="B12" s="124">
        <f t="shared" si="9"/>
        <v>11</v>
      </c>
      <c r="C12" s="125">
        <v>43848</v>
      </c>
      <c r="D12" s="125" t="s">
        <v>617</v>
      </c>
      <c r="E12" s="127">
        <f>WEEKNUM(Tabla16[[#This Row],[Fecha]],21)</f>
        <v>3</v>
      </c>
      <c r="F12" s="164">
        <v>11</v>
      </c>
      <c r="G12" s="164">
        <v>21</v>
      </c>
      <c r="H12" s="164">
        <v>39</v>
      </c>
      <c r="I12" s="174">
        <v>44</v>
      </c>
      <c r="J12" s="164">
        <v>48</v>
      </c>
      <c r="K12" s="164">
        <v>49</v>
      </c>
      <c r="L12" s="85"/>
      <c r="M12" s="85"/>
      <c r="N12" s="85"/>
      <c r="O12" s="85">
        <v>1</v>
      </c>
      <c r="P12" s="85" t="s">
        <v>618</v>
      </c>
      <c r="Q12" s="86">
        <v>1</v>
      </c>
      <c r="R12" s="86"/>
    </row>
    <row r="13" spans="1:18" s="39" customFormat="1" x14ac:dyDescent="0.2">
      <c r="A13" s="85">
        <f t="shared" ref="A13:B13" si="10">+A12+1</f>
        <v>12</v>
      </c>
      <c r="B13" s="124">
        <f t="shared" si="10"/>
        <v>12</v>
      </c>
      <c r="C13" s="125">
        <v>43848</v>
      </c>
      <c r="D13" s="125" t="s">
        <v>617</v>
      </c>
      <c r="E13" s="127">
        <f>WEEKNUM(Tabla16[[#This Row],[Fecha]],21)</f>
        <v>3</v>
      </c>
      <c r="F13" s="85">
        <v>2</v>
      </c>
      <c r="G13" s="85">
        <v>3</v>
      </c>
      <c r="H13" s="85">
        <v>10</v>
      </c>
      <c r="I13" s="85">
        <v>26</v>
      </c>
      <c r="J13" s="85">
        <v>36</v>
      </c>
      <c r="K13" s="171">
        <v>37</v>
      </c>
      <c r="L13" s="85"/>
      <c r="M13" s="85"/>
      <c r="N13" s="85"/>
      <c r="O13" s="85">
        <v>1</v>
      </c>
      <c r="P13" s="85" t="s">
        <v>619</v>
      </c>
      <c r="Q13" s="86">
        <v>1</v>
      </c>
      <c r="R13" s="86"/>
    </row>
    <row r="14" spans="1:18" s="39" customFormat="1" x14ac:dyDescent="0.2">
      <c r="A14" s="85">
        <f t="shared" ref="A14:B14" si="11">+A13+1</f>
        <v>13</v>
      </c>
      <c r="B14" s="124">
        <f t="shared" si="11"/>
        <v>13</v>
      </c>
      <c r="C14" s="125">
        <v>43853</v>
      </c>
      <c r="D14" s="125" t="s">
        <v>617</v>
      </c>
      <c r="E14" s="177">
        <f>WEEKNUM(Tabla16[[#This Row],[Fecha]],21)</f>
        <v>4</v>
      </c>
      <c r="F14" s="178">
        <v>10</v>
      </c>
      <c r="G14" s="178">
        <v>25</v>
      </c>
      <c r="H14" s="178">
        <v>26</v>
      </c>
      <c r="I14" s="179">
        <v>40</v>
      </c>
      <c r="J14" s="178">
        <v>42</v>
      </c>
      <c r="K14" s="178">
        <v>49</v>
      </c>
      <c r="L14" s="85"/>
      <c r="M14" s="85"/>
      <c r="N14" s="85"/>
      <c r="O14" s="85">
        <v>1</v>
      </c>
      <c r="P14" s="85" t="s">
        <v>619</v>
      </c>
      <c r="Q14" s="86">
        <v>1</v>
      </c>
      <c r="R14" s="86"/>
    </row>
    <row r="15" spans="1:18" s="39" customFormat="1" x14ac:dyDescent="0.2">
      <c r="A15" s="85">
        <f t="shared" ref="A15:B15" si="12">+A14+1</f>
        <v>14</v>
      </c>
      <c r="B15" s="124">
        <f t="shared" si="12"/>
        <v>14</v>
      </c>
      <c r="C15" s="125">
        <v>43853</v>
      </c>
      <c r="D15" s="125" t="s">
        <v>617</v>
      </c>
      <c r="E15" s="177">
        <f>WEEKNUM(Tabla16[[#This Row],[Fecha]],21)</f>
        <v>4</v>
      </c>
      <c r="F15" s="178">
        <v>7</v>
      </c>
      <c r="G15" s="178">
        <v>12</v>
      </c>
      <c r="H15" s="178">
        <v>14</v>
      </c>
      <c r="I15" s="179">
        <v>17</v>
      </c>
      <c r="J15" s="178">
        <v>43</v>
      </c>
      <c r="K15" s="178">
        <v>47</v>
      </c>
      <c r="L15" s="85"/>
      <c r="M15" s="85"/>
      <c r="N15" s="85"/>
      <c r="O15" s="85">
        <v>1</v>
      </c>
      <c r="P15" s="85" t="s">
        <v>618</v>
      </c>
      <c r="Q15" s="86">
        <v>1</v>
      </c>
      <c r="R15" s="86"/>
    </row>
    <row r="16" spans="1:18" s="39" customFormat="1" x14ac:dyDescent="0.2">
      <c r="A16" s="85">
        <f t="shared" ref="A16:B16" si="13">+A15+1</f>
        <v>15</v>
      </c>
      <c r="B16" s="124">
        <f t="shared" si="13"/>
        <v>15</v>
      </c>
      <c r="C16" s="125">
        <v>43855</v>
      </c>
      <c r="D16" s="125" t="s">
        <v>617</v>
      </c>
      <c r="E16" s="177">
        <f>WEEKNUM(Tabla16[[#This Row],[Fecha]],21)</f>
        <v>4</v>
      </c>
      <c r="F16" s="164">
        <v>2</v>
      </c>
      <c r="G16" s="164">
        <v>10</v>
      </c>
      <c r="H16" s="174">
        <v>14</v>
      </c>
      <c r="I16" s="164">
        <v>15</v>
      </c>
      <c r="J16" s="164">
        <v>18</v>
      </c>
      <c r="K16" s="164">
        <v>45</v>
      </c>
      <c r="L16" s="85"/>
      <c r="M16" s="85"/>
      <c r="N16" s="85"/>
      <c r="O16" s="85">
        <v>1</v>
      </c>
      <c r="P16" s="85" t="s">
        <v>618</v>
      </c>
      <c r="Q16" s="86">
        <v>1</v>
      </c>
      <c r="R16" s="86"/>
    </row>
    <row r="17" spans="1:21" s="39" customFormat="1" x14ac:dyDescent="0.2">
      <c r="A17" s="85">
        <f t="shared" ref="A17:B17" si="14">+A16+1</f>
        <v>16</v>
      </c>
      <c r="B17" s="124">
        <f t="shared" si="14"/>
        <v>16</v>
      </c>
      <c r="C17" s="125">
        <v>43855</v>
      </c>
      <c r="D17" s="125" t="s">
        <v>617</v>
      </c>
      <c r="E17" s="177">
        <f>WEEKNUM(Tabla16[[#This Row],[Fecha]],21)</f>
        <v>4</v>
      </c>
      <c r="F17" s="164">
        <v>1</v>
      </c>
      <c r="G17" s="164">
        <v>10</v>
      </c>
      <c r="H17" s="164">
        <v>25</v>
      </c>
      <c r="I17" s="164">
        <v>26</v>
      </c>
      <c r="J17" s="164">
        <v>37</v>
      </c>
      <c r="K17" s="164">
        <v>43</v>
      </c>
      <c r="L17" s="85"/>
      <c r="M17" s="85"/>
      <c r="N17" s="85"/>
      <c r="O17" s="85">
        <v>0</v>
      </c>
      <c r="P17" s="85" t="s">
        <v>619</v>
      </c>
      <c r="Q17" s="86">
        <v>1</v>
      </c>
      <c r="R17" s="86"/>
    </row>
    <row r="18" spans="1:21" s="39" customFormat="1" x14ac:dyDescent="0.2">
      <c r="A18" s="85">
        <f t="shared" ref="A18:B18" si="15">+A17+1</f>
        <v>17</v>
      </c>
      <c r="B18" s="124">
        <f t="shared" si="15"/>
        <v>17</v>
      </c>
      <c r="C18" s="125">
        <v>43860</v>
      </c>
      <c r="D18" s="125" t="s">
        <v>617</v>
      </c>
      <c r="E18" s="177">
        <f>WEEKNUM(Tabla16[[#This Row],[Fecha]],21)</f>
        <v>5</v>
      </c>
      <c r="F18" s="178">
        <v>10</v>
      </c>
      <c r="G18" s="178">
        <v>18</v>
      </c>
      <c r="H18" s="178">
        <v>23</v>
      </c>
      <c r="I18" s="179">
        <v>29</v>
      </c>
      <c r="J18" s="178">
        <v>44</v>
      </c>
      <c r="K18" s="178">
        <v>48</v>
      </c>
      <c r="L18" s="85"/>
      <c r="M18" s="85"/>
      <c r="N18" s="85"/>
      <c r="O18" s="85">
        <v>1</v>
      </c>
      <c r="P18" s="85" t="s">
        <v>618</v>
      </c>
      <c r="Q18" s="86">
        <v>1</v>
      </c>
      <c r="R18" s="86"/>
    </row>
    <row r="19" spans="1:21" s="39" customFormat="1" x14ac:dyDescent="0.2">
      <c r="A19" s="85">
        <f t="shared" ref="A19:B21" si="16">+A18+1</f>
        <v>18</v>
      </c>
      <c r="B19" s="124">
        <f t="shared" si="16"/>
        <v>18</v>
      </c>
      <c r="C19" s="125">
        <v>43860</v>
      </c>
      <c r="D19" s="125" t="s">
        <v>617</v>
      </c>
      <c r="E19" s="177">
        <f>WEEKNUM(Tabla16[[#This Row],[Fecha]],21)</f>
        <v>5</v>
      </c>
      <c r="F19" s="178">
        <v>9</v>
      </c>
      <c r="G19" s="178">
        <v>10</v>
      </c>
      <c r="H19" s="178">
        <v>26</v>
      </c>
      <c r="I19" s="178">
        <v>36</v>
      </c>
      <c r="J19" s="178">
        <v>40</v>
      </c>
      <c r="K19" s="178">
        <v>47</v>
      </c>
      <c r="L19" s="85"/>
      <c r="M19" s="85"/>
      <c r="N19" s="85"/>
      <c r="O19" s="85">
        <v>0</v>
      </c>
      <c r="P19" s="85" t="s">
        <v>619</v>
      </c>
      <c r="Q19" s="86">
        <v>1</v>
      </c>
      <c r="R19" s="86"/>
    </row>
    <row r="20" spans="1:21" s="39" customFormat="1" x14ac:dyDescent="0.2">
      <c r="A20" s="85">
        <f t="shared" si="16"/>
        <v>19</v>
      </c>
      <c r="B20" s="124">
        <f t="shared" si="16"/>
        <v>19</v>
      </c>
      <c r="C20" s="125">
        <v>43862</v>
      </c>
      <c r="D20" s="125" t="s">
        <v>617</v>
      </c>
      <c r="E20" s="177">
        <f>WEEKNUM(Tabla16[[#This Row],[Fecha]],21)</f>
        <v>5</v>
      </c>
      <c r="F20" s="85">
        <v>2</v>
      </c>
      <c r="G20" s="85">
        <v>10</v>
      </c>
      <c r="H20" s="85">
        <v>16</v>
      </c>
      <c r="I20" s="85">
        <v>26</v>
      </c>
      <c r="J20" s="171">
        <v>36</v>
      </c>
      <c r="K20" s="85">
        <v>46</v>
      </c>
      <c r="L20" s="85"/>
      <c r="M20" s="85"/>
      <c r="N20" s="85"/>
      <c r="O20" s="85">
        <v>1</v>
      </c>
      <c r="P20" s="85" t="s">
        <v>619</v>
      </c>
      <c r="Q20" s="86">
        <v>1</v>
      </c>
      <c r="R20" s="86"/>
    </row>
    <row r="21" spans="1:21" s="39" customFormat="1" x14ac:dyDescent="0.2">
      <c r="A21" s="85">
        <f t="shared" si="16"/>
        <v>20</v>
      </c>
      <c r="B21" s="124">
        <f t="shared" si="16"/>
        <v>20</v>
      </c>
      <c r="C21" s="125">
        <v>43862</v>
      </c>
      <c r="D21" s="125" t="s">
        <v>617</v>
      </c>
      <c r="E21" s="177">
        <f>WEEKNUM(Tabla16[[#This Row],[Fecha]],21)</f>
        <v>5</v>
      </c>
      <c r="F21" s="164">
        <v>2</v>
      </c>
      <c r="G21" s="164">
        <v>17</v>
      </c>
      <c r="H21" s="164">
        <v>19</v>
      </c>
      <c r="I21" s="164">
        <v>29</v>
      </c>
      <c r="J21" s="164">
        <v>44</v>
      </c>
      <c r="K21" s="164">
        <v>46</v>
      </c>
      <c r="L21" s="85"/>
      <c r="M21" s="85"/>
      <c r="N21" s="85"/>
      <c r="O21" s="85">
        <v>0</v>
      </c>
      <c r="P21" s="85" t="s">
        <v>618</v>
      </c>
      <c r="Q21" s="86">
        <v>1</v>
      </c>
      <c r="R21" s="86"/>
    </row>
    <row r="22" spans="1:21" s="39" customFormat="1" x14ac:dyDescent="0.2">
      <c r="A22" s="85">
        <f t="shared" ref="A22:B22" si="17">+A21+1</f>
        <v>21</v>
      </c>
      <c r="B22" s="124">
        <f t="shared" si="17"/>
        <v>21</v>
      </c>
      <c r="C22" s="125">
        <v>43867</v>
      </c>
      <c r="D22" s="125" t="s">
        <v>617</v>
      </c>
      <c r="E22" s="177">
        <f>WEEKNUM(Tabla16[[#This Row],[Fecha]],21)</f>
        <v>6</v>
      </c>
      <c r="F22" s="85">
        <v>2</v>
      </c>
      <c r="G22" s="85">
        <v>12</v>
      </c>
      <c r="H22" s="85">
        <v>15</v>
      </c>
      <c r="I22" s="171">
        <v>28</v>
      </c>
      <c r="J22" s="85">
        <v>39</v>
      </c>
      <c r="K22" s="85">
        <v>44</v>
      </c>
      <c r="L22" s="85"/>
      <c r="M22" s="85"/>
      <c r="N22" s="85"/>
      <c r="O22" s="85">
        <v>1</v>
      </c>
      <c r="P22" s="85" t="s">
        <v>618</v>
      </c>
      <c r="Q22" s="86">
        <v>1</v>
      </c>
      <c r="R22" s="86"/>
    </row>
    <row r="23" spans="1:21" s="39" customFormat="1" x14ac:dyDescent="0.2">
      <c r="A23" s="85">
        <f t="shared" ref="A23:B25" si="18">+A22+1</f>
        <v>22</v>
      </c>
      <c r="B23" s="124">
        <f t="shared" si="18"/>
        <v>22</v>
      </c>
      <c r="C23" s="125">
        <v>43867</v>
      </c>
      <c r="D23" s="125" t="s">
        <v>617</v>
      </c>
      <c r="E23" s="177">
        <f>WEEKNUM(Tabla16[[#This Row],[Fecha]],21)</f>
        <v>6</v>
      </c>
      <c r="F23" s="85">
        <v>3</v>
      </c>
      <c r="G23" s="85">
        <v>26</v>
      </c>
      <c r="H23" s="85">
        <v>27</v>
      </c>
      <c r="I23" s="85">
        <v>30</v>
      </c>
      <c r="J23" s="85">
        <v>43</v>
      </c>
      <c r="K23" s="85">
        <v>46</v>
      </c>
      <c r="L23" s="85"/>
      <c r="M23" s="85"/>
      <c r="N23" s="85"/>
      <c r="O23" s="85">
        <v>0</v>
      </c>
      <c r="P23" s="85" t="s">
        <v>619</v>
      </c>
      <c r="Q23" s="86">
        <v>1</v>
      </c>
      <c r="R23" s="86"/>
      <c r="S23" s="29"/>
      <c r="T23" s="29"/>
      <c r="U23" s="29"/>
    </row>
    <row r="24" spans="1:21" s="39" customFormat="1" x14ac:dyDescent="0.2">
      <c r="A24" s="85">
        <f t="shared" si="18"/>
        <v>23</v>
      </c>
      <c r="B24" s="124">
        <f t="shared" si="18"/>
        <v>23</v>
      </c>
      <c r="C24" s="125">
        <v>43869</v>
      </c>
      <c r="D24" s="125" t="s">
        <v>617</v>
      </c>
      <c r="E24" s="177">
        <f>WEEKNUM(Tabla16[[#This Row],[Fecha]],21)</f>
        <v>6</v>
      </c>
      <c r="F24" s="85">
        <v>10</v>
      </c>
      <c r="G24" s="85">
        <v>19</v>
      </c>
      <c r="H24" s="85">
        <v>21</v>
      </c>
      <c r="I24" s="85">
        <v>29</v>
      </c>
      <c r="J24" s="85">
        <v>37</v>
      </c>
      <c r="K24" s="85">
        <v>38</v>
      </c>
      <c r="L24" s="85"/>
      <c r="M24" s="85"/>
      <c r="N24" s="85"/>
      <c r="O24" s="85">
        <v>0</v>
      </c>
      <c r="P24" s="85" t="s">
        <v>618</v>
      </c>
      <c r="Q24" s="86">
        <v>1</v>
      </c>
      <c r="R24" s="86"/>
      <c r="S24" s="29"/>
      <c r="T24" s="29"/>
      <c r="U24" s="29"/>
    </row>
    <row r="25" spans="1:21" s="39" customFormat="1" x14ac:dyDescent="0.2">
      <c r="A25" s="85">
        <f t="shared" si="18"/>
        <v>24</v>
      </c>
      <c r="B25" s="124">
        <f t="shared" si="18"/>
        <v>24</v>
      </c>
      <c r="C25" s="125">
        <v>43869</v>
      </c>
      <c r="D25" s="125" t="s">
        <v>617</v>
      </c>
      <c r="E25" s="177">
        <f>WEEKNUM(Tabla16[[#This Row],[Fecha]],21)</f>
        <v>6</v>
      </c>
      <c r="F25" s="85">
        <v>10</v>
      </c>
      <c r="G25" s="85">
        <v>26</v>
      </c>
      <c r="H25" s="85">
        <v>30</v>
      </c>
      <c r="I25" s="85">
        <v>34</v>
      </c>
      <c r="J25" s="85">
        <v>39</v>
      </c>
      <c r="K25" s="171">
        <v>46</v>
      </c>
      <c r="L25" s="85"/>
      <c r="M25" s="85"/>
      <c r="N25" s="85"/>
      <c r="O25" s="85">
        <v>1</v>
      </c>
      <c r="P25" s="85" t="s">
        <v>619</v>
      </c>
      <c r="Q25" s="86">
        <v>1</v>
      </c>
      <c r="R25" s="86"/>
      <c r="S25" s="29"/>
      <c r="T25" s="29"/>
      <c r="U25" s="29"/>
    </row>
    <row r="26" spans="1:21" s="39" customFormat="1" x14ac:dyDescent="0.2">
      <c r="A26" s="85">
        <f t="shared" ref="A26:B26" si="19">+A25+1</f>
        <v>25</v>
      </c>
      <c r="B26" s="124">
        <f t="shared" si="19"/>
        <v>25</v>
      </c>
      <c r="C26" s="125">
        <v>43874</v>
      </c>
      <c r="D26" s="125" t="s">
        <v>617</v>
      </c>
      <c r="E26" s="177">
        <f>WEEKNUM(Tabla16[[#This Row],[Fecha]],21)</f>
        <v>7</v>
      </c>
      <c r="F26" s="171">
        <v>4</v>
      </c>
      <c r="G26" s="85">
        <v>19</v>
      </c>
      <c r="H26" s="171">
        <v>20</v>
      </c>
      <c r="I26" s="85">
        <v>33</v>
      </c>
      <c r="J26" s="85">
        <v>41</v>
      </c>
      <c r="K26" s="85">
        <v>49</v>
      </c>
      <c r="L26" s="85"/>
      <c r="M26" s="85"/>
      <c r="N26" s="85"/>
      <c r="O26" s="85">
        <v>2</v>
      </c>
      <c r="P26" s="85" t="s">
        <v>618</v>
      </c>
      <c r="Q26" s="86">
        <v>1</v>
      </c>
      <c r="R26" s="86"/>
      <c r="S26" s="29"/>
      <c r="T26" s="29"/>
      <c r="U26" s="29"/>
    </row>
    <row r="27" spans="1:21" s="39" customFormat="1" x14ac:dyDescent="0.2">
      <c r="A27" s="85">
        <f t="shared" ref="A27:B27" si="20">+A26+1</f>
        <v>26</v>
      </c>
      <c r="B27" s="124">
        <f t="shared" si="20"/>
        <v>26</v>
      </c>
      <c r="C27" s="125">
        <v>43874</v>
      </c>
      <c r="D27" s="125" t="s">
        <v>617</v>
      </c>
      <c r="E27" s="177">
        <f>WEEKNUM(Tabla16[[#This Row],[Fecha]],21)</f>
        <v>7</v>
      </c>
      <c r="F27" s="85">
        <v>10</v>
      </c>
      <c r="G27" s="85">
        <v>16</v>
      </c>
      <c r="H27" s="85">
        <v>26</v>
      </c>
      <c r="I27" s="85">
        <v>30</v>
      </c>
      <c r="J27" s="171">
        <v>36</v>
      </c>
      <c r="K27" s="85">
        <v>42</v>
      </c>
      <c r="L27" s="85"/>
      <c r="M27" s="85"/>
      <c r="N27" s="85"/>
      <c r="O27" s="85">
        <v>1</v>
      </c>
      <c r="P27" s="85" t="s">
        <v>619</v>
      </c>
      <c r="Q27" s="86">
        <v>1</v>
      </c>
      <c r="R27" s="86"/>
      <c r="S27" s="29"/>
      <c r="T27" s="29"/>
      <c r="U27" s="29"/>
    </row>
    <row r="28" spans="1:21" s="39" customFormat="1" x14ac:dyDescent="0.2">
      <c r="A28" s="85">
        <f t="shared" ref="A28:B28" si="21">+A27+1</f>
        <v>27</v>
      </c>
      <c r="B28" s="124">
        <f t="shared" si="21"/>
        <v>27</v>
      </c>
      <c r="C28" s="125">
        <v>43876</v>
      </c>
      <c r="D28" s="125" t="s">
        <v>617</v>
      </c>
      <c r="E28" s="177">
        <f>WEEKNUM(Tabla16[[#This Row],[Fecha]],21)</f>
        <v>7</v>
      </c>
      <c r="F28" s="85">
        <v>2</v>
      </c>
      <c r="G28" s="85">
        <v>5</v>
      </c>
      <c r="H28" s="85">
        <v>20</v>
      </c>
      <c r="I28" s="85">
        <v>26</v>
      </c>
      <c r="J28" s="85">
        <v>28</v>
      </c>
      <c r="K28" s="171">
        <v>30</v>
      </c>
      <c r="L28" s="85"/>
      <c r="M28" s="85"/>
      <c r="N28" s="85"/>
      <c r="O28" s="85">
        <v>1</v>
      </c>
      <c r="P28" s="85" t="s">
        <v>619</v>
      </c>
      <c r="Q28" s="86">
        <v>1</v>
      </c>
      <c r="R28" s="86"/>
      <c r="S28" s="29"/>
      <c r="T28" s="29"/>
      <c r="U28" s="29"/>
    </row>
    <row r="29" spans="1:21" s="39" customFormat="1" x14ac:dyDescent="0.2">
      <c r="A29" s="85">
        <f t="shared" ref="A29:B29" si="22">+A28+1</f>
        <v>28</v>
      </c>
      <c r="B29" s="124">
        <f t="shared" si="22"/>
        <v>28</v>
      </c>
      <c r="C29" s="125">
        <v>43876</v>
      </c>
      <c r="D29" s="125" t="s">
        <v>617</v>
      </c>
      <c r="E29" s="177">
        <f>WEEKNUM(Tabla16[[#This Row],[Fecha]],21)</f>
        <v>7</v>
      </c>
      <c r="F29" s="164">
        <v>2</v>
      </c>
      <c r="G29" s="164">
        <v>10</v>
      </c>
      <c r="H29" s="164">
        <v>11</v>
      </c>
      <c r="I29" s="164">
        <v>15</v>
      </c>
      <c r="J29" s="164">
        <v>16</v>
      </c>
      <c r="K29" s="165">
        <v>44</v>
      </c>
      <c r="L29" s="85"/>
      <c r="M29" s="85"/>
      <c r="N29" s="85"/>
      <c r="O29" s="85">
        <v>1</v>
      </c>
      <c r="P29" s="85" t="s">
        <v>618</v>
      </c>
      <c r="Q29" s="86">
        <v>1</v>
      </c>
      <c r="R29" s="86"/>
      <c r="S29" s="29"/>
      <c r="T29" s="29"/>
      <c r="U29" s="29"/>
    </row>
    <row r="30" spans="1:21" s="39" customFormat="1" x14ac:dyDescent="0.2">
      <c r="A30" s="85">
        <f t="shared" ref="A30:B30" si="23">+A29+1</f>
        <v>29</v>
      </c>
      <c r="B30" s="124">
        <f t="shared" si="23"/>
        <v>29</v>
      </c>
      <c r="C30" s="125">
        <v>43881</v>
      </c>
      <c r="D30" s="125" t="s">
        <v>617</v>
      </c>
      <c r="E30" s="177">
        <f>WEEKNUM(Tabla16[[#This Row],[Fecha]],21)</f>
        <v>8</v>
      </c>
      <c r="F30" s="191">
        <v>14</v>
      </c>
      <c r="G30" s="193">
        <v>26</v>
      </c>
      <c r="H30" s="191">
        <v>27</v>
      </c>
      <c r="I30" s="191">
        <v>36</v>
      </c>
      <c r="J30" s="191">
        <v>37</v>
      </c>
      <c r="K30" s="191">
        <v>44</v>
      </c>
      <c r="L30" s="85"/>
      <c r="M30" s="85"/>
      <c r="N30" s="85"/>
      <c r="O30" s="85">
        <v>1</v>
      </c>
      <c r="P30" s="85" t="s">
        <v>619</v>
      </c>
      <c r="Q30" s="86">
        <v>1</v>
      </c>
      <c r="R30" s="86"/>
      <c r="S30" s="29"/>
      <c r="T30" s="29"/>
      <c r="U30" s="29"/>
    </row>
    <row r="31" spans="1:21" s="39" customFormat="1" x14ac:dyDescent="0.2">
      <c r="A31" s="85">
        <f t="shared" ref="A31:B31" si="24">+A30+1</f>
        <v>30</v>
      </c>
      <c r="B31" s="124">
        <f t="shared" si="24"/>
        <v>30</v>
      </c>
      <c r="C31" s="125">
        <v>43881</v>
      </c>
      <c r="D31" s="125" t="s">
        <v>617</v>
      </c>
      <c r="E31" s="177">
        <f>WEEKNUM(Tabla16[[#This Row],[Fecha]],21)</f>
        <v>8</v>
      </c>
      <c r="F31" s="164">
        <v>2</v>
      </c>
      <c r="G31" s="164">
        <v>7</v>
      </c>
      <c r="H31" s="164">
        <v>9</v>
      </c>
      <c r="I31" s="164">
        <v>14</v>
      </c>
      <c r="J31" s="164">
        <v>30</v>
      </c>
      <c r="K31" s="164">
        <v>45</v>
      </c>
      <c r="L31" s="85"/>
      <c r="M31" s="85"/>
      <c r="N31" s="85"/>
      <c r="O31" s="85">
        <v>0</v>
      </c>
      <c r="P31" s="85" t="s">
        <v>618</v>
      </c>
      <c r="Q31" s="86">
        <v>1</v>
      </c>
      <c r="R31" s="86"/>
    </row>
    <row r="32" spans="1:21" s="39" customFormat="1" x14ac:dyDescent="0.2">
      <c r="A32" s="85">
        <f t="shared" ref="A32:B32" si="25">+A31+1</f>
        <v>31</v>
      </c>
      <c r="B32" s="124">
        <f t="shared" si="25"/>
        <v>31</v>
      </c>
      <c r="C32" s="125">
        <v>43883</v>
      </c>
      <c r="D32" s="125" t="s">
        <v>617</v>
      </c>
      <c r="E32" s="177">
        <f>WEEKNUM(Tabla16[[#This Row],[Fecha]],21)</f>
        <v>8</v>
      </c>
      <c r="F32" s="85">
        <v>3</v>
      </c>
      <c r="G32" s="85">
        <v>6</v>
      </c>
      <c r="H32" s="85">
        <v>9</v>
      </c>
      <c r="I32" s="85">
        <v>24</v>
      </c>
      <c r="J32" s="85">
        <v>26</v>
      </c>
      <c r="K32" s="85">
        <v>36</v>
      </c>
      <c r="L32" s="85"/>
      <c r="M32" s="85"/>
      <c r="N32" s="85"/>
      <c r="O32" s="85">
        <v>0</v>
      </c>
      <c r="P32" s="85" t="s">
        <v>618</v>
      </c>
      <c r="Q32" s="86">
        <v>1</v>
      </c>
      <c r="R32" s="86"/>
    </row>
    <row r="33" spans="1:18" s="39" customFormat="1" x14ac:dyDescent="0.2">
      <c r="A33" s="85">
        <f t="shared" ref="A33:B33" si="26">+A32+1</f>
        <v>32</v>
      </c>
      <c r="B33" s="124">
        <f t="shared" si="26"/>
        <v>32</v>
      </c>
      <c r="C33" s="125">
        <v>43883</v>
      </c>
      <c r="D33" s="125" t="s">
        <v>617</v>
      </c>
      <c r="E33" s="177">
        <f>WEEKNUM(Tabla16[[#This Row],[Fecha]],21)</f>
        <v>8</v>
      </c>
      <c r="F33" s="164">
        <v>5</v>
      </c>
      <c r="G33" s="164">
        <v>6</v>
      </c>
      <c r="H33" s="164">
        <v>10</v>
      </c>
      <c r="I33" s="164">
        <v>11</v>
      </c>
      <c r="J33" s="165">
        <v>31</v>
      </c>
      <c r="K33" s="165">
        <v>37</v>
      </c>
      <c r="L33" s="85"/>
      <c r="M33" s="85"/>
      <c r="N33" s="85"/>
      <c r="O33" s="85">
        <v>2</v>
      </c>
      <c r="P33" s="85" t="s">
        <v>619</v>
      </c>
      <c r="Q33" s="86">
        <v>1</v>
      </c>
      <c r="R33" s="86"/>
    </row>
    <row r="34" spans="1:18" s="39" customFormat="1" x14ac:dyDescent="0.2">
      <c r="A34" s="85">
        <f t="shared" ref="A34:B34" si="27">+A33+1</f>
        <v>33</v>
      </c>
      <c r="B34" s="124">
        <f t="shared" si="27"/>
        <v>33</v>
      </c>
      <c r="C34" s="125">
        <v>43888</v>
      </c>
      <c r="D34" s="125" t="s">
        <v>617</v>
      </c>
      <c r="E34" s="86">
        <f>WEEKNUM(Tabla16[[#This Row],[Fecha]],21)</f>
        <v>9</v>
      </c>
      <c r="F34" s="85">
        <v>7</v>
      </c>
      <c r="G34" s="85">
        <v>9</v>
      </c>
      <c r="H34" s="85">
        <v>23</v>
      </c>
      <c r="I34" s="171">
        <v>25</v>
      </c>
      <c r="J34" s="85">
        <v>36</v>
      </c>
      <c r="K34" s="85">
        <v>45</v>
      </c>
      <c r="L34" s="85"/>
      <c r="M34" s="85"/>
      <c r="N34" s="85"/>
      <c r="O34" s="85">
        <v>1</v>
      </c>
      <c r="P34" s="85" t="s">
        <v>618</v>
      </c>
      <c r="Q34" s="86">
        <v>1</v>
      </c>
      <c r="R34" s="86"/>
    </row>
    <row r="35" spans="1:18" s="39" customFormat="1" x14ac:dyDescent="0.2">
      <c r="A35" s="85">
        <f t="shared" ref="A35:B35" si="28">+A34+1</f>
        <v>34</v>
      </c>
      <c r="B35" s="124">
        <f t="shared" si="28"/>
        <v>34</v>
      </c>
      <c r="C35" s="125">
        <v>43888</v>
      </c>
      <c r="D35" s="125" t="s">
        <v>617</v>
      </c>
      <c r="E35" s="86">
        <f>WEEKNUM(Tabla16[[#This Row],[Fecha]],21)</f>
        <v>9</v>
      </c>
      <c r="F35" s="85">
        <v>2</v>
      </c>
      <c r="G35" s="85">
        <v>6</v>
      </c>
      <c r="H35" s="85">
        <v>10</v>
      </c>
      <c r="I35" s="85">
        <v>19</v>
      </c>
      <c r="J35" s="85">
        <v>31</v>
      </c>
      <c r="K35" s="85">
        <v>43</v>
      </c>
      <c r="L35" s="85"/>
      <c r="M35" s="85"/>
      <c r="N35" s="85"/>
      <c r="O35" s="85">
        <v>0</v>
      </c>
      <c r="P35" s="85" t="s">
        <v>619</v>
      </c>
      <c r="Q35" s="86">
        <v>1</v>
      </c>
      <c r="R35" s="86"/>
    </row>
    <row r="36" spans="1:18" s="39" customFormat="1" x14ac:dyDescent="0.2">
      <c r="A36" s="85">
        <f t="shared" ref="A36:B36" si="29">+A35+1</f>
        <v>35</v>
      </c>
      <c r="B36" s="124">
        <f t="shared" si="29"/>
        <v>35</v>
      </c>
      <c r="C36" s="125">
        <v>43890</v>
      </c>
      <c r="D36" s="125" t="s">
        <v>617</v>
      </c>
      <c r="E36" s="86">
        <f>WEEKNUM(Tabla16[[#This Row],[Fecha]],21)</f>
        <v>9</v>
      </c>
      <c r="F36" s="85">
        <v>9</v>
      </c>
      <c r="G36" s="85">
        <v>12</v>
      </c>
      <c r="H36" s="85">
        <v>15</v>
      </c>
      <c r="I36" s="85">
        <v>26</v>
      </c>
      <c r="J36" s="171">
        <v>36</v>
      </c>
      <c r="K36" s="85">
        <v>45</v>
      </c>
      <c r="L36" s="85"/>
      <c r="M36" s="85"/>
      <c r="N36" s="85"/>
      <c r="O36" s="85">
        <v>1</v>
      </c>
      <c r="P36" s="85" t="s">
        <v>618</v>
      </c>
      <c r="Q36" s="86">
        <v>1</v>
      </c>
      <c r="R36" s="86"/>
    </row>
    <row r="37" spans="1:18" s="39" customFormat="1" x14ac:dyDescent="0.2">
      <c r="A37" s="85">
        <f t="shared" ref="A37:B37" si="30">+A36+1</f>
        <v>36</v>
      </c>
      <c r="B37" s="124">
        <f t="shared" si="30"/>
        <v>36</v>
      </c>
      <c r="C37" s="125">
        <v>43890</v>
      </c>
      <c r="D37" s="125" t="s">
        <v>617</v>
      </c>
      <c r="E37" s="86">
        <f>WEEKNUM(Tabla16[[#This Row],[Fecha]],21)</f>
        <v>9</v>
      </c>
      <c r="F37" s="85">
        <v>2</v>
      </c>
      <c r="G37" s="85">
        <v>8</v>
      </c>
      <c r="H37" s="85">
        <v>10</v>
      </c>
      <c r="I37" s="85">
        <v>16</v>
      </c>
      <c r="J37" s="85">
        <v>40</v>
      </c>
      <c r="K37" s="85">
        <v>44</v>
      </c>
      <c r="L37" s="85"/>
      <c r="M37" s="85"/>
      <c r="N37" s="85"/>
      <c r="O37" s="85">
        <v>0</v>
      </c>
      <c r="P37" s="85" t="s">
        <v>619</v>
      </c>
      <c r="Q37" s="86">
        <v>1</v>
      </c>
      <c r="R37" s="86"/>
    </row>
    <row r="38" spans="1:18" s="39" customFormat="1" x14ac:dyDescent="0.2">
      <c r="A38" s="85">
        <f t="shared" ref="A38:B38" si="31">+A37+1</f>
        <v>37</v>
      </c>
      <c r="B38" s="124">
        <f t="shared" si="31"/>
        <v>37</v>
      </c>
      <c r="C38" s="125">
        <v>43895</v>
      </c>
      <c r="D38" s="125" t="s">
        <v>617</v>
      </c>
      <c r="E38" s="86">
        <f>WEEKNUM(Tabla16[[#This Row],[Fecha]],21)</f>
        <v>10</v>
      </c>
      <c r="F38" s="196">
        <v>7</v>
      </c>
      <c r="G38" s="196">
        <v>12</v>
      </c>
      <c r="H38" s="197">
        <v>15</v>
      </c>
      <c r="I38" s="196">
        <v>16</v>
      </c>
      <c r="J38" s="196">
        <v>26</v>
      </c>
      <c r="K38" s="196">
        <v>45</v>
      </c>
      <c r="L38" s="85"/>
      <c r="M38" s="85"/>
      <c r="N38" s="85"/>
      <c r="O38" s="85">
        <v>1</v>
      </c>
      <c r="P38" s="85" t="s">
        <v>618</v>
      </c>
      <c r="Q38" s="86">
        <v>1</v>
      </c>
      <c r="R38" s="86"/>
    </row>
    <row r="39" spans="1:18" s="39" customFormat="1" x14ac:dyDescent="0.2">
      <c r="A39" s="85">
        <f t="shared" ref="A39:B39" si="32">+A38+1</f>
        <v>38</v>
      </c>
      <c r="B39" s="124">
        <f t="shared" si="32"/>
        <v>38</v>
      </c>
      <c r="C39" s="125">
        <v>43895</v>
      </c>
      <c r="D39" s="125" t="s">
        <v>617</v>
      </c>
      <c r="E39" s="86">
        <f>WEEKNUM(Tabla16[[#This Row],[Fecha]],21)</f>
        <v>10</v>
      </c>
      <c r="F39" s="196">
        <v>1</v>
      </c>
      <c r="G39" s="196">
        <v>8</v>
      </c>
      <c r="H39" s="196">
        <v>18</v>
      </c>
      <c r="I39" s="197">
        <v>19</v>
      </c>
      <c r="J39" s="196">
        <v>40</v>
      </c>
      <c r="K39" s="196">
        <v>41</v>
      </c>
      <c r="L39" s="85"/>
      <c r="M39" s="85"/>
      <c r="N39" s="85"/>
      <c r="O39" s="85">
        <v>1</v>
      </c>
      <c r="P39" s="85" t="s">
        <v>619</v>
      </c>
      <c r="Q39" s="86">
        <v>1</v>
      </c>
      <c r="R39" s="86"/>
    </row>
    <row r="40" spans="1:18" s="39" customFormat="1" x14ac:dyDescent="0.2">
      <c r="A40" s="85">
        <f t="shared" ref="A40:B40" si="33">+A39+1</f>
        <v>39</v>
      </c>
      <c r="B40" s="124">
        <f t="shared" si="33"/>
        <v>39</v>
      </c>
      <c r="C40" s="125">
        <v>43897</v>
      </c>
      <c r="D40" s="125" t="s">
        <v>617</v>
      </c>
      <c r="E40" s="86">
        <f>WEEKNUM(Tabla16[[#This Row],[Fecha]],21)</f>
        <v>10</v>
      </c>
      <c r="F40" s="171">
        <v>3</v>
      </c>
      <c r="G40" s="85">
        <v>17</v>
      </c>
      <c r="H40" s="85">
        <v>21</v>
      </c>
      <c r="I40" s="171">
        <v>22</v>
      </c>
      <c r="J40" s="85">
        <v>28</v>
      </c>
      <c r="K40" s="85">
        <v>49</v>
      </c>
      <c r="L40" s="85"/>
      <c r="M40" s="85"/>
      <c r="N40" s="85"/>
      <c r="O40" s="85">
        <v>2</v>
      </c>
      <c r="P40" s="85" t="s">
        <v>618</v>
      </c>
      <c r="Q40" s="86">
        <v>1</v>
      </c>
      <c r="R40" s="86"/>
    </row>
    <row r="41" spans="1:18" s="39" customFormat="1" x14ac:dyDescent="0.2">
      <c r="A41" s="85">
        <f t="shared" ref="A41:B41" si="34">+A40+1</f>
        <v>40</v>
      </c>
      <c r="B41" s="124">
        <f t="shared" si="34"/>
        <v>40</v>
      </c>
      <c r="C41" s="125">
        <v>43897</v>
      </c>
      <c r="D41" s="125" t="s">
        <v>617</v>
      </c>
      <c r="E41" s="86">
        <f>WEEKNUM(Tabla16[[#This Row],[Fecha]],21)</f>
        <v>10</v>
      </c>
      <c r="F41" s="85">
        <v>7</v>
      </c>
      <c r="G41" s="85">
        <v>10</v>
      </c>
      <c r="H41" s="85">
        <v>36</v>
      </c>
      <c r="I41" s="85">
        <v>39</v>
      </c>
      <c r="J41" s="85">
        <v>40</v>
      </c>
      <c r="K41" s="85">
        <v>45</v>
      </c>
      <c r="L41" s="85"/>
      <c r="M41" s="85"/>
      <c r="N41" s="85"/>
      <c r="O41" s="85">
        <v>0</v>
      </c>
      <c r="P41" s="85" t="s">
        <v>619</v>
      </c>
      <c r="Q41" s="86">
        <v>1</v>
      </c>
      <c r="R41" s="86"/>
    </row>
    <row r="42" spans="1:18" s="39" customFormat="1" x14ac:dyDescent="0.2">
      <c r="A42" s="85">
        <f t="shared" ref="A42:B42" si="35">+A41+1</f>
        <v>41</v>
      </c>
      <c r="B42" s="124">
        <f t="shared" si="35"/>
        <v>41</v>
      </c>
      <c r="C42" s="125">
        <v>43902</v>
      </c>
      <c r="D42" s="125" t="s">
        <v>617</v>
      </c>
      <c r="E42" s="86">
        <f>WEEKNUM(Tabla16[[#This Row],[Fecha]],21)</f>
        <v>11</v>
      </c>
      <c r="F42" s="85">
        <v>2</v>
      </c>
      <c r="G42" s="171">
        <v>15</v>
      </c>
      <c r="H42" s="171">
        <v>16</v>
      </c>
      <c r="I42" s="85">
        <v>19</v>
      </c>
      <c r="J42" s="85">
        <v>21</v>
      </c>
      <c r="K42" s="85">
        <v>44</v>
      </c>
      <c r="L42" s="85"/>
      <c r="M42" s="85"/>
      <c r="N42" s="85"/>
      <c r="O42" s="85">
        <v>2</v>
      </c>
      <c r="P42" s="85" t="s">
        <v>618</v>
      </c>
      <c r="Q42" s="86">
        <v>1</v>
      </c>
      <c r="R42" s="86"/>
    </row>
    <row r="43" spans="1:18" s="39" customFormat="1" x14ac:dyDescent="0.2">
      <c r="A43" s="85">
        <f t="shared" ref="A43:B43" si="36">+A42+1</f>
        <v>42</v>
      </c>
      <c r="B43" s="124">
        <f t="shared" si="36"/>
        <v>42</v>
      </c>
      <c r="C43" s="125">
        <v>43902</v>
      </c>
      <c r="D43" s="125" t="s">
        <v>617</v>
      </c>
      <c r="E43" s="86">
        <f>WEEKNUM(Tabla16[[#This Row],[Fecha]],21)</f>
        <v>11</v>
      </c>
      <c r="F43" s="164">
        <v>2</v>
      </c>
      <c r="G43" s="174">
        <v>7</v>
      </c>
      <c r="H43" s="164">
        <v>10</v>
      </c>
      <c r="I43" s="164">
        <v>40</v>
      </c>
      <c r="J43" s="164">
        <v>42</v>
      </c>
      <c r="K43" s="164">
        <v>46</v>
      </c>
      <c r="L43" s="85"/>
      <c r="M43" s="85"/>
      <c r="N43" s="85"/>
      <c r="O43" s="85">
        <v>1</v>
      </c>
      <c r="P43" s="85" t="s">
        <v>619</v>
      </c>
      <c r="Q43" s="86">
        <v>1</v>
      </c>
      <c r="R43" s="86"/>
    </row>
    <row r="44" spans="1:18" s="39" customFormat="1" x14ac:dyDescent="0.2">
      <c r="A44" s="85">
        <f t="shared" ref="A44:B44" si="37">+A43+1</f>
        <v>43</v>
      </c>
      <c r="B44" s="124">
        <f t="shared" si="37"/>
        <v>43</v>
      </c>
      <c r="C44" s="125">
        <v>43904</v>
      </c>
      <c r="D44" s="125" t="s">
        <v>617</v>
      </c>
      <c r="E44" s="86">
        <f>WEEKNUM(Tabla16[[#This Row],[Fecha]],21)</f>
        <v>11</v>
      </c>
      <c r="F44" s="164">
        <v>2</v>
      </c>
      <c r="G44" s="164">
        <v>17</v>
      </c>
      <c r="H44" s="164">
        <v>19</v>
      </c>
      <c r="I44" s="164">
        <v>25</v>
      </c>
      <c r="J44" s="164">
        <v>26</v>
      </c>
      <c r="K44" s="164">
        <v>36</v>
      </c>
      <c r="L44" s="85"/>
      <c r="M44" s="85"/>
      <c r="N44" s="85"/>
      <c r="O44" s="85">
        <v>0</v>
      </c>
      <c r="P44" s="85" t="s">
        <v>618</v>
      </c>
      <c r="Q44" s="86">
        <v>1</v>
      </c>
      <c r="R44" s="86"/>
    </row>
    <row r="45" spans="1:18" s="39" customFormat="1" x14ac:dyDescent="0.2">
      <c r="A45" s="85">
        <f t="shared" ref="A45:B45" si="38">+A44+1</f>
        <v>44</v>
      </c>
      <c r="B45" s="124">
        <f t="shared" si="38"/>
        <v>44</v>
      </c>
      <c r="C45" s="125">
        <v>43904</v>
      </c>
      <c r="D45" s="125" t="s">
        <v>617</v>
      </c>
      <c r="E45" s="86">
        <f>WEEKNUM(Tabla16[[#This Row],[Fecha]],21)</f>
        <v>11</v>
      </c>
      <c r="F45" s="85">
        <v>16</v>
      </c>
      <c r="G45" s="85">
        <v>26</v>
      </c>
      <c r="H45" s="85">
        <v>40</v>
      </c>
      <c r="I45" s="85">
        <v>42</v>
      </c>
      <c r="J45" s="85">
        <v>43</v>
      </c>
      <c r="K45" s="85">
        <v>46</v>
      </c>
      <c r="L45" s="85"/>
      <c r="M45" s="85"/>
      <c r="N45" s="85"/>
      <c r="O45" s="85">
        <v>0</v>
      </c>
      <c r="P45" s="85" t="s">
        <v>619</v>
      </c>
      <c r="Q45" s="86">
        <v>1</v>
      </c>
      <c r="R45" s="86"/>
    </row>
  </sheetData>
  <sortState ref="G48:G53">
    <sortCondition ref="G48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AC131"/>
  <sheetViews>
    <sheetView zoomScale="130" zoomScaleNormal="130" workbookViewId="0">
      <selection activeCell="E8" sqref="E8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24.85546875" style="61" bestFit="1" customWidth="1"/>
    <col min="4" max="12" width="5.5703125" style="61" bestFit="1" customWidth="1"/>
    <col min="13" max="14" width="6.5703125" style="61" bestFit="1" customWidth="1"/>
    <col min="15" max="15" width="4.28515625" style="61" bestFit="1" customWidth="1"/>
    <col min="16" max="25" width="3.28515625" style="61" bestFit="1" customWidth="1"/>
    <col min="26" max="26" width="8.42578125" style="61" bestFit="1" customWidth="1"/>
    <col min="27" max="27" width="10.85546875" style="61" bestFit="1" customWidth="1"/>
    <col min="28" max="28" width="3.28515625" style="61" bestFit="1" customWidth="1"/>
    <col min="29" max="29" width="5" style="61" bestFit="1" customWidth="1"/>
    <col min="30" max="30" width="3.28515625" style="61" bestFit="1" customWidth="1"/>
    <col min="31" max="31" width="9.85546875" style="61" bestFit="1" customWidth="1"/>
    <col min="32" max="32" width="10.85546875" style="61" bestFit="1" customWidth="1"/>
    <col min="33" max="33" width="3.28515625" style="61" bestFit="1" customWidth="1"/>
    <col min="34" max="34" width="5" style="61" bestFit="1" customWidth="1"/>
    <col min="35" max="47" width="3.28515625" style="61" bestFit="1" customWidth="1"/>
    <col min="48" max="48" width="10.85546875" style="61" bestFit="1" customWidth="1"/>
    <col min="49" max="49" width="11.85546875" style="61" bestFit="1" customWidth="1"/>
    <col min="50" max="50" width="3.28515625" style="61" bestFit="1" customWidth="1"/>
    <col min="51" max="51" width="6" style="61" bestFit="1" customWidth="1"/>
    <col min="52" max="101" width="3.28515625" style="61" bestFit="1" customWidth="1"/>
    <col min="102" max="102" width="9.85546875" style="61" bestFit="1" customWidth="1"/>
    <col min="103" max="103" width="11.85546875" style="61" bestFit="1" customWidth="1"/>
    <col min="104" max="104" width="3.28515625" style="61" bestFit="1" customWidth="1"/>
    <col min="105" max="105" width="6" style="61" bestFit="1" customWidth="1"/>
    <col min="106" max="16384" width="11.42578125" style="61"/>
  </cols>
  <sheetData>
    <row r="1" spans="1:29" x14ac:dyDescent="0.2">
      <c r="A1" s="43"/>
    </row>
    <row r="2" spans="1:29" ht="72.75" x14ac:dyDescent="0.2">
      <c r="A2" s="181" t="s">
        <v>17</v>
      </c>
      <c r="B2" s="181" t="s">
        <v>19</v>
      </c>
      <c r="C2" s="181" t="s">
        <v>626</v>
      </c>
      <c r="D2" s="181" t="s">
        <v>22</v>
      </c>
      <c r="E2" s="181" t="s">
        <v>23</v>
      </c>
      <c r="F2" s="181" t="s">
        <v>24</v>
      </c>
      <c r="G2" s="181" t="s">
        <v>25</v>
      </c>
      <c r="H2" s="181" t="s">
        <v>26</v>
      </c>
      <c r="I2" s="181" t="s">
        <v>27</v>
      </c>
      <c r="J2" s="181" t="s">
        <v>610</v>
      </c>
      <c r="K2" s="181" t="s">
        <v>611</v>
      </c>
      <c r="L2" s="181" t="s">
        <v>612</v>
      </c>
      <c r="M2" s="181" t="s">
        <v>627</v>
      </c>
      <c r="N2" s="181" t="s">
        <v>628</v>
      </c>
      <c r="O2" s="181" t="s">
        <v>629</v>
      </c>
      <c r="P2" s="44" t="s">
        <v>744</v>
      </c>
      <c r="Q2" s="44" t="s">
        <v>745</v>
      </c>
      <c r="R2" s="44" t="s">
        <v>747</v>
      </c>
      <c r="S2" s="44" t="s">
        <v>748</v>
      </c>
      <c r="T2" s="44" t="s">
        <v>749</v>
      </c>
      <c r="U2" s="44" t="s">
        <v>750</v>
      </c>
      <c r="V2" s="44" t="s">
        <v>751</v>
      </c>
      <c r="W2" s="44" t="s">
        <v>752</v>
      </c>
      <c r="X2" s="44" t="s">
        <v>753</v>
      </c>
      <c r="Y2" s="44" t="s">
        <v>754</v>
      </c>
      <c r="Z2" s="44" t="s">
        <v>630</v>
      </c>
      <c r="AA2" s="44" t="s">
        <v>12</v>
      </c>
      <c r="AB2" s="44" t="s">
        <v>631</v>
      </c>
      <c r="AC2" s="44" t="s">
        <v>632</v>
      </c>
    </row>
    <row r="3" spans="1:29" x14ac:dyDescent="0.2">
      <c r="A3" s="71">
        <v>1</v>
      </c>
      <c r="B3" s="183">
        <v>43818</v>
      </c>
      <c r="C3" s="131" t="s">
        <v>710</v>
      </c>
      <c r="D3" s="126">
        <v>2</v>
      </c>
      <c r="E3" s="126">
        <v>15</v>
      </c>
      <c r="F3" s="126">
        <v>16</v>
      </c>
      <c r="G3" s="126">
        <v>19</v>
      </c>
      <c r="H3" s="126">
        <v>28</v>
      </c>
      <c r="I3" s="126">
        <v>34</v>
      </c>
      <c r="J3" s="126">
        <v>36</v>
      </c>
      <c r="K3" s="126">
        <v>39</v>
      </c>
      <c r="L3" s="126">
        <v>41</v>
      </c>
      <c r="M3" s="126">
        <v>43</v>
      </c>
      <c r="N3" s="126">
        <v>45</v>
      </c>
      <c r="O3" s="181"/>
      <c r="P3" s="61">
        <v>2</v>
      </c>
      <c r="Z3" s="62">
        <v>462</v>
      </c>
      <c r="AA3" s="62">
        <v>0</v>
      </c>
      <c r="AB3" s="61">
        <v>1</v>
      </c>
      <c r="AC3" s="61">
        <v>400</v>
      </c>
    </row>
    <row r="4" spans="1:29" x14ac:dyDescent="0.2">
      <c r="A4" s="71">
        <v>2</v>
      </c>
      <c r="B4" s="120">
        <v>43818</v>
      </c>
      <c r="C4" s="121" t="s">
        <v>711</v>
      </c>
      <c r="D4" s="76">
        <v>4</v>
      </c>
      <c r="E4" s="76">
        <v>9</v>
      </c>
      <c r="F4" s="76">
        <v>17</v>
      </c>
      <c r="G4" s="76">
        <v>19</v>
      </c>
      <c r="H4" s="76">
        <v>27</v>
      </c>
      <c r="I4" s="76">
        <v>32</v>
      </c>
      <c r="J4" s="76">
        <v>34</v>
      </c>
      <c r="K4" s="76">
        <v>40</v>
      </c>
      <c r="L4" s="76">
        <v>42</v>
      </c>
      <c r="M4" s="76">
        <v>43</v>
      </c>
      <c r="N4" s="76">
        <v>46</v>
      </c>
      <c r="O4" s="181"/>
      <c r="P4" s="61">
        <v>2</v>
      </c>
      <c r="Z4" s="62">
        <v>462</v>
      </c>
      <c r="AA4" s="62">
        <v>0</v>
      </c>
      <c r="AB4" s="61">
        <v>1</v>
      </c>
      <c r="AC4" s="61">
        <v>400</v>
      </c>
    </row>
    <row r="5" spans="1:29" x14ac:dyDescent="0.2">
      <c r="A5" s="71">
        <v>3</v>
      </c>
      <c r="B5" s="132">
        <v>43818</v>
      </c>
      <c r="C5" s="133" t="s">
        <v>720</v>
      </c>
      <c r="D5" s="134">
        <v>2</v>
      </c>
      <c r="E5" s="134">
        <v>7</v>
      </c>
      <c r="F5" s="134">
        <v>19</v>
      </c>
      <c r="G5" s="134">
        <v>21</v>
      </c>
      <c r="H5" s="134">
        <v>22</v>
      </c>
      <c r="I5" s="134">
        <v>30</v>
      </c>
      <c r="J5" s="134">
        <v>31</v>
      </c>
      <c r="K5" s="134">
        <v>32</v>
      </c>
      <c r="L5" s="134">
        <v>42</v>
      </c>
      <c r="M5" s="134">
        <v>46</v>
      </c>
      <c r="N5" s="134">
        <v>49</v>
      </c>
      <c r="O5" s="181"/>
      <c r="P5" s="61">
        <v>1</v>
      </c>
      <c r="Z5" s="62">
        <v>462</v>
      </c>
      <c r="AA5" s="62">
        <v>0</v>
      </c>
      <c r="AB5" s="61">
        <v>1</v>
      </c>
      <c r="AC5" s="61">
        <v>200</v>
      </c>
    </row>
    <row r="6" spans="1:29" x14ac:dyDescent="0.2">
      <c r="A6" s="71">
        <v>4</v>
      </c>
      <c r="B6" s="130">
        <v>43820</v>
      </c>
      <c r="C6" s="131" t="s">
        <v>710</v>
      </c>
      <c r="D6" s="126">
        <v>2</v>
      </c>
      <c r="E6" s="126">
        <v>14</v>
      </c>
      <c r="F6" s="126">
        <v>15</v>
      </c>
      <c r="G6" s="126">
        <v>16</v>
      </c>
      <c r="H6" s="126">
        <v>23</v>
      </c>
      <c r="I6" s="126">
        <v>28</v>
      </c>
      <c r="J6" s="126">
        <v>31</v>
      </c>
      <c r="K6" s="126">
        <v>34</v>
      </c>
      <c r="L6" s="126">
        <v>39</v>
      </c>
      <c r="M6" s="126">
        <v>43</v>
      </c>
      <c r="N6" s="126">
        <v>45</v>
      </c>
      <c r="O6" s="181"/>
      <c r="P6" s="166" t="s">
        <v>717</v>
      </c>
      <c r="Z6" s="62">
        <v>462</v>
      </c>
      <c r="AA6" s="62">
        <v>448</v>
      </c>
      <c r="AB6" s="61">
        <v>1</v>
      </c>
      <c r="AC6" s="61">
        <v>800</v>
      </c>
    </row>
    <row r="7" spans="1:29" x14ac:dyDescent="0.2">
      <c r="A7" s="71">
        <v>5</v>
      </c>
      <c r="B7" s="120">
        <v>43820</v>
      </c>
      <c r="C7" s="121" t="s">
        <v>711</v>
      </c>
      <c r="D7" s="76">
        <v>1</v>
      </c>
      <c r="E7" s="76">
        <v>4</v>
      </c>
      <c r="F7" s="76">
        <v>9</v>
      </c>
      <c r="G7" s="76">
        <v>25</v>
      </c>
      <c r="H7" s="76">
        <v>26</v>
      </c>
      <c r="I7" s="76">
        <v>27</v>
      </c>
      <c r="J7" s="76">
        <v>28</v>
      </c>
      <c r="K7" s="76">
        <v>32</v>
      </c>
      <c r="L7" s="76">
        <v>41</v>
      </c>
      <c r="M7" s="76">
        <v>43</v>
      </c>
      <c r="N7" s="76">
        <v>46</v>
      </c>
      <c r="O7" s="181"/>
      <c r="P7" s="61">
        <v>1</v>
      </c>
      <c r="Z7" s="62">
        <v>462</v>
      </c>
      <c r="AA7" s="62">
        <v>0</v>
      </c>
      <c r="AB7" s="61">
        <v>1</v>
      </c>
      <c r="AC7" s="61">
        <v>200</v>
      </c>
    </row>
    <row r="8" spans="1:29" x14ac:dyDescent="0.2">
      <c r="A8" s="71">
        <v>6</v>
      </c>
      <c r="B8" s="132">
        <v>43820</v>
      </c>
      <c r="C8" s="133" t="s">
        <v>720</v>
      </c>
      <c r="D8" s="134">
        <v>14</v>
      </c>
      <c r="E8" s="134">
        <v>16</v>
      </c>
      <c r="F8" s="134">
        <v>22</v>
      </c>
      <c r="G8" s="134">
        <v>26</v>
      </c>
      <c r="H8" s="134">
        <v>27</v>
      </c>
      <c r="I8" s="134">
        <v>28</v>
      </c>
      <c r="J8" s="134">
        <v>30</v>
      </c>
      <c r="K8" s="134">
        <v>31</v>
      </c>
      <c r="L8" s="134">
        <v>41</v>
      </c>
      <c r="M8" s="134">
        <v>42</v>
      </c>
      <c r="N8" s="134">
        <v>49</v>
      </c>
      <c r="O8" s="181"/>
      <c r="P8" s="61">
        <v>1</v>
      </c>
      <c r="Z8" s="62">
        <v>462</v>
      </c>
      <c r="AA8" s="62">
        <v>0</v>
      </c>
      <c r="AB8" s="61">
        <v>1</v>
      </c>
      <c r="AC8" s="61">
        <v>200</v>
      </c>
    </row>
    <row r="9" spans="1:29" x14ac:dyDescent="0.2">
      <c r="A9" s="71">
        <v>7</v>
      </c>
      <c r="B9" s="130">
        <v>43825</v>
      </c>
      <c r="C9" s="131" t="s">
        <v>710</v>
      </c>
      <c r="D9" s="126">
        <v>2</v>
      </c>
      <c r="E9" s="126">
        <v>9</v>
      </c>
      <c r="F9" s="126">
        <v>14</v>
      </c>
      <c r="G9" s="126">
        <v>15</v>
      </c>
      <c r="H9" s="126">
        <v>16</v>
      </c>
      <c r="I9" s="126">
        <v>26</v>
      </c>
      <c r="J9" s="126">
        <v>31</v>
      </c>
      <c r="K9" s="126">
        <v>34</v>
      </c>
      <c r="L9" s="126">
        <v>43</v>
      </c>
      <c r="M9" s="126">
        <v>44</v>
      </c>
      <c r="N9" s="126">
        <v>45</v>
      </c>
      <c r="O9" s="181"/>
      <c r="P9" s="166" t="s">
        <v>740</v>
      </c>
      <c r="Z9" s="62">
        <v>462</v>
      </c>
      <c r="AA9" s="62">
        <v>25975</v>
      </c>
      <c r="AB9" s="61">
        <v>1</v>
      </c>
      <c r="AC9" s="61">
        <v>1000</v>
      </c>
    </row>
    <row r="10" spans="1:29" x14ac:dyDescent="0.2">
      <c r="A10" s="71">
        <v>8</v>
      </c>
      <c r="B10" s="120">
        <v>43825</v>
      </c>
      <c r="C10" s="121" t="s">
        <v>711</v>
      </c>
      <c r="D10" s="76">
        <v>5</v>
      </c>
      <c r="E10" s="76">
        <v>8</v>
      </c>
      <c r="F10" s="76">
        <v>9</v>
      </c>
      <c r="G10" s="76">
        <v>16</v>
      </c>
      <c r="H10" s="76">
        <v>18</v>
      </c>
      <c r="I10" s="76">
        <v>25</v>
      </c>
      <c r="J10" s="76">
        <v>32</v>
      </c>
      <c r="K10" s="76">
        <v>33</v>
      </c>
      <c r="L10" s="76">
        <v>40</v>
      </c>
      <c r="M10" s="76">
        <v>43</v>
      </c>
      <c r="N10" s="76">
        <v>45</v>
      </c>
      <c r="O10" s="181"/>
      <c r="P10" s="61">
        <v>2</v>
      </c>
      <c r="Z10" s="62">
        <v>462</v>
      </c>
      <c r="AA10" s="62">
        <v>0</v>
      </c>
      <c r="AB10" s="61">
        <v>1</v>
      </c>
      <c r="AC10" s="61">
        <v>400</v>
      </c>
    </row>
    <row r="11" spans="1:29" x14ac:dyDescent="0.2">
      <c r="A11" s="71">
        <v>9</v>
      </c>
      <c r="B11" s="132">
        <v>43825</v>
      </c>
      <c r="C11" s="133" t="s">
        <v>720</v>
      </c>
      <c r="D11" s="134">
        <v>2</v>
      </c>
      <c r="E11" s="134">
        <v>7</v>
      </c>
      <c r="F11" s="134">
        <v>14</v>
      </c>
      <c r="G11" s="134">
        <v>16</v>
      </c>
      <c r="H11" s="134">
        <v>22</v>
      </c>
      <c r="I11" s="134">
        <v>26</v>
      </c>
      <c r="J11" s="134">
        <v>31</v>
      </c>
      <c r="K11" s="134">
        <v>34</v>
      </c>
      <c r="L11" s="134">
        <v>42</v>
      </c>
      <c r="M11" s="134">
        <v>43</v>
      </c>
      <c r="N11" s="134">
        <v>49</v>
      </c>
      <c r="O11" s="181"/>
      <c r="P11" s="61">
        <v>2</v>
      </c>
      <c r="Z11" s="62">
        <v>462</v>
      </c>
      <c r="AA11" s="62">
        <v>0</v>
      </c>
      <c r="AB11" s="61">
        <v>1</v>
      </c>
      <c r="AC11" s="61">
        <v>400</v>
      </c>
    </row>
    <row r="12" spans="1:29" x14ac:dyDescent="0.2">
      <c r="A12" s="71">
        <v>10</v>
      </c>
      <c r="B12" s="130">
        <v>43827</v>
      </c>
      <c r="C12" s="131" t="s">
        <v>710</v>
      </c>
      <c r="D12" s="126">
        <v>2</v>
      </c>
      <c r="E12" s="126">
        <v>3</v>
      </c>
      <c r="F12" s="126">
        <v>9</v>
      </c>
      <c r="G12" s="126">
        <v>15</v>
      </c>
      <c r="H12" s="126">
        <v>16</v>
      </c>
      <c r="I12" s="126">
        <v>26</v>
      </c>
      <c r="J12" s="126">
        <v>30</v>
      </c>
      <c r="K12" s="126">
        <v>36</v>
      </c>
      <c r="L12" s="126">
        <v>41</v>
      </c>
      <c r="M12" s="126">
        <v>43</v>
      </c>
      <c r="N12" s="126">
        <v>44</v>
      </c>
      <c r="O12" s="181"/>
      <c r="P12" s="61">
        <v>2</v>
      </c>
      <c r="Z12" s="62">
        <v>462</v>
      </c>
      <c r="AA12" s="62">
        <v>0</v>
      </c>
      <c r="AB12" s="61">
        <v>1</v>
      </c>
      <c r="AC12" s="61">
        <v>400</v>
      </c>
    </row>
    <row r="13" spans="1:29" x14ac:dyDescent="0.2">
      <c r="A13" s="71">
        <v>11</v>
      </c>
      <c r="B13" s="120">
        <v>43827</v>
      </c>
      <c r="C13" s="121" t="s">
        <v>711</v>
      </c>
      <c r="D13" s="76">
        <v>6</v>
      </c>
      <c r="E13" s="76">
        <v>8</v>
      </c>
      <c r="F13" s="76">
        <v>11</v>
      </c>
      <c r="G13" s="76">
        <v>16</v>
      </c>
      <c r="H13" s="76">
        <v>18</v>
      </c>
      <c r="I13" s="76">
        <v>30</v>
      </c>
      <c r="J13" s="76">
        <v>31</v>
      </c>
      <c r="K13" s="76">
        <v>40</v>
      </c>
      <c r="L13" s="76">
        <v>41</v>
      </c>
      <c r="M13" s="76">
        <v>42</v>
      </c>
      <c r="N13" s="76">
        <v>45</v>
      </c>
      <c r="O13" s="181"/>
      <c r="P13" s="61">
        <v>2</v>
      </c>
      <c r="Z13" s="62">
        <v>462</v>
      </c>
      <c r="AA13" s="62">
        <v>0</v>
      </c>
      <c r="AB13" s="61">
        <v>1</v>
      </c>
      <c r="AC13" s="61">
        <v>400</v>
      </c>
    </row>
    <row r="14" spans="1:29" x14ac:dyDescent="0.2">
      <c r="A14" s="71">
        <v>12</v>
      </c>
      <c r="B14" s="132">
        <v>43827</v>
      </c>
      <c r="C14" s="133" t="s">
        <v>720</v>
      </c>
      <c r="D14" s="134">
        <v>1</v>
      </c>
      <c r="E14" s="134">
        <v>2</v>
      </c>
      <c r="F14" s="134">
        <v>6</v>
      </c>
      <c r="G14" s="134">
        <v>9</v>
      </c>
      <c r="H14" s="134">
        <v>14</v>
      </c>
      <c r="I14" s="134">
        <v>32</v>
      </c>
      <c r="J14" s="134">
        <v>40</v>
      </c>
      <c r="K14" s="134">
        <v>42</v>
      </c>
      <c r="L14" s="134">
        <v>43</v>
      </c>
      <c r="M14" s="134">
        <v>45</v>
      </c>
      <c r="N14" s="134">
        <v>47</v>
      </c>
      <c r="O14" s="181"/>
      <c r="P14" s="61">
        <v>2</v>
      </c>
      <c r="Z14" s="62">
        <v>462</v>
      </c>
      <c r="AA14" s="62">
        <v>0</v>
      </c>
      <c r="AB14" s="61">
        <v>1</v>
      </c>
      <c r="AC14" s="61">
        <v>400</v>
      </c>
    </row>
    <row r="15" spans="1:29" x14ac:dyDescent="0.2">
      <c r="A15" s="71">
        <v>13</v>
      </c>
      <c r="B15" s="130">
        <v>43832</v>
      </c>
      <c r="C15" s="131" t="s">
        <v>710</v>
      </c>
      <c r="D15" s="126">
        <v>2</v>
      </c>
      <c r="E15" s="126">
        <v>6</v>
      </c>
      <c r="F15" s="126">
        <v>13</v>
      </c>
      <c r="G15" s="126">
        <v>15</v>
      </c>
      <c r="H15" s="126">
        <v>26</v>
      </c>
      <c r="I15" s="126">
        <v>27</v>
      </c>
      <c r="J15" s="126">
        <v>30</v>
      </c>
      <c r="K15" s="126">
        <v>36</v>
      </c>
      <c r="L15" s="126">
        <v>39</v>
      </c>
      <c r="M15" s="126">
        <v>40</v>
      </c>
      <c r="N15" s="126">
        <v>46</v>
      </c>
      <c r="O15" s="181"/>
      <c r="Z15" s="62">
        <v>462</v>
      </c>
      <c r="AA15" s="62">
        <v>0</v>
      </c>
      <c r="AB15" s="61">
        <v>0</v>
      </c>
      <c r="AC15" s="61">
        <v>0</v>
      </c>
    </row>
    <row r="16" spans="1:29" x14ac:dyDescent="0.2">
      <c r="A16" s="71">
        <v>14</v>
      </c>
      <c r="B16" s="120">
        <v>43832</v>
      </c>
      <c r="C16" s="121" t="s">
        <v>711</v>
      </c>
      <c r="D16" s="76">
        <v>5</v>
      </c>
      <c r="E16" s="76">
        <v>35</v>
      </c>
      <c r="F16" s="76">
        <v>38</v>
      </c>
      <c r="G16" s="76">
        <v>11</v>
      </c>
      <c r="H16" s="76">
        <v>37</v>
      </c>
      <c r="I16" s="76">
        <v>36</v>
      </c>
      <c r="J16" s="76">
        <v>19</v>
      </c>
      <c r="K16" s="76">
        <v>30</v>
      </c>
      <c r="L16" s="76">
        <v>31</v>
      </c>
      <c r="M16" s="76">
        <v>32</v>
      </c>
      <c r="N16" s="76">
        <v>33</v>
      </c>
      <c r="O16" s="181"/>
      <c r="P16" s="61">
        <v>2</v>
      </c>
      <c r="Z16" s="62">
        <v>462</v>
      </c>
      <c r="AA16" s="62">
        <v>0</v>
      </c>
      <c r="AB16" s="61">
        <v>1</v>
      </c>
      <c r="AC16" s="61">
        <v>400</v>
      </c>
    </row>
    <row r="17" spans="1:29" x14ac:dyDescent="0.2">
      <c r="A17" s="71">
        <v>15</v>
      </c>
      <c r="B17" s="132">
        <v>43832</v>
      </c>
      <c r="C17" s="133" t="s">
        <v>720</v>
      </c>
      <c r="D17" s="134">
        <v>2</v>
      </c>
      <c r="E17" s="134">
        <v>8</v>
      </c>
      <c r="F17" s="134">
        <v>11</v>
      </c>
      <c r="G17" s="134">
        <v>14</v>
      </c>
      <c r="H17" s="134">
        <v>22</v>
      </c>
      <c r="I17" s="134">
        <v>26</v>
      </c>
      <c r="J17" s="134">
        <v>30</v>
      </c>
      <c r="K17" s="134">
        <v>38</v>
      </c>
      <c r="L17" s="134">
        <v>40</v>
      </c>
      <c r="M17" s="134">
        <v>45</v>
      </c>
      <c r="N17" s="134">
        <v>46</v>
      </c>
      <c r="O17" s="181"/>
      <c r="P17" s="61">
        <v>1</v>
      </c>
      <c r="Z17" s="62">
        <v>462</v>
      </c>
      <c r="AA17" s="62">
        <v>0</v>
      </c>
      <c r="AB17" s="61">
        <v>1</v>
      </c>
      <c r="AC17" s="61">
        <v>200</v>
      </c>
    </row>
    <row r="18" spans="1:29" x14ac:dyDescent="0.2">
      <c r="A18" s="71">
        <v>16</v>
      </c>
      <c r="B18" s="130">
        <v>43834</v>
      </c>
      <c r="C18" s="131" t="s">
        <v>710</v>
      </c>
      <c r="D18" s="126">
        <v>1</v>
      </c>
      <c r="E18" s="126">
        <v>2</v>
      </c>
      <c r="F18" s="126">
        <v>7</v>
      </c>
      <c r="G18" s="126">
        <v>9</v>
      </c>
      <c r="H18" s="126">
        <v>11</v>
      </c>
      <c r="I18" s="126">
        <v>15</v>
      </c>
      <c r="J18" s="126">
        <v>16</v>
      </c>
      <c r="K18" s="126">
        <v>19</v>
      </c>
      <c r="L18" s="126">
        <v>28</v>
      </c>
      <c r="M18" s="126">
        <v>31</v>
      </c>
      <c r="N18" s="126">
        <v>39</v>
      </c>
      <c r="O18" s="181"/>
      <c r="P18" s="61">
        <v>2</v>
      </c>
      <c r="Z18" s="62">
        <v>462</v>
      </c>
      <c r="AA18" s="62">
        <v>0</v>
      </c>
      <c r="AB18" s="61">
        <v>1</v>
      </c>
      <c r="AC18" s="61">
        <v>400</v>
      </c>
    </row>
    <row r="19" spans="1:29" x14ac:dyDescent="0.2">
      <c r="A19" s="71">
        <v>17</v>
      </c>
      <c r="B19" s="120">
        <v>43834</v>
      </c>
      <c r="C19" s="121" t="s">
        <v>711</v>
      </c>
      <c r="D19" s="76">
        <v>12</v>
      </c>
      <c r="E19" s="76">
        <v>13</v>
      </c>
      <c r="F19" s="76">
        <v>17</v>
      </c>
      <c r="G19" s="76">
        <v>19</v>
      </c>
      <c r="H19" s="76">
        <v>30</v>
      </c>
      <c r="I19" s="76">
        <v>31</v>
      </c>
      <c r="J19" s="76">
        <v>32</v>
      </c>
      <c r="K19" s="76">
        <v>35</v>
      </c>
      <c r="L19" s="76">
        <v>36</v>
      </c>
      <c r="M19" s="76">
        <v>37</v>
      </c>
      <c r="N19" s="76">
        <v>38</v>
      </c>
      <c r="O19" s="181"/>
      <c r="P19" s="61">
        <v>2</v>
      </c>
      <c r="Z19" s="62">
        <v>462</v>
      </c>
      <c r="AA19" s="62">
        <v>0</v>
      </c>
      <c r="AB19" s="61">
        <v>1</v>
      </c>
      <c r="AC19" s="61">
        <v>400</v>
      </c>
    </row>
    <row r="20" spans="1:29" x14ac:dyDescent="0.2">
      <c r="A20" s="71">
        <v>18</v>
      </c>
      <c r="B20" s="132">
        <v>43834</v>
      </c>
      <c r="C20" s="133" t="s">
        <v>720</v>
      </c>
      <c r="D20" s="134">
        <v>7</v>
      </c>
      <c r="E20" s="134">
        <v>22</v>
      </c>
      <c r="F20" s="134">
        <v>26</v>
      </c>
      <c r="G20" s="134">
        <v>27</v>
      </c>
      <c r="H20" s="134">
        <v>34</v>
      </c>
      <c r="I20" s="134">
        <v>40</v>
      </c>
      <c r="J20" s="134">
        <v>41</v>
      </c>
      <c r="K20" s="134">
        <v>42</v>
      </c>
      <c r="L20" s="134">
        <v>45</v>
      </c>
      <c r="M20" s="134">
        <v>46</v>
      </c>
      <c r="N20" s="134">
        <v>47</v>
      </c>
      <c r="O20" s="181"/>
      <c r="P20" s="61">
        <v>2</v>
      </c>
      <c r="Z20" s="62">
        <v>462</v>
      </c>
      <c r="AA20" s="62">
        <v>0</v>
      </c>
      <c r="AB20" s="61">
        <v>1</v>
      </c>
      <c r="AC20" s="61">
        <v>400</v>
      </c>
    </row>
    <row r="21" spans="1:29" x14ac:dyDescent="0.2">
      <c r="A21" s="71">
        <v>19</v>
      </c>
      <c r="B21" s="130">
        <v>43839</v>
      </c>
      <c r="C21" s="131" t="s">
        <v>710</v>
      </c>
      <c r="D21" s="126">
        <v>1</v>
      </c>
      <c r="E21" s="126">
        <v>2</v>
      </c>
      <c r="F21" s="126">
        <v>9</v>
      </c>
      <c r="G21" s="126">
        <v>11</v>
      </c>
      <c r="H21" s="126">
        <v>15</v>
      </c>
      <c r="I21" s="126">
        <v>16</v>
      </c>
      <c r="J21" s="126">
        <v>19</v>
      </c>
      <c r="K21" s="126">
        <v>28</v>
      </c>
      <c r="L21" s="126">
        <v>38</v>
      </c>
      <c r="M21" s="126">
        <v>39</v>
      </c>
      <c r="N21" s="126">
        <v>45</v>
      </c>
      <c r="O21" s="181"/>
      <c r="P21" s="61">
        <v>2</v>
      </c>
      <c r="Z21" s="62">
        <v>462</v>
      </c>
      <c r="AA21" s="62">
        <v>0</v>
      </c>
      <c r="AB21" s="61">
        <v>1</v>
      </c>
      <c r="AC21" s="61">
        <v>400</v>
      </c>
    </row>
    <row r="22" spans="1:29" x14ac:dyDescent="0.2">
      <c r="A22" s="71">
        <v>20</v>
      </c>
      <c r="B22" s="120">
        <v>43839</v>
      </c>
      <c r="C22" s="121" t="s">
        <v>711</v>
      </c>
      <c r="D22" s="76">
        <v>5</v>
      </c>
      <c r="E22" s="76">
        <v>7</v>
      </c>
      <c r="F22" s="76">
        <v>12</v>
      </c>
      <c r="G22" s="76">
        <v>14</v>
      </c>
      <c r="H22" s="76">
        <v>17</v>
      </c>
      <c r="I22" s="76">
        <v>32</v>
      </c>
      <c r="J22" s="76">
        <v>40</v>
      </c>
      <c r="K22" s="76">
        <v>42</v>
      </c>
      <c r="L22" s="76">
        <v>43</v>
      </c>
      <c r="M22" s="76">
        <v>47</v>
      </c>
      <c r="N22" s="76">
        <v>48</v>
      </c>
      <c r="O22" s="181"/>
      <c r="Z22" s="62">
        <v>462</v>
      </c>
      <c r="AA22" s="62">
        <v>0</v>
      </c>
      <c r="AB22" s="61">
        <v>0</v>
      </c>
      <c r="AC22" s="61">
        <v>0</v>
      </c>
    </row>
    <row r="23" spans="1:29" x14ac:dyDescent="0.2">
      <c r="A23" s="71">
        <v>21</v>
      </c>
      <c r="B23" s="132">
        <v>43839</v>
      </c>
      <c r="C23" s="133" t="s">
        <v>720</v>
      </c>
      <c r="D23" s="134">
        <v>2</v>
      </c>
      <c r="E23" s="134">
        <v>16</v>
      </c>
      <c r="F23" s="134">
        <v>19</v>
      </c>
      <c r="G23" s="134">
        <v>25</v>
      </c>
      <c r="H23" s="134">
        <v>26</v>
      </c>
      <c r="I23" s="134">
        <v>30</v>
      </c>
      <c r="J23" s="134">
        <v>37</v>
      </c>
      <c r="K23" s="134">
        <v>39</v>
      </c>
      <c r="L23" s="134">
        <v>42</v>
      </c>
      <c r="M23" s="134">
        <v>45</v>
      </c>
      <c r="N23" s="134">
        <v>47</v>
      </c>
      <c r="O23" s="181"/>
      <c r="P23" s="61">
        <v>2</v>
      </c>
      <c r="Z23" s="62">
        <v>462</v>
      </c>
      <c r="AA23" s="62">
        <v>0</v>
      </c>
      <c r="AB23" s="61">
        <v>1</v>
      </c>
      <c r="AC23" s="61">
        <v>400</v>
      </c>
    </row>
    <row r="24" spans="1:29" x14ac:dyDescent="0.2">
      <c r="A24" s="71">
        <v>22</v>
      </c>
      <c r="B24" s="130">
        <v>43841</v>
      </c>
      <c r="C24" s="131" t="s">
        <v>710</v>
      </c>
      <c r="D24" s="126">
        <v>1</v>
      </c>
      <c r="E24" s="126">
        <v>2</v>
      </c>
      <c r="F24" s="126">
        <v>6</v>
      </c>
      <c r="G24" s="126">
        <v>9</v>
      </c>
      <c r="H24" s="126">
        <v>11</v>
      </c>
      <c r="I24" s="126">
        <v>15</v>
      </c>
      <c r="J24" s="126">
        <v>16</v>
      </c>
      <c r="K24" s="126">
        <v>22</v>
      </c>
      <c r="L24" s="126">
        <v>38</v>
      </c>
      <c r="M24" s="126">
        <v>39</v>
      </c>
      <c r="N24" s="126">
        <v>45</v>
      </c>
      <c r="O24" s="181"/>
      <c r="P24" s="61">
        <v>2</v>
      </c>
      <c r="Z24" s="62">
        <v>462</v>
      </c>
      <c r="AA24" s="62">
        <v>0</v>
      </c>
      <c r="AB24" s="61">
        <v>1</v>
      </c>
      <c r="AC24" s="61">
        <v>400</v>
      </c>
    </row>
    <row r="25" spans="1:29" x14ac:dyDescent="0.2">
      <c r="A25" s="71">
        <v>23</v>
      </c>
      <c r="B25" s="120">
        <v>43841</v>
      </c>
      <c r="C25" s="121" t="s">
        <v>711</v>
      </c>
      <c r="D25" s="76">
        <v>5</v>
      </c>
      <c r="E25" s="76">
        <v>7</v>
      </c>
      <c r="F25" s="76">
        <v>11</v>
      </c>
      <c r="G25" s="76">
        <v>12</v>
      </c>
      <c r="H25" s="76">
        <v>14</v>
      </c>
      <c r="I25" s="76">
        <v>32</v>
      </c>
      <c r="J25" s="76">
        <v>39</v>
      </c>
      <c r="K25" s="76">
        <v>40</v>
      </c>
      <c r="L25" s="76">
        <v>42</v>
      </c>
      <c r="M25" s="76">
        <v>45</v>
      </c>
      <c r="N25" s="76">
        <v>46</v>
      </c>
      <c r="O25" s="181"/>
      <c r="P25" s="61">
        <v>1</v>
      </c>
      <c r="Z25" s="62">
        <v>462</v>
      </c>
      <c r="AA25" s="62">
        <v>0</v>
      </c>
      <c r="AB25" s="61">
        <v>1</v>
      </c>
      <c r="AC25" s="61">
        <v>200</v>
      </c>
    </row>
    <row r="26" spans="1:29" x14ac:dyDescent="0.2">
      <c r="A26" s="71">
        <v>24</v>
      </c>
      <c r="B26" s="132">
        <v>43841</v>
      </c>
      <c r="C26" s="133" t="s">
        <v>720</v>
      </c>
      <c r="D26" s="134">
        <v>2</v>
      </c>
      <c r="E26" s="134">
        <v>16</v>
      </c>
      <c r="F26" s="134">
        <v>22</v>
      </c>
      <c r="G26" s="134">
        <v>25</v>
      </c>
      <c r="H26" s="134">
        <v>26</v>
      </c>
      <c r="I26" s="134">
        <v>30</v>
      </c>
      <c r="J26" s="134">
        <v>36</v>
      </c>
      <c r="K26" s="134">
        <v>38</v>
      </c>
      <c r="L26" s="134">
        <v>46</v>
      </c>
      <c r="M26" s="134">
        <v>47</v>
      </c>
      <c r="N26" s="134">
        <v>48</v>
      </c>
      <c r="O26" s="181"/>
      <c r="Z26" s="62">
        <v>462</v>
      </c>
      <c r="AA26" s="62">
        <v>0</v>
      </c>
      <c r="AB26" s="61">
        <v>0</v>
      </c>
      <c r="AC26" s="61">
        <v>0</v>
      </c>
    </row>
    <row r="27" spans="1:29" x14ac:dyDescent="0.2">
      <c r="A27" s="71">
        <v>25</v>
      </c>
      <c r="B27" s="130">
        <v>43846</v>
      </c>
      <c r="C27" s="131" t="s">
        <v>710</v>
      </c>
      <c r="D27" s="126">
        <v>1</v>
      </c>
      <c r="E27" s="126">
        <v>2</v>
      </c>
      <c r="F27" s="126">
        <v>6</v>
      </c>
      <c r="G27" s="126">
        <v>9</v>
      </c>
      <c r="H27" s="126">
        <v>11</v>
      </c>
      <c r="I27" s="126">
        <v>15</v>
      </c>
      <c r="J27" s="126">
        <v>16</v>
      </c>
      <c r="K27" s="126">
        <v>19</v>
      </c>
      <c r="L27" s="126">
        <v>30</v>
      </c>
      <c r="M27" s="126">
        <v>38</v>
      </c>
      <c r="N27" s="126">
        <v>41</v>
      </c>
      <c r="O27" s="181"/>
      <c r="P27" s="61">
        <v>1</v>
      </c>
      <c r="Z27" s="62">
        <v>462</v>
      </c>
      <c r="AA27" s="62">
        <v>0</v>
      </c>
      <c r="AB27" s="61">
        <v>1</v>
      </c>
      <c r="AC27" s="61">
        <v>200</v>
      </c>
    </row>
    <row r="28" spans="1:29" x14ac:dyDescent="0.2">
      <c r="A28" s="71">
        <v>26</v>
      </c>
      <c r="B28" s="120">
        <v>43846</v>
      </c>
      <c r="C28" s="121" t="s">
        <v>711</v>
      </c>
      <c r="D28" s="76">
        <v>2</v>
      </c>
      <c r="E28" s="76">
        <v>4</v>
      </c>
      <c r="F28" s="76">
        <v>5</v>
      </c>
      <c r="G28" s="76">
        <v>8</v>
      </c>
      <c r="H28" s="76">
        <v>22</v>
      </c>
      <c r="I28" s="76">
        <v>24</v>
      </c>
      <c r="J28" s="76">
        <v>27</v>
      </c>
      <c r="K28" s="76">
        <v>42</v>
      </c>
      <c r="L28" s="76">
        <v>45</v>
      </c>
      <c r="M28" s="76">
        <v>46</v>
      </c>
      <c r="N28" s="76">
        <v>47</v>
      </c>
      <c r="O28" s="181"/>
      <c r="P28" s="61">
        <v>1</v>
      </c>
      <c r="Z28" s="62">
        <v>462</v>
      </c>
      <c r="AA28" s="62">
        <v>0</v>
      </c>
      <c r="AB28" s="61">
        <v>1</v>
      </c>
      <c r="AC28" s="61">
        <v>200</v>
      </c>
    </row>
    <row r="29" spans="1:29" x14ac:dyDescent="0.2">
      <c r="A29" s="71">
        <v>27</v>
      </c>
      <c r="B29" s="132">
        <v>43846</v>
      </c>
      <c r="C29" s="133" t="s">
        <v>720</v>
      </c>
      <c r="D29" s="134">
        <v>10</v>
      </c>
      <c r="E29" s="134">
        <v>11</v>
      </c>
      <c r="F29" s="134">
        <v>19</v>
      </c>
      <c r="G29" s="134">
        <v>26</v>
      </c>
      <c r="H29" s="134">
        <v>31</v>
      </c>
      <c r="I29" s="134">
        <v>37</v>
      </c>
      <c r="J29" s="134">
        <v>38</v>
      </c>
      <c r="K29" s="134">
        <v>42</v>
      </c>
      <c r="L29" s="134">
        <v>44</v>
      </c>
      <c r="M29" s="134">
        <v>45</v>
      </c>
      <c r="N29" s="134">
        <v>47</v>
      </c>
      <c r="O29" s="181"/>
      <c r="P29" s="166" t="s">
        <v>717</v>
      </c>
      <c r="Z29" s="62">
        <v>462</v>
      </c>
      <c r="AA29" s="62">
        <v>448</v>
      </c>
      <c r="AB29" s="61">
        <v>1</v>
      </c>
      <c r="AC29" s="61">
        <v>900</v>
      </c>
    </row>
    <row r="30" spans="1:29" x14ac:dyDescent="0.2">
      <c r="A30" s="71">
        <v>28</v>
      </c>
      <c r="B30" s="130">
        <v>43848</v>
      </c>
      <c r="C30" s="131" t="s">
        <v>710</v>
      </c>
      <c r="D30" s="126">
        <v>2</v>
      </c>
      <c r="E30" s="126">
        <v>9</v>
      </c>
      <c r="F30" s="126">
        <v>11</v>
      </c>
      <c r="G30" s="126">
        <v>15</v>
      </c>
      <c r="H30" s="126">
        <v>16</v>
      </c>
      <c r="I30" s="126">
        <v>19</v>
      </c>
      <c r="J30" s="126">
        <v>23</v>
      </c>
      <c r="K30" s="126">
        <v>31</v>
      </c>
      <c r="L30" s="126">
        <v>34</v>
      </c>
      <c r="M30" s="126">
        <v>38</v>
      </c>
      <c r="N30" s="126">
        <v>41</v>
      </c>
      <c r="O30" s="181"/>
      <c r="P30" s="166" t="s">
        <v>717</v>
      </c>
      <c r="Z30" s="62">
        <v>462</v>
      </c>
      <c r="AA30" s="62">
        <v>448</v>
      </c>
      <c r="AB30" s="61">
        <v>1</v>
      </c>
      <c r="AC30" s="61">
        <v>800</v>
      </c>
    </row>
    <row r="31" spans="1:29" x14ac:dyDescent="0.2">
      <c r="A31" s="71">
        <v>29</v>
      </c>
      <c r="B31" s="120">
        <v>43848</v>
      </c>
      <c r="C31" s="121" t="s">
        <v>711</v>
      </c>
      <c r="D31" s="76">
        <v>2</v>
      </c>
      <c r="E31" s="76">
        <v>4</v>
      </c>
      <c r="F31" s="76">
        <v>8</v>
      </c>
      <c r="G31" s="76">
        <v>12</v>
      </c>
      <c r="H31" s="76">
        <v>22</v>
      </c>
      <c r="I31" s="76">
        <v>23</v>
      </c>
      <c r="J31" s="76">
        <v>25</v>
      </c>
      <c r="K31" s="76">
        <v>27</v>
      </c>
      <c r="L31" s="76">
        <v>34</v>
      </c>
      <c r="M31" s="76">
        <v>44</v>
      </c>
      <c r="N31" s="76">
        <v>48</v>
      </c>
      <c r="O31" s="181"/>
      <c r="P31" s="61">
        <v>2</v>
      </c>
      <c r="Z31" s="62">
        <v>462</v>
      </c>
      <c r="AA31" s="62">
        <v>0</v>
      </c>
      <c r="AB31" s="61">
        <v>1</v>
      </c>
      <c r="AC31" s="61">
        <v>400</v>
      </c>
    </row>
    <row r="32" spans="1:29" x14ac:dyDescent="0.2">
      <c r="A32" s="71">
        <v>30</v>
      </c>
      <c r="B32" s="132">
        <v>43848</v>
      </c>
      <c r="C32" s="133" t="s">
        <v>720</v>
      </c>
      <c r="D32" s="134">
        <v>10</v>
      </c>
      <c r="E32" s="134">
        <v>15</v>
      </c>
      <c r="F32" s="134">
        <v>18</v>
      </c>
      <c r="G32" s="134">
        <v>22</v>
      </c>
      <c r="H32" s="134">
        <v>26</v>
      </c>
      <c r="I32" s="134">
        <v>30</v>
      </c>
      <c r="J32" s="134">
        <v>31</v>
      </c>
      <c r="K32" s="134">
        <v>38</v>
      </c>
      <c r="L32" s="134">
        <v>41</v>
      </c>
      <c r="M32" s="134">
        <v>46</v>
      </c>
      <c r="N32" s="134">
        <v>47</v>
      </c>
      <c r="O32" s="181"/>
      <c r="P32" s="61">
        <v>1</v>
      </c>
      <c r="Z32" s="62">
        <v>462</v>
      </c>
      <c r="AA32" s="62">
        <v>0</v>
      </c>
      <c r="AB32" s="61">
        <v>1</v>
      </c>
      <c r="AC32" s="61">
        <v>200</v>
      </c>
    </row>
    <row r="33" spans="1:29" x14ac:dyDescent="0.2">
      <c r="A33" s="71">
        <v>31</v>
      </c>
      <c r="B33" s="130">
        <v>43853</v>
      </c>
      <c r="C33" s="131" t="s">
        <v>710</v>
      </c>
      <c r="D33" s="126">
        <v>2</v>
      </c>
      <c r="E33" s="126">
        <v>11</v>
      </c>
      <c r="F33" s="126">
        <v>14</v>
      </c>
      <c r="G33" s="126">
        <v>15</v>
      </c>
      <c r="H33" s="126">
        <v>16</v>
      </c>
      <c r="I33" s="126">
        <v>19</v>
      </c>
      <c r="J33" s="126">
        <v>23</v>
      </c>
      <c r="K33" s="126">
        <v>38</v>
      </c>
      <c r="L33" s="126">
        <v>39</v>
      </c>
      <c r="M33" s="126">
        <v>41</v>
      </c>
      <c r="N33" s="126">
        <v>45</v>
      </c>
      <c r="O33" s="181"/>
      <c r="P33" s="61">
        <v>1</v>
      </c>
      <c r="Z33" s="62">
        <v>462</v>
      </c>
      <c r="AA33" s="62">
        <v>0</v>
      </c>
      <c r="AB33" s="61">
        <v>1</v>
      </c>
      <c r="AC33" s="61">
        <v>200</v>
      </c>
    </row>
    <row r="34" spans="1:29" x14ac:dyDescent="0.2">
      <c r="A34" s="71">
        <v>32</v>
      </c>
      <c r="B34" s="120">
        <v>43853</v>
      </c>
      <c r="C34" s="121" t="s">
        <v>711</v>
      </c>
      <c r="D34" s="76">
        <v>2</v>
      </c>
      <c r="E34" s="76">
        <v>3</v>
      </c>
      <c r="F34" s="76">
        <v>12</v>
      </c>
      <c r="G34" s="76">
        <v>13</v>
      </c>
      <c r="H34" s="76">
        <v>14</v>
      </c>
      <c r="I34" s="76">
        <v>15</v>
      </c>
      <c r="J34" s="76">
        <v>19</v>
      </c>
      <c r="K34" s="76">
        <v>34</v>
      </c>
      <c r="L34" s="76">
        <v>36</v>
      </c>
      <c r="M34" s="76">
        <v>41</v>
      </c>
      <c r="N34" s="76">
        <v>48</v>
      </c>
      <c r="O34" s="181"/>
      <c r="P34" s="61">
        <v>1</v>
      </c>
      <c r="Z34" s="62">
        <v>462</v>
      </c>
      <c r="AA34" s="62">
        <v>0</v>
      </c>
      <c r="AB34" s="61">
        <v>1</v>
      </c>
      <c r="AC34" s="61">
        <v>200</v>
      </c>
    </row>
    <row r="35" spans="1:29" x14ac:dyDescent="0.2">
      <c r="A35" s="71">
        <v>33</v>
      </c>
      <c r="B35" s="132">
        <v>43853</v>
      </c>
      <c r="C35" s="133" t="s">
        <v>720</v>
      </c>
      <c r="D35" s="134">
        <v>10</v>
      </c>
      <c r="E35" s="134">
        <v>18</v>
      </c>
      <c r="F35" s="134">
        <v>19</v>
      </c>
      <c r="G35" s="134">
        <v>23</v>
      </c>
      <c r="H35" s="134">
        <v>25</v>
      </c>
      <c r="I35" s="134">
        <v>26</v>
      </c>
      <c r="J35" s="134">
        <v>29</v>
      </c>
      <c r="K35" s="134">
        <v>30</v>
      </c>
      <c r="L35" s="134">
        <v>34</v>
      </c>
      <c r="M35" s="134">
        <v>39</v>
      </c>
      <c r="N35" s="134">
        <v>47</v>
      </c>
      <c r="O35" s="181"/>
      <c r="P35" s="61">
        <v>1</v>
      </c>
      <c r="Z35" s="62">
        <v>462</v>
      </c>
      <c r="AA35" s="62">
        <v>0</v>
      </c>
      <c r="AB35" s="61">
        <v>1</v>
      </c>
      <c r="AC35" s="61">
        <v>200</v>
      </c>
    </row>
    <row r="36" spans="1:29" x14ac:dyDescent="0.2">
      <c r="A36" s="71">
        <v>34</v>
      </c>
      <c r="B36" s="130">
        <v>43856</v>
      </c>
      <c r="C36" s="131" t="s">
        <v>710</v>
      </c>
      <c r="D36" s="126">
        <v>2</v>
      </c>
      <c r="E36" s="126">
        <v>9</v>
      </c>
      <c r="F36" s="126">
        <v>10</v>
      </c>
      <c r="G36" s="126">
        <v>11</v>
      </c>
      <c r="H36" s="126">
        <v>14</v>
      </c>
      <c r="I36" s="126">
        <v>15</v>
      </c>
      <c r="J36" s="126">
        <v>18</v>
      </c>
      <c r="K36" s="126">
        <v>39</v>
      </c>
      <c r="L36" s="126">
        <v>41</v>
      </c>
      <c r="M36" s="126">
        <v>43</v>
      </c>
      <c r="N36" s="126">
        <v>45</v>
      </c>
      <c r="O36" s="181"/>
      <c r="P36" s="61">
        <v>2</v>
      </c>
      <c r="Z36" s="62">
        <v>462</v>
      </c>
      <c r="AA36" s="62">
        <v>0</v>
      </c>
      <c r="AB36" s="61">
        <v>1</v>
      </c>
      <c r="AC36" s="61">
        <v>400</v>
      </c>
    </row>
    <row r="37" spans="1:29" x14ac:dyDescent="0.2">
      <c r="A37" s="71">
        <v>35</v>
      </c>
      <c r="B37" s="120">
        <v>43856</v>
      </c>
      <c r="C37" s="121" t="s">
        <v>711</v>
      </c>
      <c r="D37" s="76">
        <v>4</v>
      </c>
      <c r="E37" s="76">
        <v>8</v>
      </c>
      <c r="F37" s="76">
        <v>11</v>
      </c>
      <c r="G37" s="76">
        <v>12</v>
      </c>
      <c r="H37" s="76">
        <v>14</v>
      </c>
      <c r="I37" s="76">
        <v>23</v>
      </c>
      <c r="J37" s="76">
        <v>25</v>
      </c>
      <c r="K37" s="76">
        <v>36</v>
      </c>
      <c r="L37" s="76">
        <v>39</v>
      </c>
      <c r="M37" s="76">
        <v>45</v>
      </c>
      <c r="N37" s="76">
        <v>46</v>
      </c>
      <c r="O37" s="181"/>
      <c r="P37" s="61">
        <v>1</v>
      </c>
      <c r="Z37" s="62">
        <v>462</v>
      </c>
      <c r="AA37" s="62">
        <v>0</v>
      </c>
      <c r="AB37" s="61">
        <v>1</v>
      </c>
      <c r="AC37" s="61">
        <v>200</v>
      </c>
    </row>
    <row r="38" spans="1:29" x14ac:dyDescent="0.2">
      <c r="A38" s="71">
        <v>36</v>
      </c>
      <c r="B38" s="132">
        <v>43856</v>
      </c>
      <c r="C38" s="133" t="s">
        <v>720</v>
      </c>
      <c r="D38" s="134">
        <v>5</v>
      </c>
      <c r="E38" s="134">
        <v>10</v>
      </c>
      <c r="F38" s="134">
        <v>12</v>
      </c>
      <c r="G38" s="134">
        <v>14</v>
      </c>
      <c r="H38" s="134">
        <v>18</v>
      </c>
      <c r="I38" s="134">
        <v>23</v>
      </c>
      <c r="J38" s="134">
        <v>29</v>
      </c>
      <c r="K38" s="134">
        <v>30</v>
      </c>
      <c r="L38" s="134">
        <v>34</v>
      </c>
      <c r="M38" s="134">
        <v>44</v>
      </c>
      <c r="N38" s="134">
        <v>48</v>
      </c>
      <c r="O38" s="181"/>
      <c r="P38" s="61">
        <v>2</v>
      </c>
      <c r="Z38" s="62">
        <v>462</v>
      </c>
      <c r="AA38" s="62">
        <v>0</v>
      </c>
      <c r="AB38" s="61">
        <v>1</v>
      </c>
      <c r="AC38" s="61">
        <v>400</v>
      </c>
    </row>
    <row r="39" spans="1:29" x14ac:dyDescent="0.2">
      <c r="A39" s="71">
        <v>37</v>
      </c>
      <c r="B39" s="130">
        <v>43860</v>
      </c>
      <c r="C39" s="131" t="s">
        <v>710</v>
      </c>
      <c r="D39" s="126">
        <v>2</v>
      </c>
      <c r="E39" s="126">
        <v>9</v>
      </c>
      <c r="F39" s="126">
        <v>10</v>
      </c>
      <c r="G39" s="126">
        <v>11</v>
      </c>
      <c r="H39" s="126">
        <v>15</v>
      </c>
      <c r="I39" s="126">
        <v>19</v>
      </c>
      <c r="J39" s="126">
        <v>29</v>
      </c>
      <c r="K39" s="126">
        <v>38</v>
      </c>
      <c r="L39" s="126">
        <v>39</v>
      </c>
      <c r="M39" s="126">
        <v>43</v>
      </c>
      <c r="N39" s="126">
        <v>45</v>
      </c>
      <c r="O39" s="181"/>
      <c r="P39" s="61">
        <v>2</v>
      </c>
      <c r="Z39" s="62">
        <v>462</v>
      </c>
      <c r="AA39" s="62">
        <v>0</v>
      </c>
      <c r="AB39" s="61">
        <v>1</v>
      </c>
      <c r="AC39" s="61">
        <v>400</v>
      </c>
    </row>
    <row r="40" spans="1:29" x14ac:dyDescent="0.2">
      <c r="A40" s="71">
        <v>38</v>
      </c>
      <c r="B40" s="120">
        <v>43860</v>
      </c>
      <c r="C40" s="121" t="s">
        <v>711</v>
      </c>
      <c r="D40" s="76">
        <v>4</v>
      </c>
      <c r="E40" s="76">
        <v>7</v>
      </c>
      <c r="F40" s="76">
        <v>8</v>
      </c>
      <c r="G40" s="76">
        <v>9</v>
      </c>
      <c r="H40" s="76">
        <v>12</v>
      </c>
      <c r="I40" s="76">
        <v>23</v>
      </c>
      <c r="J40" s="76">
        <v>24</v>
      </c>
      <c r="K40" s="76">
        <v>25</v>
      </c>
      <c r="L40" s="76">
        <v>36</v>
      </c>
      <c r="M40" s="76">
        <v>37</v>
      </c>
      <c r="N40" s="76">
        <v>45</v>
      </c>
      <c r="O40" s="181"/>
      <c r="P40" s="166" t="s">
        <v>717</v>
      </c>
      <c r="Z40" s="62">
        <v>462</v>
      </c>
      <c r="AA40" s="62">
        <v>448</v>
      </c>
      <c r="AB40" s="61">
        <v>1</v>
      </c>
      <c r="AC40" s="61">
        <v>800</v>
      </c>
    </row>
    <row r="41" spans="1:29" x14ac:dyDescent="0.2">
      <c r="A41" s="71">
        <v>39</v>
      </c>
      <c r="B41" s="132">
        <v>43860</v>
      </c>
      <c r="C41" s="133" t="s">
        <v>720</v>
      </c>
      <c r="D41" s="134">
        <v>2</v>
      </c>
      <c r="E41" s="134">
        <v>10</v>
      </c>
      <c r="F41" s="134">
        <v>14</v>
      </c>
      <c r="G41" s="134">
        <v>17</v>
      </c>
      <c r="H41" s="134">
        <v>19</v>
      </c>
      <c r="I41" s="134">
        <v>20</v>
      </c>
      <c r="J41" s="134">
        <v>23</v>
      </c>
      <c r="K41" s="134">
        <v>26</v>
      </c>
      <c r="L41" s="134">
        <v>33</v>
      </c>
      <c r="M41" s="134">
        <v>38</v>
      </c>
      <c r="N41" s="134">
        <v>41</v>
      </c>
      <c r="O41" s="181"/>
      <c r="P41" s="61">
        <v>1</v>
      </c>
      <c r="Z41" s="62">
        <v>462</v>
      </c>
      <c r="AA41" s="62">
        <v>0</v>
      </c>
      <c r="AB41" s="61">
        <v>1</v>
      </c>
      <c r="AC41" s="61">
        <v>200</v>
      </c>
    </row>
    <row r="42" spans="1:29" x14ac:dyDescent="0.2">
      <c r="A42" s="71">
        <v>40</v>
      </c>
      <c r="B42" s="130">
        <v>43862</v>
      </c>
      <c r="C42" s="131" t="s">
        <v>710</v>
      </c>
      <c r="D42" s="126">
        <v>2</v>
      </c>
      <c r="E42" s="126">
        <v>9</v>
      </c>
      <c r="F42" s="126">
        <v>10</v>
      </c>
      <c r="G42" s="126">
        <v>11</v>
      </c>
      <c r="H42" s="126">
        <v>15</v>
      </c>
      <c r="I42" s="126">
        <v>22</v>
      </c>
      <c r="J42" s="126">
        <v>28</v>
      </c>
      <c r="K42" s="126">
        <v>38</v>
      </c>
      <c r="L42" s="126">
        <v>39</v>
      </c>
      <c r="M42" s="126">
        <v>43</v>
      </c>
      <c r="N42" s="126">
        <v>45</v>
      </c>
      <c r="O42" s="181"/>
      <c r="P42" s="61">
        <v>2</v>
      </c>
      <c r="Z42" s="62">
        <v>462</v>
      </c>
      <c r="AA42" s="62">
        <v>0</v>
      </c>
      <c r="AB42" s="61">
        <v>1</v>
      </c>
      <c r="AC42" s="61">
        <v>400</v>
      </c>
    </row>
    <row r="43" spans="1:29" x14ac:dyDescent="0.2">
      <c r="A43" s="71">
        <v>41</v>
      </c>
      <c r="B43" s="120">
        <v>43862</v>
      </c>
      <c r="C43" s="121" t="s">
        <v>711</v>
      </c>
      <c r="D43" s="76">
        <v>1</v>
      </c>
      <c r="E43" s="76">
        <v>2</v>
      </c>
      <c r="F43" s="76">
        <v>7</v>
      </c>
      <c r="G43" s="76">
        <v>9</v>
      </c>
      <c r="H43" s="76">
        <v>18</v>
      </c>
      <c r="I43" s="76">
        <v>20</v>
      </c>
      <c r="J43" s="76">
        <v>23</v>
      </c>
      <c r="K43" s="76">
        <v>25</v>
      </c>
      <c r="L43" s="76">
        <v>30</v>
      </c>
      <c r="M43" s="76">
        <v>38</v>
      </c>
      <c r="N43" s="76">
        <v>40</v>
      </c>
      <c r="O43" s="181"/>
      <c r="P43" s="61">
        <v>2</v>
      </c>
      <c r="Z43" s="62">
        <v>462</v>
      </c>
      <c r="AA43" s="62">
        <v>0</v>
      </c>
      <c r="AB43" s="61">
        <v>1</v>
      </c>
      <c r="AC43" s="61">
        <v>400</v>
      </c>
    </row>
    <row r="44" spans="1:29" x14ac:dyDescent="0.2">
      <c r="A44" s="71">
        <v>42</v>
      </c>
      <c r="B44" s="132">
        <v>43862</v>
      </c>
      <c r="C44" s="133" t="s">
        <v>720</v>
      </c>
      <c r="D44" s="134">
        <v>9</v>
      </c>
      <c r="E44" s="134">
        <v>10</v>
      </c>
      <c r="F44" s="134">
        <v>14</v>
      </c>
      <c r="G44" s="134">
        <v>18</v>
      </c>
      <c r="H44" s="134">
        <v>20</v>
      </c>
      <c r="I44" s="134">
        <v>23</v>
      </c>
      <c r="J44" s="134">
        <v>28</v>
      </c>
      <c r="K44" s="134">
        <v>30</v>
      </c>
      <c r="L44" s="134">
        <v>41</v>
      </c>
      <c r="M44" s="134">
        <v>42</v>
      </c>
      <c r="N44" s="134">
        <v>44</v>
      </c>
      <c r="O44" s="181"/>
      <c r="P44" s="61">
        <v>3</v>
      </c>
      <c r="Z44" s="62">
        <v>462</v>
      </c>
      <c r="AA44" s="62">
        <v>0</v>
      </c>
      <c r="AB44" s="61">
        <v>1</v>
      </c>
      <c r="AC44" s="61">
        <v>800</v>
      </c>
    </row>
    <row r="45" spans="1:29" x14ac:dyDescent="0.2">
      <c r="A45" s="71">
        <v>43</v>
      </c>
      <c r="B45" s="130">
        <v>43867</v>
      </c>
      <c r="C45" s="131" t="s">
        <v>710</v>
      </c>
      <c r="D45" s="126">
        <v>2</v>
      </c>
      <c r="E45" s="126">
        <v>7</v>
      </c>
      <c r="F45" s="126">
        <v>9</v>
      </c>
      <c r="G45" s="126">
        <v>10</v>
      </c>
      <c r="H45" s="126">
        <v>11</v>
      </c>
      <c r="I45" s="126">
        <v>15</v>
      </c>
      <c r="J45" s="126">
        <v>28</v>
      </c>
      <c r="K45" s="126">
        <v>38</v>
      </c>
      <c r="L45" s="126">
        <v>41</v>
      </c>
      <c r="M45" s="126">
        <v>43</v>
      </c>
      <c r="N45" s="126">
        <v>45</v>
      </c>
      <c r="O45" s="181"/>
      <c r="P45" s="61">
        <v>2</v>
      </c>
      <c r="Z45" s="62">
        <v>462</v>
      </c>
      <c r="AA45" s="62">
        <v>0</v>
      </c>
      <c r="AB45" s="61">
        <v>1</v>
      </c>
      <c r="AC45" s="61">
        <v>400</v>
      </c>
    </row>
    <row r="46" spans="1:29" x14ac:dyDescent="0.2">
      <c r="A46" s="71">
        <v>44</v>
      </c>
      <c r="B46" s="120">
        <v>43867</v>
      </c>
      <c r="C46" s="121" t="s">
        <v>711</v>
      </c>
      <c r="D46" s="76">
        <v>2</v>
      </c>
      <c r="E46" s="76">
        <v>7</v>
      </c>
      <c r="F46" s="76">
        <v>9</v>
      </c>
      <c r="G46" s="76">
        <v>14</v>
      </c>
      <c r="H46" s="76">
        <v>17</v>
      </c>
      <c r="I46" s="76">
        <v>18</v>
      </c>
      <c r="J46" s="76">
        <v>20</v>
      </c>
      <c r="K46" s="76">
        <v>27</v>
      </c>
      <c r="L46" s="76">
        <v>29</v>
      </c>
      <c r="M46" s="76">
        <v>38</v>
      </c>
      <c r="N46" s="76">
        <v>44</v>
      </c>
      <c r="O46" s="181"/>
      <c r="P46" s="61">
        <v>3</v>
      </c>
      <c r="Z46" s="62">
        <v>462</v>
      </c>
      <c r="AA46" s="62">
        <v>0</v>
      </c>
      <c r="AB46" s="61">
        <v>1</v>
      </c>
      <c r="AC46" s="61">
        <v>800</v>
      </c>
    </row>
    <row r="47" spans="1:29" x14ac:dyDescent="0.2">
      <c r="A47" s="71">
        <v>45</v>
      </c>
      <c r="B47" s="132">
        <v>43867</v>
      </c>
      <c r="C47" s="133" t="s">
        <v>720</v>
      </c>
      <c r="D47" s="134">
        <v>3</v>
      </c>
      <c r="E47" s="134">
        <v>10</v>
      </c>
      <c r="F47" s="134">
        <v>12</v>
      </c>
      <c r="G47" s="134">
        <v>14</v>
      </c>
      <c r="H47" s="134">
        <v>22</v>
      </c>
      <c r="I47" s="134">
        <v>26</v>
      </c>
      <c r="J47" s="134">
        <v>28</v>
      </c>
      <c r="K47" s="134">
        <v>36</v>
      </c>
      <c r="L47" s="134">
        <v>37</v>
      </c>
      <c r="M47" s="134">
        <v>42</v>
      </c>
      <c r="N47" s="134">
        <v>44</v>
      </c>
      <c r="O47" s="181"/>
      <c r="P47" s="61">
        <v>2</v>
      </c>
      <c r="Z47" s="62">
        <v>462</v>
      </c>
      <c r="AA47" s="62">
        <v>0</v>
      </c>
      <c r="AB47" s="61">
        <v>1</v>
      </c>
      <c r="AC47" s="61">
        <v>400</v>
      </c>
    </row>
    <row r="48" spans="1:29" x14ac:dyDescent="0.2">
      <c r="A48" s="71">
        <v>46</v>
      </c>
      <c r="B48" s="132">
        <v>43869</v>
      </c>
      <c r="C48" s="133" t="s">
        <v>710</v>
      </c>
      <c r="D48" s="134">
        <v>2</v>
      </c>
      <c r="E48" s="134">
        <v>10</v>
      </c>
      <c r="F48" s="134">
        <v>11</v>
      </c>
      <c r="G48" s="134">
        <v>15</v>
      </c>
      <c r="H48" s="134">
        <v>28</v>
      </c>
      <c r="I48" s="134">
        <v>16</v>
      </c>
      <c r="J48" s="134">
        <v>9</v>
      </c>
      <c r="K48" s="134">
        <v>41</v>
      </c>
      <c r="L48" s="134">
        <v>43</v>
      </c>
      <c r="M48" s="134">
        <v>13</v>
      </c>
      <c r="N48" s="134">
        <v>18</v>
      </c>
      <c r="O48" s="181"/>
      <c r="P48" s="61">
        <v>1</v>
      </c>
      <c r="Z48" s="62">
        <v>462</v>
      </c>
      <c r="AA48" s="62">
        <v>0</v>
      </c>
      <c r="AB48" s="61">
        <v>1</v>
      </c>
      <c r="AC48" s="61">
        <v>200</v>
      </c>
    </row>
    <row r="49" spans="1:29" x14ac:dyDescent="0.2">
      <c r="A49" s="71">
        <v>47</v>
      </c>
      <c r="B49" s="130">
        <v>43869</v>
      </c>
      <c r="C49" s="131" t="s">
        <v>711</v>
      </c>
      <c r="D49" s="126">
        <v>3</v>
      </c>
      <c r="E49" s="126">
        <v>7</v>
      </c>
      <c r="F49" s="126">
        <v>9</v>
      </c>
      <c r="G49" s="126">
        <v>17</v>
      </c>
      <c r="H49" s="126">
        <v>19</v>
      </c>
      <c r="I49" s="126">
        <v>20</v>
      </c>
      <c r="J49" s="126">
        <v>27</v>
      </c>
      <c r="K49" s="126">
        <v>29</v>
      </c>
      <c r="L49" s="126">
        <v>34</v>
      </c>
      <c r="M49" s="126">
        <v>42</v>
      </c>
      <c r="N49" s="126">
        <v>46</v>
      </c>
      <c r="O49" s="181"/>
      <c r="P49" s="166" t="s">
        <v>717</v>
      </c>
      <c r="Z49" s="62">
        <v>462</v>
      </c>
      <c r="AA49" s="62">
        <v>448</v>
      </c>
      <c r="AB49" s="61">
        <v>1</v>
      </c>
      <c r="AC49" s="61">
        <v>800</v>
      </c>
    </row>
    <row r="50" spans="1:29" x14ac:dyDescent="0.2">
      <c r="A50" s="71">
        <v>48</v>
      </c>
      <c r="B50" s="120">
        <v>43869</v>
      </c>
      <c r="C50" s="121" t="s">
        <v>720</v>
      </c>
      <c r="D50" s="76">
        <v>7</v>
      </c>
      <c r="E50" s="76">
        <v>10</v>
      </c>
      <c r="F50" s="76">
        <v>15</v>
      </c>
      <c r="G50" s="76">
        <v>20</v>
      </c>
      <c r="H50" s="76">
        <v>22</v>
      </c>
      <c r="I50" s="76">
        <v>23</v>
      </c>
      <c r="J50" s="76">
        <v>26</v>
      </c>
      <c r="K50" s="76">
        <v>28</v>
      </c>
      <c r="L50" s="76">
        <v>41</v>
      </c>
      <c r="M50" s="76">
        <v>42</v>
      </c>
      <c r="N50" s="76">
        <v>47</v>
      </c>
      <c r="O50" s="181"/>
      <c r="P50" s="61">
        <v>1</v>
      </c>
      <c r="Z50" s="62">
        <v>462</v>
      </c>
      <c r="AA50" s="62">
        <v>0</v>
      </c>
      <c r="AB50" s="61">
        <v>1</v>
      </c>
      <c r="AC50" s="61">
        <v>200</v>
      </c>
    </row>
    <row r="51" spans="1:29" x14ac:dyDescent="0.2">
      <c r="A51" s="71">
        <v>49</v>
      </c>
      <c r="B51" s="132">
        <v>43874</v>
      </c>
      <c r="C51" s="133" t="s">
        <v>710</v>
      </c>
      <c r="D51" s="134">
        <v>2</v>
      </c>
      <c r="E51" s="134">
        <v>9</v>
      </c>
      <c r="F51" s="134">
        <v>10</v>
      </c>
      <c r="G51" s="134">
        <v>11</v>
      </c>
      <c r="H51" s="134">
        <v>13</v>
      </c>
      <c r="I51" s="134">
        <v>15</v>
      </c>
      <c r="J51" s="134">
        <v>16</v>
      </c>
      <c r="K51" s="134">
        <v>25</v>
      </c>
      <c r="L51" s="134">
        <v>41</v>
      </c>
      <c r="M51" s="134">
        <v>43</v>
      </c>
      <c r="N51" s="134">
        <v>45</v>
      </c>
      <c r="O51" s="181"/>
      <c r="P51" s="61">
        <v>2</v>
      </c>
      <c r="Z51" s="62">
        <v>462</v>
      </c>
      <c r="AA51" s="62">
        <v>0</v>
      </c>
      <c r="AB51" s="61">
        <v>1</v>
      </c>
      <c r="AC51" s="61">
        <v>400</v>
      </c>
    </row>
    <row r="52" spans="1:29" x14ac:dyDescent="0.2">
      <c r="A52" s="71">
        <v>50</v>
      </c>
      <c r="B52" s="130">
        <v>43874</v>
      </c>
      <c r="C52" s="131" t="s">
        <v>711</v>
      </c>
      <c r="D52" s="126">
        <v>7</v>
      </c>
      <c r="E52" s="126">
        <v>9</v>
      </c>
      <c r="F52" s="126">
        <v>15</v>
      </c>
      <c r="G52" s="126">
        <v>17</v>
      </c>
      <c r="H52" s="126">
        <v>19</v>
      </c>
      <c r="I52" s="126">
        <v>25</v>
      </c>
      <c r="J52" s="126">
        <v>30</v>
      </c>
      <c r="K52" s="126">
        <v>40</v>
      </c>
      <c r="L52" s="126">
        <v>41</v>
      </c>
      <c r="M52" s="126">
        <v>42</v>
      </c>
      <c r="N52" s="126">
        <v>49</v>
      </c>
      <c r="O52" s="181"/>
      <c r="P52" s="61">
        <v>1</v>
      </c>
      <c r="Z52" s="62">
        <v>462</v>
      </c>
      <c r="AA52" s="62">
        <v>0</v>
      </c>
      <c r="AB52" s="61">
        <v>1</v>
      </c>
      <c r="AC52" s="61">
        <v>200</v>
      </c>
    </row>
    <row r="53" spans="1:29" x14ac:dyDescent="0.2">
      <c r="A53" s="71">
        <v>51</v>
      </c>
      <c r="B53" s="120">
        <v>43874</v>
      </c>
      <c r="C53" s="121" t="s">
        <v>720</v>
      </c>
      <c r="D53" s="76">
        <v>7</v>
      </c>
      <c r="E53" s="76">
        <v>10</v>
      </c>
      <c r="F53" s="76">
        <v>12</v>
      </c>
      <c r="G53" s="76">
        <v>14</v>
      </c>
      <c r="H53" s="76">
        <v>15</v>
      </c>
      <c r="I53" s="76">
        <v>20</v>
      </c>
      <c r="J53" s="76">
        <v>22</v>
      </c>
      <c r="K53" s="76">
        <v>27</v>
      </c>
      <c r="L53" s="76">
        <v>30</v>
      </c>
      <c r="M53" s="76">
        <v>34</v>
      </c>
      <c r="N53" s="76">
        <v>40</v>
      </c>
      <c r="O53" s="181"/>
      <c r="P53" s="61">
        <v>2</v>
      </c>
      <c r="Z53" s="62">
        <v>462</v>
      </c>
      <c r="AA53" s="62">
        <v>0</v>
      </c>
      <c r="AB53" s="61">
        <v>1</v>
      </c>
      <c r="AC53" s="61">
        <v>400</v>
      </c>
    </row>
    <row r="54" spans="1:29" x14ac:dyDescent="0.2">
      <c r="A54" s="71">
        <v>52</v>
      </c>
      <c r="B54" s="132">
        <v>43876</v>
      </c>
      <c r="C54" s="133" t="s">
        <v>710</v>
      </c>
      <c r="D54" s="134">
        <v>2</v>
      </c>
      <c r="E54" s="134">
        <v>9</v>
      </c>
      <c r="F54" s="134">
        <v>10</v>
      </c>
      <c r="G54" s="134">
        <v>11</v>
      </c>
      <c r="H54" s="134">
        <v>12</v>
      </c>
      <c r="I54" s="134">
        <v>13</v>
      </c>
      <c r="J54" s="134">
        <v>15</v>
      </c>
      <c r="K54" s="134">
        <v>16</v>
      </c>
      <c r="L54" s="134">
        <v>41</v>
      </c>
      <c r="M54" s="134">
        <v>43</v>
      </c>
      <c r="N54" s="134">
        <v>44</v>
      </c>
      <c r="O54" s="181"/>
      <c r="P54" s="61">
        <v>2</v>
      </c>
      <c r="Z54" s="62">
        <v>462</v>
      </c>
      <c r="AA54" s="62">
        <v>0</v>
      </c>
      <c r="AB54" s="61">
        <v>1</v>
      </c>
      <c r="AC54" s="61">
        <v>400</v>
      </c>
    </row>
    <row r="55" spans="1:29" x14ac:dyDescent="0.2">
      <c r="A55" s="71">
        <v>53</v>
      </c>
      <c r="B55" s="130">
        <v>43876</v>
      </c>
      <c r="C55" s="131" t="s">
        <v>711</v>
      </c>
      <c r="D55" s="126">
        <v>12</v>
      </c>
      <c r="E55" s="126">
        <v>13</v>
      </c>
      <c r="F55" s="126">
        <v>14</v>
      </c>
      <c r="G55" s="126">
        <v>15</v>
      </c>
      <c r="H55" s="126">
        <v>16</v>
      </c>
      <c r="I55" s="126">
        <v>25</v>
      </c>
      <c r="J55" s="126">
        <v>33</v>
      </c>
      <c r="K55" s="126">
        <v>39</v>
      </c>
      <c r="L55" s="126">
        <v>42</v>
      </c>
      <c r="M55" s="126">
        <v>47</v>
      </c>
      <c r="N55" s="126">
        <v>49</v>
      </c>
      <c r="O55" s="181"/>
      <c r="Z55" s="62">
        <v>462</v>
      </c>
      <c r="AA55" s="62">
        <v>0</v>
      </c>
      <c r="AB55" s="61">
        <v>0</v>
      </c>
      <c r="AC55" s="61">
        <v>0</v>
      </c>
    </row>
    <row r="56" spans="1:29" x14ac:dyDescent="0.2">
      <c r="A56" s="71">
        <v>54</v>
      </c>
      <c r="B56" s="120">
        <v>43876</v>
      </c>
      <c r="C56" s="121" t="s">
        <v>720</v>
      </c>
      <c r="D56" s="76">
        <v>3</v>
      </c>
      <c r="E56" s="76">
        <v>7</v>
      </c>
      <c r="F56" s="76">
        <v>10</v>
      </c>
      <c r="G56" s="76">
        <v>11</v>
      </c>
      <c r="H56" s="76">
        <v>22</v>
      </c>
      <c r="I56" s="76">
        <v>26</v>
      </c>
      <c r="J56" s="76">
        <v>27</v>
      </c>
      <c r="K56" s="76">
        <v>30</v>
      </c>
      <c r="L56" s="76">
        <v>34</v>
      </c>
      <c r="M56" s="76">
        <v>42</v>
      </c>
      <c r="N56" s="76">
        <v>45</v>
      </c>
      <c r="O56" s="181"/>
      <c r="P56" s="61">
        <v>2</v>
      </c>
      <c r="Z56" s="62">
        <v>462</v>
      </c>
      <c r="AA56" s="62">
        <v>0</v>
      </c>
      <c r="AB56" s="61">
        <v>1</v>
      </c>
      <c r="AC56" s="61">
        <v>400</v>
      </c>
    </row>
    <row r="57" spans="1:29" x14ac:dyDescent="0.2">
      <c r="A57" s="71">
        <v>55</v>
      </c>
      <c r="B57" s="132">
        <v>43881</v>
      </c>
      <c r="C57" s="133" t="s">
        <v>710</v>
      </c>
      <c r="D57" s="134">
        <v>2</v>
      </c>
      <c r="E57" s="134">
        <v>7</v>
      </c>
      <c r="F57" s="134">
        <v>9</v>
      </c>
      <c r="G57" s="134">
        <v>10</v>
      </c>
      <c r="H57" s="134">
        <v>11</v>
      </c>
      <c r="I57" s="134">
        <v>15</v>
      </c>
      <c r="J57" s="134">
        <v>16</v>
      </c>
      <c r="K57" s="134">
        <v>30</v>
      </c>
      <c r="L57" s="134">
        <v>39</v>
      </c>
      <c r="M57" s="134">
        <v>41</v>
      </c>
      <c r="N57" s="134">
        <v>44</v>
      </c>
      <c r="O57" s="181"/>
      <c r="P57" s="61">
        <v>2</v>
      </c>
      <c r="Z57" s="62">
        <v>462</v>
      </c>
      <c r="AA57" s="62">
        <v>0</v>
      </c>
      <c r="AB57" s="61">
        <v>1</v>
      </c>
      <c r="AC57" s="61">
        <v>400</v>
      </c>
    </row>
    <row r="58" spans="1:29" x14ac:dyDescent="0.2">
      <c r="A58" s="71">
        <v>56</v>
      </c>
      <c r="B58" s="130">
        <v>43881</v>
      </c>
      <c r="C58" s="131" t="s">
        <v>711</v>
      </c>
      <c r="D58" s="126">
        <v>4</v>
      </c>
      <c r="E58" s="126">
        <v>12</v>
      </c>
      <c r="F58" s="126">
        <v>14</v>
      </c>
      <c r="G58" s="126">
        <v>15</v>
      </c>
      <c r="H58" s="126">
        <v>16</v>
      </c>
      <c r="I58" s="126">
        <v>17</v>
      </c>
      <c r="J58" s="126">
        <v>20</v>
      </c>
      <c r="K58" s="126">
        <v>33</v>
      </c>
      <c r="L58" s="126">
        <v>42</v>
      </c>
      <c r="M58" s="126">
        <v>47</v>
      </c>
      <c r="N58" s="126">
        <v>49</v>
      </c>
      <c r="O58" s="181"/>
      <c r="P58" s="61">
        <v>1</v>
      </c>
      <c r="Z58" s="62">
        <v>462</v>
      </c>
      <c r="AA58" s="62">
        <v>0</v>
      </c>
      <c r="AB58" s="61">
        <v>1</v>
      </c>
      <c r="AC58" s="61">
        <v>200</v>
      </c>
    </row>
    <row r="59" spans="1:29" x14ac:dyDescent="0.2">
      <c r="A59" s="71">
        <v>57</v>
      </c>
      <c r="B59" s="120">
        <v>43881</v>
      </c>
      <c r="C59" s="121" t="s">
        <v>720</v>
      </c>
      <c r="D59" s="76">
        <v>3</v>
      </c>
      <c r="E59" s="76">
        <v>12</v>
      </c>
      <c r="F59" s="76">
        <v>14</v>
      </c>
      <c r="G59" s="76">
        <v>20</v>
      </c>
      <c r="H59" s="76">
        <v>22</v>
      </c>
      <c r="I59" s="76">
        <v>25</v>
      </c>
      <c r="J59" s="76">
        <v>30</v>
      </c>
      <c r="K59" s="76">
        <v>34</v>
      </c>
      <c r="L59" s="76">
        <v>41</v>
      </c>
      <c r="M59" s="76">
        <v>45</v>
      </c>
      <c r="N59" s="76">
        <v>46</v>
      </c>
      <c r="O59" s="181"/>
      <c r="P59" s="166" t="s">
        <v>717</v>
      </c>
      <c r="Z59" s="62">
        <v>462</v>
      </c>
      <c r="AA59" s="62">
        <v>448</v>
      </c>
      <c r="AB59" s="61">
        <v>1</v>
      </c>
      <c r="AC59" s="61">
        <v>800</v>
      </c>
    </row>
    <row r="60" spans="1:29" x14ac:dyDescent="0.2">
      <c r="A60" s="71">
        <v>58</v>
      </c>
      <c r="B60" s="132">
        <v>43888</v>
      </c>
      <c r="C60" s="133" t="s">
        <v>710</v>
      </c>
      <c r="D60" s="134">
        <v>2</v>
      </c>
      <c r="E60" s="134">
        <v>7</v>
      </c>
      <c r="F60" s="134">
        <v>9</v>
      </c>
      <c r="G60" s="134">
        <v>10</v>
      </c>
      <c r="H60" s="134">
        <v>12</v>
      </c>
      <c r="I60" s="134">
        <v>15</v>
      </c>
      <c r="J60" s="134">
        <v>16</v>
      </c>
      <c r="K60" s="134">
        <v>18</v>
      </c>
      <c r="L60" s="134">
        <v>25</v>
      </c>
      <c r="M60" s="134">
        <v>26</v>
      </c>
      <c r="N60" s="134">
        <v>45</v>
      </c>
      <c r="O60" s="181"/>
      <c r="P60" s="61">
        <v>2</v>
      </c>
      <c r="Z60" s="62">
        <v>462</v>
      </c>
      <c r="AA60" s="62">
        <v>0</v>
      </c>
      <c r="AB60" s="61">
        <v>1</v>
      </c>
      <c r="AC60" s="61">
        <v>400</v>
      </c>
    </row>
    <row r="61" spans="1:29" x14ac:dyDescent="0.2">
      <c r="A61" s="71">
        <v>59</v>
      </c>
      <c r="B61" s="130">
        <v>43888</v>
      </c>
      <c r="C61" s="131" t="s">
        <v>711</v>
      </c>
      <c r="D61" s="126">
        <v>4</v>
      </c>
      <c r="E61" s="126">
        <v>9</v>
      </c>
      <c r="F61" s="126">
        <v>14</v>
      </c>
      <c r="G61" s="126">
        <v>20</v>
      </c>
      <c r="H61" s="126">
        <v>25</v>
      </c>
      <c r="I61" s="126">
        <v>26</v>
      </c>
      <c r="J61" s="126">
        <v>28</v>
      </c>
      <c r="K61" s="126">
        <v>33</v>
      </c>
      <c r="L61" s="126">
        <v>36</v>
      </c>
      <c r="M61" s="126">
        <v>46</v>
      </c>
      <c r="N61" s="126">
        <v>49</v>
      </c>
      <c r="O61" s="181"/>
      <c r="P61" s="61">
        <v>2</v>
      </c>
      <c r="Z61" s="62">
        <v>462</v>
      </c>
      <c r="AA61" s="62">
        <v>0</v>
      </c>
      <c r="AB61" s="61">
        <v>1</v>
      </c>
      <c r="AC61" s="61">
        <v>400</v>
      </c>
    </row>
    <row r="62" spans="1:29" x14ac:dyDescent="0.2">
      <c r="A62" s="71">
        <v>60</v>
      </c>
      <c r="B62" s="120">
        <v>43888</v>
      </c>
      <c r="C62" s="121" t="s">
        <v>720</v>
      </c>
      <c r="D62" s="76">
        <v>3</v>
      </c>
      <c r="E62" s="76">
        <v>9</v>
      </c>
      <c r="F62" s="76">
        <v>15</v>
      </c>
      <c r="G62" s="76">
        <v>19</v>
      </c>
      <c r="H62" s="76">
        <v>22</v>
      </c>
      <c r="I62" s="76">
        <v>23</v>
      </c>
      <c r="J62" s="76">
        <v>29</v>
      </c>
      <c r="K62" s="76">
        <v>30</v>
      </c>
      <c r="L62" s="76">
        <v>34</v>
      </c>
      <c r="M62" s="76">
        <v>46</v>
      </c>
      <c r="N62" s="76">
        <v>49</v>
      </c>
      <c r="O62" s="181"/>
      <c r="P62" s="61">
        <v>2</v>
      </c>
      <c r="Z62" s="62">
        <v>462</v>
      </c>
      <c r="AA62" s="62">
        <v>0</v>
      </c>
      <c r="AB62" s="61">
        <v>1</v>
      </c>
      <c r="AC62" s="61">
        <v>400</v>
      </c>
    </row>
    <row r="63" spans="1:29" x14ac:dyDescent="0.2">
      <c r="A63" s="71">
        <v>61</v>
      </c>
      <c r="B63" s="132">
        <v>43890</v>
      </c>
      <c r="C63" s="133" t="s">
        <v>710</v>
      </c>
      <c r="D63" s="134">
        <v>2</v>
      </c>
      <c r="E63" s="134">
        <v>7</v>
      </c>
      <c r="F63" s="134">
        <v>9</v>
      </c>
      <c r="G63" s="134">
        <v>12</v>
      </c>
      <c r="H63" s="134">
        <v>15</v>
      </c>
      <c r="I63" s="134">
        <v>16</v>
      </c>
      <c r="J63" s="134">
        <v>18</v>
      </c>
      <c r="K63" s="134">
        <v>19</v>
      </c>
      <c r="L63" s="134">
        <v>25</v>
      </c>
      <c r="M63" s="134">
        <v>26</v>
      </c>
      <c r="N63" s="134">
        <v>45</v>
      </c>
      <c r="O63" s="181"/>
      <c r="P63" s="61">
        <v>2</v>
      </c>
      <c r="Z63" s="62">
        <v>462</v>
      </c>
      <c r="AA63" s="62">
        <v>0</v>
      </c>
      <c r="AB63" s="61">
        <v>1</v>
      </c>
      <c r="AC63" s="61">
        <v>400</v>
      </c>
    </row>
    <row r="64" spans="1:29" x14ac:dyDescent="0.2">
      <c r="A64" s="71">
        <v>62</v>
      </c>
      <c r="B64" s="130">
        <v>43890</v>
      </c>
      <c r="C64" s="131" t="s">
        <v>711</v>
      </c>
      <c r="D64" s="126">
        <v>4</v>
      </c>
      <c r="E64" s="126">
        <v>9</v>
      </c>
      <c r="F64" s="126">
        <v>12</v>
      </c>
      <c r="G64" s="126">
        <v>15</v>
      </c>
      <c r="H64" s="126">
        <v>23</v>
      </c>
      <c r="I64" s="126">
        <v>25</v>
      </c>
      <c r="J64" s="126">
        <v>26</v>
      </c>
      <c r="K64" s="126">
        <v>28</v>
      </c>
      <c r="L64" s="126">
        <v>36</v>
      </c>
      <c r="M64" s="126">
        <v>45</v>
      </c>
      <c r="N64" s="126">
        <v>49</v>
      </c>
      <c r="O64" s="181"/>
      <c r="P64" s="61">
        <v>2</v>
      </c>
      <c r="Z64" s="62">
        <v>462</v>
      </c>
      <c r="AA64" s="62">
        <v>0</v>
      </c>
      <c r="AB64" s="61">
        <v>1</v>
      </c>
      <c r="AC64" s="61">
        <v>400</v>
      </c>
    </row>
    <row r="65" spans="1:29" x14ac:dyDescent="0.2">
      <c r="A65" s="71">
        <v>63</v>
      </c>
      <c r="B65" s="120">
        <v>43890</v>
      </c>
      <c r="C65" s="121" t="s">
        <v>720</v>
      </c>
      <c r="D65" s="76">
        <v>7</v>
      </c>
      <c r="E65" s="76">
        <v>10</v>
      </c>
      <c r="F65" s="76">
        <v>12</v>
      </c>
      <c r="G65" s="76">
        <v>15</v>
      </c>
      <c r="H65" s="76">
        <v>22</v>
      </c>
      <c r="I65" s="76">
        <v>23</v>
      </c>
      <c r="J65" s="76">
        <v>25</v>
      </c>
      <c r="K65" s="76">
        <v>41</v>
      </c>
      <c r="L65" s="76">
        <v>42</v>
      </c>
      <c r="M65" s="76">
        <v>46</v>
      </c>
      <c r="N65" s="76">
        <v>47</v>
      </c>
      <c r="O65" s="181"/>
      <c r="Z65" s="62">
        <v>462</v>
      </c>
      <c r="AA65" s="62">
        <v>0</v>
      </c>
      <c r="AB65" s="61">
        <v>0</v>
      </c>
      <c r="AC65" s="61">
        <v>0</v>
      </c>
    </row>
    <row r="66" spans="1:29" x14ac:dyDescent="0.2">
      <c r="A66" s="71">
        <v>64</v>
      </c>
      <c r="B66" s="132">
        <v>43895</v>
      </c>
      <c r="C66" s="133" t="s">
        <v>710</v>
      </c>
      <c r="D66" s="134">
        <v>2</v>
      </c>
      <c r="E66" s="134">
        <v>7</v>
      </c>
      <c r="F66" s="134">
        <v>9</v>
      </c>
      <c r="G66" s="134">
        <v>12</v>
      </c>
      <c r="H66" s="134">
        <v>15</v>
      </c>
      <c r="I66" s="134">
        <v>16</v>
      </c>
      <c r="J66" s="134">
        <v>18</v>
      </c>
      <c r="K66" s="134">
        <v>19</v>
      </c>
      <c r="L66" s="134">
        <v>26</v>
      </c>
      <c r="M66" s="134">
        <v>44</v>
      </c>
      <c r="N66" s="134">
        <v>45</v>
      </c>
      <c r="O66" s="181"/>
      <c r="P66" s="61">
        <v>3</v>
      </c>
      <c r="Z66" s="62">
        <v>462</v>
      </c>
      <c r="AA66" s="62">
        <v>0</v>
      </c>
      <c r="AB66" s="61">
        <v>1</v>
      </c>
      <c r="AC66" s="61">
        <v>800</v>
      </c>
    </row>
    <row r="67" spans="1:29" x14ac:dyDescent="0.2">
      <c r="A67" s="71">
        <v>65</v>
      </c>
      <c r="B67" s="130">
        <v>43895</v>
      </c>
      <c r="C67" s="131" t="s">
        <v>711</v>
      </c>
      <c r="D67" s="126">
        <v>7</v>
      </c>
      <c r="E67" s="126">
        <v>12</v>
      </c>
      <c r="F67" s="126">
        <v>15</v>
      </c>
      <c r="G67" s="126">
        <v>23</v>
      </c>
      <c r="H67" s="126">
        <v>26</v>
      </c>
      <c r="I67" s="126">
        <v>30</v>
      </c>
      <c r="J67" s="126">
        <v>31</v>
      </c>
      <c r="K67" s="126">
        <v>37</v>
      </c>
      <c r="L67" s="126">
        <v>44</v>
      </c>
      <c r="M67" s="126">
        <v>45</v>
      </c>
      <c r="N67" s="126">
        <v>49</v>
      </c>
      <c r="O67" s="181"/>
      <c r="P67" s="166" t="s">
        <v>717</v>
      </c>
      <c r="Z67" s="62">
        <v>462</v>
      </c>
      <c r="AA67" s="62">
        <v>448</v>
      </c>
      <c r="AB67" s="61">
        <v>1</v>
      </c>
      <c r="AC67" s="61">
        <v>900</v>
      </c>
    </row>
    <row r="68" spans="1:29" x14ac:dyDescent="0.2">
      <c r="A68" s="71">
        <v>66</v>
      </c>
      <c r="B68" s="120">
        <v>43895</v>
      </c>
      <c r="C68" s="121" t="s">
        <v>720</v>
      </c>
      <c r="D68" s="76">
        <v>10</v>
      </c>
      <c r="E68" s="76">
        <v>12</v>
      </c>
      <c r="F68" s="76">
        <v>21</v>
      </c>
      <c r="G68" s="76">
        <v>22</v>
      </c>
      <c r="H68" s="76">
        <v>23</v>
      </c>
      <c r="I68" s="76">
        <v>25</v>
      </c>
      <c r="J68" s="76">
        <v>26</v>
      </c>
      <c r="K68" s="76">
        <v>30</v>
      </c>
      <c r="L68" s="76">
        <v>36</v>
      </c>
      <c r="M68" s="76">
        <v>39</v>
      </c>
      <c r="N68" s="76">
        <v>42</v>
      </c>
      <c r="O68" s="181"/>
      <c r="Z68" s="62">
        <v>462</v>
      </c>
      <c r="AA68" s="62">
        <v>0</v>
      </c>
      <c r="AB68" s="61">
        <v>0</v>
      </c>
      <c r="AC68" s="61">
        <v>0</v>
      </c>
    </row>
    <row r="69" spans="1:29" x14ac:dyDescent="0.2">
      <c r="A69" s="71">
        <v>67</v>
      </c>
      <c r="B69" s="132">
        <v>43897</v>
      </c>
      <c r="C69" s="133" t="s">
        <v>710</v>
      </c>
      <c r="D69" s="134">
        <v>2</v>
      </c>
      <c r="E69" s="134">
        <v>7</v>
      </c>
      <c r="F69" s="134">
        <v>9</v>
      </c>
      <c r="G69" s="134">
        <v>12</v>
      </c>
      <c r="H69" s="134">
        <v>15</v>
      </c>
      <c r="I69" s="134">
        <v>16</v>
      </c>
      <c r="J69" s="134">
        <v>19</v>
      </c>
      <c r="K69" s="134">
        <v>21</v>
      </c>
      <c r="L69" s="134">
        <v>26</v>
      </c>
      <c r="M69" s="134">
        <v>44</v>
      </c>
      <c r="N69" s="134">
        <v>45</v>
      </c>
      <c r="O69" s="181"/>
      <c r="P69" s="61">
        <v>3</v>
      </c>
      <c r="Z69" s="62">
        <v>462</v>
      </c>
      <c r="AA69" s="62">
        <v>0</v>
      </c>
      <c r="AB69" s="61">
        <v>1</v>
      </c>
      <c r="AC69" s="61">
        <v>800</v>
      </c>
    </row>
    <row r="70" spans="1:29" x14ac:dyDescent="0.2">
      <c r="A70" s="71">
        <v>68</v>
      </c>
      <c r="B70" s="130">
        <v>43897</v>
      </c>
      <c r="C70" s="131" t="s">
        <v>711</v>
      </c>
      <c r="D70" s="126">
        <v>7</v>
      </c>
      <c r="E70" s="126">
        <v>11</v>
      </c>
      <c r="F70" s="126">
        <v>16</v>
      </c>
      <c r="G70" s="126">
        <v>18</v>
      </c>
      <c r="H70" s="126">
        <v>23</v>
      </c>
      <c r="I70" s="126">
        <v>30</v>
      </c>
      <c r="J70" s="126">
        <v>31</v>
      </c>
      <c r="K70" s="126">
        <v>37</v>
      </c>
      <c r="L70" s="126">
        <v>42</v>
      </c>
      <c r="M70" s="126">
        <v>45</v>
      </c>
      <c r="N70" s="126">
        <v>49</v>
      </c>
      <c r="O70" s="181"/>
      <c r="P70" s="166" t="s">
        <v>717</v>
      </c>
      <c r="Z70" s="62">
        <v>462</v>
      </c>
      <c r="AA70" s="62">
        <v>448</v>
      </c>
      <c r="AB70" s="61">
        <v>1</v>
      </c>
      <c r="AC70" s="61">
        <v>800</v>
      </c>
    </row>
    <row r="71" spans="1:29" x14ac:dyDescent="0.2">
      <c r="A71" s="71">
        <v>69</v>
      </c>
      <c r="B71" s="120">
        <v>43897</v>
      </c>
      <c r="C71" s="121" t="s">
        <v>720</v>
      </c>
      <c r="D71" s="76">
        <v>3</v>
      </c>
      <c r="E71" s="76">
        <v>9</v>
      </c>
      <c r="F71" s="76">
        <v>10</v>
      </c>
      <c r="G71" s="76">
        <v>16</v>
      </c>
      <c r="H71" s="76">
        <v>21</v>
      </c>
      <c r="I71" s="76">
        <v>22</v>
      </c>
      <c r="J71" s="76">
        <v>25</v>
      </c>
      <c r="K71" s="76">
        <v>28</v>
      </c>
      <c r="L71" s="76">
        <v>41</v>
      </c>
      <c r="M71" s="76">
        <v>42</v>
      </c>
      <c r="N71" s="76">
        <v>49</v>
      </c>
      <c r="O71" s="181"/>
      <c r="P71" s="61">
        <v>1</v>
      </c>
      <c r="Z71" s="62">
        <v>462</v>
      </c>
      <c r="AA71" s="62">
        <v>0</v>
      </c>
      <c r="AB71" s="61">
        <v>1</v>
      </c>
      <c r="AC71" s="61">
        <v>200</v>
      </c>
    </row>
    <row r="72" spans="1:29" x14ac:dyDescent="0.2">
      <c r="A72" s="71">
        <v>70</v>
      </c>
      <c r="B72" s="132">
        <v>43902</v>
      </c>
      <c r="C72" s="133" t="s">
        <v>710</v>
      </c>
      <c r="D72" s="134">
        <v>2</v>
      </c>
      <c r="E72" s="134">
        <v>9</v>
      </c>
      <c r="F72" s="134">
        <v>12</v>
      </c>
      <c r="G72" s="134">
        <v>15</v>
      </c>
      <c r="H72" s="134">
        <v>16</v>
      </c>
      <c r="I72" s="134">
        <v>19</v>
      </c>
      <c r="J72" s="134">
        <v>21</v>
      </c>
      <c r="K72" s="134">
        <v>25</v>
      </c>
      <c r="L72" s="134">
        <v>26</v>
      </c>
      <c r="M72" s="134">
        <v>44</v>
      </c>
      <c r="N72" s="134">
        <v>45</v>
      </c>
      <c r="O72" s="181"/>
      <c r="P72" s="61">
        <v>3</v>
      </c>
      <c r="Z72" s="62">
        <v>462</v>
      </c>
      <c r="AA72" s="62">
        <v>0</v>
      </c>
      <c r="AB72" s="61">
        <v>1</v>
      </c>
      <c r="AC72" s="61">
        <v>800</v>
      </c>
    </row>
    <row r="73" spans="1:29" x14ac:dyDescent="0.2">
      <c r="A73" s="71">
        <v>71</v>
      </c>
      <c r="B73" s="130">
        <v>43902</v>
      </c>
      <c r="C73" s="131" t="s">
        <v>711</v>
      </c>
      <c r="D73" s="126">
        <v>7</v>
      </c>
      <c r="E73" s="126">
        <v>9</v>
      </c>
      <c r="F73" s="126">
        <v>18</v>
      </c>
      <c r="G73" s="126">
        <v>23</v>
      </c>
      <c r="H73" s="126">
        <v>24</v>
      </c>
      <c r="I73" s="126">
        <v>30</v>
      </c>
      <c r="J73" s="126">
        <v>34</v>
      </c>
      <c r="K73" s="126">
        <v>41</v>
      </c>
      <c r="L73" s="126">
        <v>42</v>
      </c>
      <c r="M73" s="126">
        <v>45</v>
      </c>
      <c r="N73" s="126">
        <v>49</v>
      </c>
      <c r="O73" s="181"/>
      <c r="P73" s="166" t="s">
        <v>717</v>
      </c>
      <c r="Z73" s="62">
        <v>462</v>
      </c>
      <c r="AA73" s="62">
        <v>448</v>
      </c>
      <c r="AB73" s="61">
        <v>1</v>
      </c>
      <c r="AC73" s="61">
        <v>800</v>
      </c>
    </row>
    <row r="74" spans="1:29" x14ac:dyDescent="0.2">
      <c r="A74" s="71">
        <v>72</v>
      </c>
      <c r="B74" s="120">
        <v>43902</v>
      </c>
      <c r="C74" s="121" t="s">
        <v>720</v>
      </c>
      <c r="D74" s="76">
        <v>9</v>
      </c>
      <c r="E74" s="76">
        <v>10</v>
      </c>
      <c r="F74" s="76">
        <v>12</v>
      </c>
      <c r="G74" s="76">
        <v>14</v>
      </c>
      <c r="H74" s="76">
        <v>15</v>
      </c>
      <c r="I74" s="76">
        <v>21</v>
      </c>
      <c r="J74" s="76">
        <v>23</v>
      </c>
      <c r="K74" s="76">
        <v>25</v>
      </c>
      <c r="L74" s="76">
        <v>27</v>
      </c>
      <c r="M74" s="76">
        <v>34</v>
      </c>
      <c r="N74" s="76">
        <v>37</v>
      </c>
      <c r="O74" s="181"/>
      <c r="P74" s="166" t="s">
        <v>717</v>
      </c>
      <c r="Z74" s="62">
        <v>462</v>
      </c>
      <c r="AA74" s="62">
        <v>448</v>
      </c>
      <c r="AB74" s="61">
        <v>1</v>
      </c>
      <c r="AC74" s="61">
        <v>800</v>
      </c>
    </row>
    <row r="75" spans="1:29" x14ac:dyDescent="0.2">
      <c r="A75" s="71">
        <v>73</v>
      </c>
      <c r="B75" s="132">
        <v>43904</v>
      </c>
      <c r="C75" s="133" t="s">
        <v>710</v>
      </c>
      <c r="D75" s="134">
        <v>2</v>
      </c>
      <c r="E75" s="134">
        <v>17</v>
      </c>
      <c r="F75" s="134">
        <v>19</v>
      </c>
      <c r="G75" s="134">
        <v>25</v>
      </c>
      <c r="H75" s="134">
        <v>26</v>
      </c>
      <c r="I75" s="134">
        <v>30</v>
      </c>
      <c r="J75" s="134">
        <v>31</v>
      </c>
      <c r="K75" s="134">
        <v>34</v>
      </c>
      <c r="L75" s="134">
        <v>36</v>
      </c>
      <c r="M75" s="134">
        <v>38</v>
      </c>
      <c r="N75" s="134">
        <v>40</v>
      </c>
      <c r="O75" s="181"/>
      <c r="P75" s="61">
        <v>2</v>
      </c>
      <c r="Z75" s="62">
        <v>462</v>
      </c>
      <c r="AA75" s="62">
        <v>0</v>
      </c>
      <c r="AB75" s="61">
        <v>1</v>
      </c>
      <c r="AC75" s="61">
        <v>400</v>
      </c>
    </row>
    <row r="76" spans="1:29" x14ac:dyDescent="0.2">
      <c r="A76" s="71">
        <v>74</v>
      </c>
      <c r="B76" s="130">
        <v>43904</v>
      </c>
      <c r="C76" s="131" t="s">
        <v>711</v>
      </c>
      <c r="D76" s="126">
        <v>5</v>
      </c>
      <c r="E76" s="126">
        <v>17</v>
      </c>
      <c r="F76" s="126">
        <v>22</v>
      </c>
      <c r="G76" s="126">
        <v>24</v>
      </c>
      <c r="H76" s="126">
        <v>28</v>
      </c>
      <c r="I76" s="126">
        <v>29</v>
      </c>
      <c r="J76" s="126">
        <v>33</v>
      </c>
      <c r="K76" s="126">
        <v>34</v>
      </c>
      <c r="L76" s="126">
        <v>36</v>
      </c>
      <c r="M76" s="126">
        <v>41</v>
      </c>
      <c r="N76" s="126">
        <v>47</v>
      </c>
      <c r="O76" s="181"/>
      <c r="P76" s="61">
        <v>1</v>
      </c>
      <c r="Z76" s="62">
        <v>462</v>
      </c>
      <c r="AA76" s="62">
        <v>0</v>
      </c>
      <c r="AB76" s="61">
        <v>1</v>
      </c>
      <c r="AC76" s="61">
        <v>200</v>
      </c>
    </row>
    <row r="77" spans="1:29" x14ac:dyDescent="0.2">
      <c r="A77" s="71">
        <v>75</v>
      </c>
      <c r="B77" s="120">
        <v>43904</v>
      </c>
      <c r="C77" s="121" t="s">
        <v>720</v>
      </c>
      <c r="D77" s="76">
        <v>5</v>
      </c>
      <c r="E77" s="76">
        <v>9</v>
      </c>
      <c r="F77" s="76">
        <v>10</v>
      </c>
      <c r="G77" s="76">
        <v>13</v>
      </c>
      <c r="H77" s="76">
        <v>24</v>
      </c>
      <c r="I77" s="76">
        <v>30</v>
      </c>
      <c r="J77" s="76">
        <v>34</v>
      </c>
      <c r="K77" s="76">
        <v>35</v>
      </c>
      <c r="L77" s="76">
        <v>38</v>
      </c>
      <c r="M77" s="76">
        <v>39</v>
      </c>
      <c r="N77" s="76">
        <v>46</v>
      </c>
      <c r="O77" s="181"/>
      <c r="P77" s="61">
        <v>2</v>
      </c>
      <c r="Z77" s="62">
        <v>462</v>
      </c>
      <c r="AA77" s="62">
        <v>0</v>
      </c>
      <c r="AB77" s="61">
        <v>1</v>
      </c>
      <c r="AC77" s="61">
        <v>400</v>
      </c>
    </row>
    <row r="131" spans="8:8" ht="15" x14ac:dyDescent="0.25">
      <c r="H131"/>
    </row>
  </sheetData>
  <sortState ref="H80:H90">
    <sortCondition ref="H80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"/>
  <sheetViews>
    <sheetView zoomScale="85" zoomScaleNormal="85" workbookViewId="0">
      <selection sqref="A1:XFD1048576"/>
    </sheetView>
  </sheetViews>
  <sheetFormatPr baseColWidth="10" defaultColWidth="10.7109375" defaultRowHeight="15" x14ac:dyDescent="0.25"/>
  <cols>
    <col min="1" max="25" width="10.7109375" customWidth="1"/>
    <col min="28" max="28" width="10.7109375" customWidth="1"/>
  </cols>
  <sheetData/>
  <sortState ref="D2:K28">
    <sortCondition descending="1" ref="G3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opLeftCell="A17" zoomScale="205" zoomScaleNormal="205" workbookViewId="0">
      <selection activeCell="K22" sqref="K22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03" t="s">
        <v>692</v>
      </c>
      <c r="C1" s="204"/>
      <c r="D1" s="204"/>
      <c r="E1" s="204"/>
      <c r="F1" s="204"/>
      <c r="G1" s="204"/>
      <c r="H1" s="205"/>
      <c r="J1" s="203" t="s">
        <v>693</v>
      </c>
      <c r="K1" s="204"/>
      <c r="L1" s="204"/>
      <c r="M1" s="204"/>
      <c r="N1" s="204"/>
      <c r="O1" s="204"/>
      <c r="P1" s="205"/>
      <c r="S1" s="45" t="s">
        <v>619</v>
      </c>
    </row>
    <row r="2" spans="2:19" hidden="1" x14ac:dyDescent="0.25">
      <c r="B2" s="72" t="s">
        <v>635</v>
      </c>
      <c r="C2" s="73" t="s">
        <v>636</v>
      </c>
      <c r="D2" s="73" t="s">
        <v>637</v>
      </c>
      <c r="E2" s="73" t="s">
        <v>638</v>
      </c>
      <c r="F2" s="73" t="s">
        <v>639</v>
      </c>
      <c r="G2" s="73" t="s">
        <v>640</v>
      </c>
      <c r="H2" s="74" t="s">
        <v>641</v>
      </c>
      <c r="J2" s="72" t="s">
        <v>635</v>
      </c>
      <c r="K2" s="73" t="s">
        <v>636</v>
      </c>
      <c r="L2" s="73" t="s">
        <v>637</v>
      </c>
      <c r="M2" s="73" t="s">
        <v>638</v>
      </c>
      <c r="N2" s="73" t="s">
        <v>639</v>
      </c>
      <c r="O2" s="73" t="s">
        <v>640</v>
      </c>
      <c r="P2" s="74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3">
        <f t="shared" ref="H3:H6" si="2">+G3+1</f>
        <v>3</v>
      </c>
      <c r="J3" s="116"/>
      <c r="K3" s="117"/>
      <c r="L3" s="117"/>
      <c r="M3" s="117"/>
      <c r="N3" s="117"/>
      <c r="O3" s="117"/>
      <c r="P3" s="83">
        <f t="shared" ref="P3:P7" si="3">+O3+1</f>
        <v>1</v>
      </c>
    </row>
    <row r="4" spans="2:19" hidden="1" x14ac:dyDescent="0.25">
      <c r="B4" s="54">
        <f>+H3+1</f>
        <v>4</v>
      </c>
      <c r="C4" s="114">
        <f t="shared" ref="C4:C7" si="4">+B4+1</f>
        <v>5</v>
      </c>
      <c r="D4" s="113">
        <f t="shared" ref="D4:D7" si="5">+C4+1</f>
        <v>6</v>
      </c>
      <c r="E4" s="114">
        <f t="shared" ref="E4:G7" si="6">+D4+1</f>
        <v>7</v>
      </c>
      <c r="F4" s="113">
        <f t="shared" si="0"/>
        <v>8</v>
      </c>
      <c r="G4" s="113">
        <f t="shared" si="1"/>
        <v>9</v>
      </c>
      <c r="H4" s="84">
        <f t="shared" si="2"/>
        <v>10</v>
      </c>
      <c r="J4" s="54">
        <f>+P3+1</f>
        <v>2</v>
      </c>
      <c r="K4" s="114">
        <f t="shared" ref="K4:K7" si="7">+J4+1</f>
        <v>3</v>
      </c>
      <c r="L4" s="113">
        <f t="shared" ref="L4:L7" si="8">+K4+1</f>
        <v>4</v>
      </c>
      <c r="M4" s="114">
        <f t="shared" ref="M4:M7" si="9">+L4+1</f>
        <v>5</v>
      </c>
      <c r="N4" s="113">
        <f t="shared" ref="N4:N7" si="10">+M4+1</f>
        <v>6</v>
      </c>
      <c r="O4" s="113">
        <f t="shared" ref="O4:O7" si="11">+N4+1</f>
        <v>7</v>
      </c>
      <c r="P4" s="84">
        <f t="shared" si="3"/>
        <v>8</v>
      </c>
    </row>
    <row r="5" spans="2:19" hidden="1" x14ac:dyDescent="0.25">
      <c r="B5" s="53">
        <f>+H4+1</f>
        <v>11</v>
      </c>
      <c r="C5" s="113">
        <f t="shared" si="4"/>
        <v>12</v>
      </c>
      <c r="D5" s="114">
        <f t="shared" si="5"/>
        <v>13</v>
      </c>
      <c r="E5" s="113">
        <f t="shared" si="6"/>
        <v>14</v>
      </c>
      <c r="F5" s="114">
        <f t="shared" si="0"/>
        <v>15</v>
      </c>
      <c r="G5" s="114">
        <f t="shared" si="1"/>
        <v>16</v>
      </c>
      <c r="H5" s="84">
        <f t="shared" si="2"/>
        <v>17</v>
      </c>
      <c r="J5" s="53">
        <f>+P4+1</f>
        <v>9</v>
      </c>
      <c r="K5" s="113">
        <f t="shared" si="7"/>
        <v>10</v>
      </c>
      <c r="L5" s="114">
        <f t="shared" si="8"/>
        <v>11</v>
      </c>
      <c r="M5" s="113">
        <f t="shared" si="9"/>
        <v>12</v>
      </c>
      <c r="N5" s="114">
        <f t="shared" si="10"/>
        <v>13</v>
      </c>
      <c r="O5" s="114">
        <f t="shared" si="11"/>
        <v>14</v>
      </c>
      <c r="P5" s="84">
        <f t="shared" si="3"/>
        <v>15</v>
      </c>
    </row>
    <row r="6" spans="2:19" hidden="1" x14ac:dyDescent="0.25">
      <c r="B6" s="54">
        <f>+H5+1</f>
        <v>18</v>
      </c>
      <c r="C6" s="114">
        <f t="shared" si="4"/>
        <v>19</v>
      </c>
      <c r="D6" s="113">
        <f t="shared" si="5"/>
        <v>20</v>
      </c>
      <c r="E6" s="114">
        <f t="shared" si="6"/>
        <v>21</v>
      </c>
      <c r="F6" s="113">
        <f t="shared" si="0"/>
        <v>22</v>
      </c>
      <c r="G6" s="113">
        <f t="shared" si="1"/>
        <v>23</v>
      </c>
      <c r="H6" s="84">
        <f t="shared" si="2"/>
        <v>24</v>
      </c>
      <c r="J6" s="54">
        <f>+P5+1</f>
        <v>16</v>
      </c>
      <c r="K6" s="114">
        <f t="shared" si="7"/>
        <v>17</v>
      </c>
      <c r="L6" s="113">
        <f t="shared" si="8"/>
        <v>18</v>
      </c>
      <c r="M6" s="114">
        <f t="shared" si="9"/>
        <v>19</v>
      </c>
      <c r="N6" s="113">
        <f t="shared" si="10"/>
        <v>20</v>
      </c>
      <c r="O6" s="113">
        <f t="shared" si="11"/>
        <v>21</v>
      </c>
      <c r="P6" s="84">
        <f t="shared" si="3"/>
        <v>22</v>
      </c>
    </row>
    <row r="7" spans="2:19" hidden="1" x14ac:dyDescent="0.25">
      <c r="B7" s="75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23"/>
      <c r="J7" s="53">
        <f>+P6+1</f>
        <v>23</v>
      </c>
      <c r="K7" s="114">
        <f t="shared" si="7"/>
        <v>24</v>
      </c>
      <c r="L7" s="114">
        <f t="shared" si="8"/>
        <v>25</v>
      </c>
      <c r="M7" s="114">
        <f t="shared" si="9"/>
        <v>26</v>
      </c>
      <c r="N7" s="114">
        <f t="shared" si="10"/>
        <v>27</v>
      </c>
      <c r="O7" s="114">
        <f t="shared" si="11"/>
        <v>28</v>
      </c>
      <c r="P7" s="84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22"/>
      <c r="M8" s="122"/>
      <c r="N8" s="122"/>
      <c r="O8" s="122"/>
      <c r="P8" s="58"/>
    </row>
    <row r="9" spans="2:19" hidden="1" x14ac:dyDescent="0.25"/>
    <row r="10" spans="2:19" ht="15.75" hidden="1" x14ac:dyDescent="0.25">
      <c r="B10" s="203" t="s">
        <v>633</v>
      </c>
      <c r="C10" s="204"/>
      <c r="D10" s="204"/>
      <c r="E10" s="204"/>
      <c r="F10" s="204"/>
      <c r="G10" s="204"/>
      <c r="H10" s="205"/>
      <c r="J10" s="203" t="s">
        <v>634</v>
      </c>
      <c r="K10" s="204"/>
      <c r="L10" s="204"/>
      <c r="M10" s="204"/>
      <c r="N10" s="204"/>
      <c r="O10" s="204"/>
      <c r="P10" s="205"/>
      <c r="S10" s="45" t="s">
        <v>619</v>
      </c>
    </row>
    <row r="11" spans="2:19" ht="16.5" hidden="1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hidden="1" x14ac:dyDescent="0.25">
      <c r="B12" s="50"/>
      <c r="C12" s="51"/>
      <c r="D12" s="59">
        <v>1</v>
      </c>
      <c r="E12" s="78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3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3">
        <f t="shared" ref="P12:P15" si="16">+O12+1</f>
        <v>2</v>
      </c>
    </row>
    <row r="13" spans="2:19" hidden="1" x14ac:dyDescent="0.25">
      <c r="B13" s="54">
        <f>+H12+1</f>
        <v>6</v>
      </c>
      <c r="C13" s="80">
        <f t="shared" ref="C13:C16" si="17">+B13+1</f>
        <v>7</v>
      </c>
      <c r="D13" s="80">
        <f t="shared" ref="D13:F16" si="18">+C13+1</f>
        <v>8</v>
      </c>
      <c r="E13" s="80">
        <f t="shared" ref="E13:E15" si="19">+D13+1</f>
        <v>9</v>
      </c>
      <c r="F13" s="80">
        <f t="shared" si="12"/>
        <v>10</v>
      </c>
      <c r="G13" s="80">
        <f t="shared" si="13"/>
        <v>11</v>
      </c>
      <c r="H13" s="84">
        <f t="shared" si="14"/>
        <v>12</v>
      </c>
      <c r="J13" s="53">
        <f>+P12+1</f>
        <v>3</v>
      </c>
      <c r="K13" s="113">
        <f t="shared" ref="K13:K16" si="20">+J13+1</f>
        <v>4</v>
      </c>
      <c r="L13" s="114">
        <f t="shared" ref="L13:M16" si="21">+K13+1</f>
        <v>5</v>
      </c>
      <c r="M13" s="113">
        <f t="shared" ref="M13:M15" si="22">+L13+1</f>
        <v>6</v>
      </c>
      <c r="N13" s="114">
        <f t="shared" ref="N13:N16" si="23">+M13+1</f>
        <v>7</v>
      </c>
      <c r="O13" s="114">
        <f t="shared" si="15"/>
        <v>8</v>
      </c>
      <c r="P13" s="84">
        <f t="shared" si="16"/>
        <v>9</v>
      </c>
    </row>
    <row r="14" spans="2:19" hidden="1" x14ac:dyDescent="0.25">
      <c r="B14" s="54">
        <f>+H13+1</f>
        <v>13</v>
      </c>
      <c r="C14" s="80">
        <f t="shared" si="17"/>
        <v>14</v>
      </c>
      <c r="D14" s="52">
        <f t="shared" si="18"/>
        <v>15</v>
      </c>
      <c r="E14" s="80">
        <f t="shared" si="19"/>
        <v>16</v>
      </c>
      <c r="F14" s="52">
        <f t="shared" si="12"/>
        <v>17</v>
      </c>
      <c r="G14" s="52">
        <f t="shared" si="13"/>
        <v>18</v>
      </c>
      <c r="H14" s="84">
        <f t="shared" si="14"/>
        <v>19</v>
      </c>
      <c r="J14" s="54">
        <f>+P13+1</f>
        <v>10</v>
      </c>
      <c r="K14" s="114">
        <f t="shared" si="20"/>
        <v>11</v>
      </c>
      <c r="L14" s="113">
        <f t="shared" si="21"/>
        <v>12</v>
      </c>
      <c r="M14" s="114">
        <f t="shared" si="22"/>
        <v>13</v>
      </c>
      <c r="N14" s="113">
        <f t="shared" si="23"/>
        <v>14</v>
      </c>
      <c r="O14" s="113">
        <f t="shared" si="15"/>
        <v>15</v>
      </c>
      <c r="P14" s="84">
        <f t="shared" si="16"/>
        <v>16</v>
      </c>
    </row>
    <row r="15" spans="2:19" hidden="1" x14ac:dyDescent="0.25">
      <c r="B15" s="79">
        <f>+H14+1</f>
        <v>20</v>
      </c>
      <c r="C15" s="52">
        <f t="shared" si="17"/>
        <v>21</v>
      </c>
      <c r="D15" s="80">
        <f t="shared" si="18"/>
        <v>22</v>
      </c>
      <c r="E15" s="52">
        <f t="shared" si="19"/>
        <v>23</v>
      </c>
      <c r="F15" s="80">
        <f t="shared" si="12"/>
        <v>24</v>
      </c>
      <c r="G15" s="80">
        <f t="shared" si="13"/>
        <v>25</v>
      </c>
      <c r="H15" s="84">
        <f t="shared" si="14"/>
        <v>26</v>
      </c>
      <c r="J15" s="53">
        <f>+P14+1</f>
        <v>17</v>
      </c>
      <c r="K15" s="113">
        <f t="shared" si="20"/>
        <v>18</v>
      </c>
      <c r="L15" s="114">
        <f t="shared" si="21"/>
        <v>19</v>
      </c>
      <c r="M15" s="113">
        <f t="shared" si="22"/>
        <v>20</v>
      </c>
      <c r="N15" s="114">
        <f t="shared" si="23"/>
        <v>21</v>
      </c>
      <c r="O15" s="114">
        <f t="shared" si="15"/>
        <v>22</v>
      </c>
      <c r="P15" s="84">
        <f t="shared" si="16"/>
        <v>23</v>
      </c>
    </row>
    <row r="16" spans="2:19" hidden="1" x14ac:dyDescent="0.25">
      <c r="B16" s="55">
        <f>+H15+1</f>
        <v>27</v>
      </c>
      <c r="C16" s="81">
        <f t="shared" si="17"/>
        <v>28</v>
      </c>
      <c r="D16" s="57">
        <f t="shared" si="18"/>
        <v>29</v>
      </c>
      <c r="E16" s="81">
        <f t="shared" si="18"/>
        <v>30</v>
      </c>
      <c r="F16" s="57">
        <f t="shared" si="18"/>
        <v>31</v>
      </c>
      <c r="G16" s="77"/>
      <c r="H16" s="82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03" t="s">
        <v>643</v>
      </c>
      <c r="C18" s="204"/>
      <c r="D18" s="204"/>
      <c r="E18" s="204"/>
      <c r="F18" s="204"/>
      <c r="G18" s="204"/>
      <c r="H18" s="205"/>
      <c r="J18" s="203" t="s">
        <v>644</v>
      </c>
      <c r="K18" s="204"/>
      <c r="L18" s="204"/>
      <c r="M18" s="204"/>
      <c r="N18" s="204"/>
      <c r="O18" s="204"/>
      <c r="P18" s="205"/>
      <c r="S18" s="45" t="s">
        <v>619</v>
      </c>
    </row>
    <row r="19" spans="2:19" ht="15.75" customHeight="1" x14ac:dyDescent="0.25">
      <c r="B19" s="72" t="s">
        <v>635</v>
      </c>
      <c r="C19" s="73" t="s">
        <v>636</v>
      </c>
      <c r="D19" s="73" t="s">
        <v>637</v>
      </c>
      <c r="E19" s="73" t="s">
        <v>638</v>
      </c>
      <c r="F19" s="73" t="s">
        <v>639</v>
      </c>
      <c r="G19" s="73" t="s">
        <v>640</v>
      </c>
      <c r="H19" s="74" t="s">
        <v>641</v>
      </c>
      <c r="J19" s="72" t="s">
        <v>635</v>
      </c>
      <c r="K19" s="73" t="s">
        <v>636</v>
      </c>
      <c r="L19" s="73" t="s">
        <v>637</v>
      </c>
      <c r="M19" s="73" t="s">
        <v>638</v>
      </c>
      <c r="N19" s="73" t="s">
        <v>639</v>
      </c>
      <c r="O19" s="73" t="s">
        <v>640</v>
      </c>
      <c r="P19" s="74" t="s">
        <v>641</v>
      </c>
      <c r="S19" s="49" t="s">
        <v>642</v>
      </c>
    </row>
    <row r="20" spans="2:19" x14ac:dyDescent="0.25">
      <c r="B20" s="116"/>
      <c r="C20" s="155"/>
      <c r="D20" s="117"/>
      <c r="E20" s="155"/>
      <c r="F20" s="117"/>
      <c r="G20" s="117"/>
      <c r="H20" s="149">
        <f t="shared" ref="H20:H23" si="24">+G20+1</f>
        <v>1</v>
      </c>
      <c r="J20" s="159"/>
      <c r="K20" s="155"/>
      <c r="L20" s="163">
        <f t="shared" ref="L20:L23" si="25">+K20+1</f>
        <v>1</v>
      </c>
      <c r="M20" s="162">
        <f t="shared" ref="M20:M23" si="26">+L20+1</f>
        <v>2</v>
      </c>
      <c r="N20" s="163">
        <f t="shared" ref="N20:N23" si="27">+M20+1</f>
        <v>3</v>
      </c>
      <c r="O20" s="163">
        <f t="shared" ref="O20:O23" si="28">+N20+1</f>
        <v>4</v>
      </c>
      <c r="P20" s="151">
        <f t="shared" ref="P20:P23" si="29">+O20+1</f>
        <v>5</v>
      </c>
    </row>
    <row r="21" spans="2:19" ht="15.75" customHeight="1" x14ac:dyDescent="0.25">
      <c r="B21" s="53">
        <f>+H20+1</f>
        <v>2</v>
      </c>
      <c r="C21" s="113">
        <f t="shared" ref="C21:C25" si="30">+B21+1</f>
        <v>3</v>
      </c>
      <c r="D21" s="114">
        <f t="shared" ref="D21:D24" si="31">+C21+1</f>
        <v>4</v>
      </c>
      <c r="E21" s="113">
        <f t="shared" ref="E21:E24" si="32">+D21+1</f>
        <v>5</v>
      </c>
      <c r="F21" s="114">
        <f t="shared" ref="E21:F23" si="33">+E21+1</f>
        <v>6</v>
      </c>
      <c r="G21" s="114">
        <f t="shared" ref="G21:G23" si="34">+F21+1</f>
        <v>7</v>
      </c>
      <c r="H21" s="84">
        <f t="shared" si="24"/>
        <v>8</v>
      </c>
      <c r="J21" s="152">
        <f>+P20+1</f>
        <v>6</v>
      </c>
      <c r="K21" s="163">
        <f t="shared" ref="K21:M24" si="35">+J21+1</f>
        <v>7</v>
      </c>
      <c r="L21" s="162">
        <f t="shared" si="25"/>
        <v>8</v>
      </c>
      <c r="M21" s="163">
        <f t="shared" si="26"/>
        <v>9</v>
      </c>
      <c r="N21" s="162">
        <f t="shared" si="27"/>
        <v>10</v>
      </c>
      <c r="O21" s="162">
        <f t="shared" si="28"/>
        <v>11</v>
      </c>
      <c r="P21" s="151">
        <f t="shared" si="29"/>
        <v>12</v>
      </c>
    </row>
    <row r="22" spans="2:19" x14ac:dyDescent="0.25">
      <c r="B22" s="54">
        <f>+H21+1</f>
        <v>9</v>
      </c>
      <c r="C22" s="114">
        <f t="shared" si="30"/>
        <v>10</v>
      </c>
      <c r="D22" s="113">
        <f t="shared" si="31"/>
        <v>11</v>
      </c>
      <c r="E22" s="114">
        <f t="shared" si="32"/>
        <v>12</v>
      </c>
      <c r="F22" s="113">
        <f t="shared" si="33"/>
        <v>13</v>
      </c>
      <c r="G22" s="113">
        <f t="shared" si="34"/>
        <v>14</v>
      </c>
      <c r="H22" s="84">
        <f t="shared" si="24"/>
        <v>15</v>
      </c>
      <c r="J22" s="156">
        <f>+P21+1</f>
        <v>13</v>
      </c>
      <c r="K22" s="162">
        <f t="shared" si="35"/>
        <v>14</v>
      </c>
      <c r="L22" s="163">
        <f t="shared" si="25"/>
        <v>15</v>
      </c>
      <c r="M22" s="162">
        <f t="shared" si="26"/>
        <v>16</v>
      </c>
      <c r="N22" s="163">
        <f t="shared" si="27"/>
        <v>17</v>
      </c>
      <c r="O22" s="163">
        <f t="shared" si="28"/>
        <v>18</v>
      </c>
      <c r="P22" s="151">
        <f t="shared" si="29"/>
        <v>19</v>
      </c>
    </row>
    <row r="23" spans="2:19" x14ac:dyDescent="0.25">
      <c r="B23" s="156">
        <f>+H22+1</f>
        <v>16</v>
      </c>
      <c r="C23" s="162">
        <f t="shared" si="30"/>
        <v>17</v>
      </c>
      <c r="D23" s="163">
        <f t="shared" si="31"/>
        <v>18</v>
      </c>
      <c r="E23" s="162">
        <f t="shared" si="33"/>
        <v>19</v>
      </c>
      <c r="F23" s="163">
        <f t="shared" si="33"/>
        <v>20</v>
      </c>
      <c r="G23" s="163">
        <f t="shared" si="34"/>
        <v>21</v>
      </c>
      <c r="H23" s="151">
        <f t="shared" si="24"/>
        <v>22</v>
      </c>
      <c r="J23" s="54">
        <f>+P22+1</f>
        <v>20</v>
      </c>
      <c r="K23" s="114">
        <f t="shared" si="35"/>
        <v>21</v>
      </c>
      <c r="L23" s="113">
        <f t="shared" si="25"/>
        <v>22</v>
      </c>
      <c r="M23" s="114">
        <f t="shared" si="26"/>
        <v>23</v>
      </c>
      <c r="N23" s="113">
        <f t="shared" si="27"/>
        <v>24</v>
      </c>
      <c r="O23" s="113">
        <f t="shared" si="28"/>
        <v>25</v>
      </c>
      <c r="P23" s="84">
        <f t="shared" si="29"/>
        <v>26</v>
      </c>
    </row>
    <row r="24" spans="2:19" x14ac:dyDescent="0.25">
      <c r="B24" s="156">
        <f>+H23+1</f>
        <v>23</v>
      </c>
      <c r="C24" s="162">
        <f t="shared" si="30"/>
        <v>24</v>
      </c>
      <c r="D24" s="163">
        <f t="shared" si="31"/>
        <v>25</v>
      </c>
      <c r="E24" s="162">
        <f t="shared" si="32"/>
        <v>26</v>
      </c>
      <c r="F24" s="163">
        <f t="shared" ref="F24" si="36">+E24+1</f>
        <v>27</v>
      </c>
      <c r="G24" s="163">
        <f t="shared" ref="G24" si="37">+F24+1</f>
        <v>28</v>
      </c>
      <c r="H24" s="151">
        <f t="shared" ref="H24" si="38">+G24+1</f>
        <v>29</v>
      </c>
      <c r="J24" s="75">
        <f>+P23+1</f>
        <v>27</v>
      </c>
      <c r="K24" s="57">
        <f t="shared" si="35"/>
        <v>28</v>
      </c>
      <c r="L24" s="56">
        <f t="shared" si="35"/>
        <v>29</v>
      </c>
      <c r="M24" s="57">
        <f t="shared" si="35"/>
        <v>30</v>
      </c>
      <c r="N24" s="158"/>
      <c r="O24" s="158"/>
      <c r="P24" s="161"/>
    </row>
    <row r="25" spans="2:19" x14ac:dyDescent="0.25">
      <c r="B25" s="160">
        <f>+H24+1</f>
        <v>30</v>
      </c>
      <c r="C25" s="154">
        <f t="shared" si="30"/>
        <v>31</v>
      </c>
      <c r="D25" s="122"/>
      <c r="E25" s="122"/>
      <c r="F25" s="122"/>
      <c r="G25" s="122"/>
      <c r="H25" s="161"/>
    </row>
    <row r="27" spans="2:19" ht="15.75" x14ac:dyDescent="0.25">
      <c r="B27" s="203" t="s">
        <v>645</v>
      </c>
      <c r="C27" s="204"/>
      <c r="D27" s="204"/>
      <c r="E27" s="204"/>
      <c r="F27" s="204"/>
      <c r="G27" s="204"/>
      <c r="H27" s="205"/>
      <c r="J27" s="203" t="s">
        <v>646</v>
      </c>
      <c r="K27" s="204"/>
      <c r="L27" s="204"/>
      <c r="M27" s="204"/>
      <c r="N27" s="204"/>
      <c r="O27" s="204"/>
      <c r="P27" s="205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6"/>
      <c r="C29" s="155"/>
      <c r="D29" s="155"/>
      <c r="E29" s="117"/>
      <c r="F29" s="155">
        <f t="shared" ref="F29:H33" si="39">+E29+1</f>
        <v>1</v>
      </c>
      <c r="G29" s="155">
        <f t="shared" ref="G29:G32" si="40">+F29+1</f>
        <v>2</v>
      </c>
      <c r="H29" s="149">
        <f t="shared" ref="H29:H32" si="41">+G29+1</f>
        <v>3</v>
      </c>
      <c r="J29" s="116">
        <v>1</v>
      </c>
      <c r="K29" s="155">
        <f t="shared" ref="K29" si="42">+J29+1</f>
        <v>2</v>
      </c>
      <c r="L29" s="155">
        <f t="shared" ref="L29" si="43">+K29+1</f>
        <v>3</v>
      </c>
      <c r="M29" s="155">
        <f t="shared" ref="M29" si="44">+L29+1</f>
        <v>4</v>
      </c>
      <c r="N29" s="155">
        <f t="shared" ref="N29" si="45">+M29+1</f>
        <v>5</v>
      </c>
      <c r="O29" s="155">
        <f t="shared" ref="O29:O32" si="46">+N29+1</f>
        <v>6</v>
      </c>
      <c r="P29" s="149">
        <f t="shared" ref="P29:P32" si="47">+O29+1</f>
        <v>7</v>
      </c>
    </row>
    <row r="30" spans="2:19" x14ac:dyDescent="0.25">
      <c r="B30" s="152">
        <f>+H29+1</f>
        <v>4</v>
      </c>
      <c r="C30" s="157">
        <f t="shared" ref="C30:C33" si="48">+B30+1</f>
        <v>5</v>
      </c>
      <c r="D30" s="150">
        <f t="shared" ref="D30:D33" si="49">+C30+1</f>
        <v>6</v>
      </c>
      <c r="E30" s="157">
        <f t="shared" ref="E30:E33" si="50">+D30+1</f>
        <v>7</v>
      </c>
      <c r="F30" s="150">
        <f t="shared" si="39"/>
        <v>8</v>
      </c>
      <c r="G30" s="150">
        <f t="shared" si="40"/>
        <v>9</v>
      </c>
      <c r="H30" s="151">
        <f t="shared" si="41"/>
        <v>10</v>
      </c>
      <c r="J30" s="152">
        <f>+P29+1</f>
        <v>8</v>
      </c>
      <c r="K30" s="157">
        <f t="shared" ref="K30:K33" si="51">+J30+1</f>
        <v>9</v>
      </c>
      <c r="L30" s="150">
        <f t="shared" ref="L30:L33" si="52">+K30+1</f>
        <v>10</v>
      </c>
      <c r="M30" s="157">
        <f t="shared" ref="M30:M32" si="53">+L30+1</f>
        <v>11</v>
      </c>
      <c r="N30" s="150">
        <f t="shared" ref="N30:N32" si="54">+M30+1</f>
        <v>12</v>
      </c>
      <c r="O30" s="150">
        <f t="shared" si="46"/>
        <v>13</v>
      </c>
      <c r="P30" s="151">
        <f t="shared" si="47"/>
        <v>14</v>
      </c>
    </row>
    <row r="31" spans="2:19" x14ac:dyDescent="0.25">
      <c r="B31" s="156">
        <f>+H30+1</f>
        <v>11</v>
      </c>
      <c r="C31" s="150">
        <f t="shared" si="48"/>
        <v>12</v>
      </c>
      <c r="D31" s="157">
        <f t="shared" si="49"/>
        <v>13</v>
      </c>
      <c r="E31" s="150">
        <f t="shared" si="50"/>
        <v>14</v>
      </c>
      <c r="F31" s="157">
        <f t="shared" si="39"/>
        <v>15</v>
      </c>
      <c r="G31" s="157">
        <f t="shared" si="40"/>
        <v>16</v>
      </c>
      <c r="H31" s="151">
        <f t="shared" si="41"/>
        <v>17</v>
      </c>
      <c r="J31" s="156">
        <f>+P30+1</f>
        <v>15</v>
      </c>
      <c r="K31" s="150">
        <f t="shared" si="51"/>
        <v>16</v>
      </c>
      <c r="L31" s="157">
        <f t="shared" si="52"/>
        <v>17</v>
      </c>
      <c r="M31" s="150">
        <f t="shared" si="53"/>
        <v>18</v>
      </c>
      <c r="N31" s="157">
        <f t="shared" si="54"/>
        <v>19</v>
      </c>
      <c r="O31" s="157">
        <f t="shared" si="46"/>
        <v>20</v>
      </c>
      <c r="P31" s="151">
        <f t="shared" si="47"/>
        <v>21</v>
      </c>
    </row>
    <row r="32" spans="2:19" x14ac:dyDescent="0.25">
      <c r="B32" s="152">
        <f>+H31+1</f>
        <v>18</v>
      </c>
      <c r="C32" s="157">
        <f t="shared" si="48"/>
        <v>19</v>
      </c>
      <c r="D32" s="150">
        <f t="shared" si="49"/>
        <v>20</v>
      </c>
      <c r="E32" s="157">
        <f t="shared" si="50"/>
        <v>21</v>
      </c>
      <c r="F32" s="150">
        <f t="shared" si="39"/>
        <v>22</v>
      </c>
      <c r="G32" s="150">
        <f t="shared" si="40"/>
        <v>23</v>
      </c>
      <c r="H32" s="151">
        <f t="shared" si="41"/>
        <v>24</v>
      </c>
      <c r="J32" s="152">
        <f>+P31+1</f>
        <v>22</v>
      </c>
      <c r="K32" s="157">
        <f t="shared" si="51"/>
        <v>23</v>
      </c>
      <c r="L32" s="150">
        <f t="shared" si="52"/>
        <v>24</v>
      </c>
      <c r="M32" s="157">
        <f t="shared" si="53"/>
        <v>25</v>
      </c>
      <c r="N32" s="150">
        <f t="shared" si="54"/>
        <v>26</v>
      </c>
      <c r="O32" s="150">
        <f t="shared" si="46"/>
        <v>27</v>
      </c>
      <c r="P32" s="151">
        <f t="shared" si="47"/>
        <v>28</v>
      </c>
    </row>
    <row r="33" spans="2:19" x14ac:dyDescent="0.25">
      <c r="B33" s="160">
        <f>+H32+1</f>
        <v>25</v>
      </c>
      <c r="C33" s="154">
        <f t="shared" si="48"/>
        <v>26</v>
      </c>
      <c r="D33" s="158">
        <f t="shared" si="49"/>
        <v>27</v>
      </c>
      <c r="E33" s="154">
        <f t="shared" si="50"/>
        <v>28</v>
      </c>
      <c r="F33" s="158">
        <f t="shared" si="39"/>
        <v>29</v>
      </c>
      <c r="G33" s="158">
        <f t="shared" si="39"/>
        <v>30</v>
      </c>
      <c r="H33" s="158">
        <f t="shared" si="39"/>
        <v>31</v>
      </c>
      <c r="J33" s="160">
        <f>+P32+1</f>
        <v>29</v>
      </c>
      <c r="K33" s="158">
        <f t="shared" si="51"/>
        <v>30</v>
      </c>
      <c r="L33" s="158">
        <f t="shared" si="52"/>
        <v>31</v>
      </c>
      <c r="M33" s="158"/>
      <c r="N33" s="158"/>
      <c r="O33" s="158"/>
      <c r="P33" s="123"/>
    </row>
    <row r="35" spans="2:19" ht="15.75" x14ac:dyDescent="0.25">
      <c r="B35" s="203" t="s">
        <v>653</v>
      </c>
      <c r="C35" s="204"/>
      <c r="D35" s="204"/>
      <c r="E35" s="204"/>
      <c r="F35" s="204"/>
      <c r="G35" s="204"/>
      <c r="H35" s="205"/>
      <c r="J35" s="203" t="s">
        <v>654</v>
      </c>
      <c r="K35" s="204"/>
      <c r="L35" s="204"/>
      <c r="M35" s="204"/>
      <c r="N35" s="204"/>
      <c r="O35" s="204"/>
      <c r="P35" s="205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6"/>
      <c r="C37" s="117"/>
      <c r="D37" s="117"/>
      <c r="E37" s="117">
        <f t="shared" ref="E37:E40" si="55">+D37+1</f>
        <v>1</v>
      </c>
      <c r="F37" s="117">
        <f t="shared" ref="F37:F40" si="56">+E37+1</f>
        <v>2</v>
      </c>
      <c r="G37" s="117">
        <f t="shared" ref="G37:G40" si="57">+F37+1</f>
        <v>3</v>
      </c>
      <c r="H37" s="149">
        <f t="shared" ref="H37:H40" si="58">+G37+1</f>
        <v>4</v>
      </c>
      <c r="J37" s="116"/>
      <c r="K37" s="155"/>
      <c r="L37" s="155"/>
      <c r="M37" s="155"/>
      <c r="N37" s="162"/>
      <c r="O37" s="162"/>
      <c r="P37" s="151">
        <f t="shared" ref="P37:P41" si="59">+O37+1</f>
        <v>1</v>
      </c>
    </row>
    <row r="38" spans="2:19" x14ac:dyDescent="0.25">
      <c r="B38" s="152">
        <f>+H37+1</f>
        <v>5</v>
      </c>
      <c r="C38" s="157">
        <f t="shared" ref="C38:C41" si="60">+B38+1</f>
        <v>6</v>
      </c>
      <c r="D38" s="157">
        <f t="shared" ref="D38:G41" si="61">+C38+1</f>
        <v>7</v>
      </c>
      <c r="E38" s="150">
        <f t="shared" si="55"/>
        <v>8</v>
      </c>
      <c r="F38" s="157">
        <f t="shared" si="56"/>
        <v>9</v>
      </c>
      <c r="G38" s="157">
        <f t="shared" si="57"/>
        <v>10</v>
      </c>
      <c r="H38" s="151">
        <f t="shared" si="58"/>
        <v>11</v>
      </c>
      <c r="J38" s="156">
        <f>+P37+1</f>
        <v>2</v>
      </c>
      <c r="K38" s="162">
        <f t="shared" ref="K38:K41" si="62">+J38+1</f>
        <v>3</v>
      </c>
      <c r="L38" s="163">
        <f t="shared" ref="L38:L41" si="63">+K38+1</f>
        <v>4</v>
      </c>
      <c r="M38" s="162">
        <f t="shared" ref="M38:M41" si="64">+L38+1</f>
        <v>5</v>
      </c>
      <c r="N38" s="163">
        <f t="shared" ref="N38:N41" si="65">+M38+1</f>
        <v>6</v>
      </c>
      <c r="O38" s="163">
        <f t="shared" ref="O38:O41" si="66">+N38+1</f>
        <v>7</v>
      </c>
      <c r="P38" s="151">
        <f t="shared" si="59"/>
        <v>8</v>
      </c>
    </row>
    <row r="39" spans="2:19" x14ac:dyDescent="0.25">
      <c r="B39" s="152">
        <f>+H38+1</f>
        <v>12</v>
      </c>
      <c r="C39" s="157">
        <f t="shared" si="60"/>
        <v>13</v>
      </c>
      <c r="D39" s="150">
        <f t="shared" si="61"/>
        <v>14</v>
      </c>
      <c r="E39" s="157">
        <f t="shared" si="55"/>
        <v>15</v>
      </c>
      <c r="F39" s="150">
        <f t="shared" si="56"/>
        <v>16</v>
      </c>
      <c r="G39" s="150">
        <f t="shared" si="57"/>
        <v>17</v>
      </c>
      <c r="H39" s="151">
        <f t="shared" si="58"/>
        <v>18</v>
      </c>
      <c r="J39" s="156">
        <f>+P38+1</f>
        <v>9</v>
      </c>
      <c r="K39" s="162">
        <f t="shared" si="62"/>
        <v>10</v>
      </c>
      <c r="L39" s="163">
        <f t="shared" si="63"/>
        <v>11</v>
      </c>
      <c r="M39" s="162">
        <f t="shared" si="64"/>
        <v>12</v>
      </c>
      <c r="N39" s="163">
        <f t="shared" si="65"/>
        <v>13</v>
      </c>
      <c r="O39" s="163">
        <f t="shared" si="66"/>
        <v>14</v>
      </c>
      <c r="P39" s="151">
        <f t="shared" si="59"/>
        <v>15</v>
      </c>
    </row>
    <row r="40" spans="2:19" x14ac:dyDescent="0.25">
      <c r="B40" s="156">
        <f>+H39+1</f>
        <v>19</v>
      </c>
      <c r="C40" s="150">
        <f t="shared" si="60"/>
        <v>20</v>
      </c>
      <c r="D40" s="157">
        <f t="shared" si="61"/>
        <v>21</v>
      </c>
      <c r="E40" s="150">
        <f t="shared" si="55"/>
        <v>22</v>
      </c>
      <c r="F40" s="157">
        <f t="shared" si="56"/>
        <v>23</v>
      </c>
      <c r="G40" s="157">
        <f t="shared" si="57"/>
        <v>24</v>
      </c>
      <c r="H40" s="151">
        <f t="shared" si="58"/>
        <v>25</v>
      </c>
      <c r="J40" s="156">
        <f>+P39+1</f>
        <v>16</v>
      </c>
      <c r="K40" s="162">
        <f t="shared" si="62"/>
        <v>17</v>
      </c>
      <c r="L40" s="163">
        <f t="shared" si="63"/>
        <v>18</v>
      </c>
      <c r="M40" s="162">
        <f t="shared" si="64"/>
        <v>19</v>
      </c>
      <c r="N40" s="163">
        <f t="shared" si="65"/>
        <v>20</v>
      </c>
      <c r="O40" s="163">
        <f t="shared" si="66"/>
        <v>21</v>
      </c>
      <c r="P40" s="151">
        <f t="shared" si="59"/>
        <v>22</v>
      </c>
    </row>
    <row r="41" spans="2:19" x14ac:dyDescent="0.25">
      <c r="B41" s="153">
        <f>+H40+1</f>
        <v>26</v>
      </c>
      <c r="C41" s="158">
        <f t="shared" si="60"/>
        <v>27</v>
      </c>
      <c r="D41" s="154">
        <f t="shared" si="61"/>
        <v>28</v>
      </c>
      <c r="E41" s="154">
        <f t="shared" si="61"/>
        <v>29</v>
      </c>
      <c r="F41" s="154">
        <f t="shared" si="61"/>
        <v>30</v>
      </c>
      <c r="G41" s="154">
        <f t="shared" si="61"/>
        <v>31</v>
      </c>
      <c r="H41" s="161"/>
      <c r="J41" s="156">
        <f>+P40+1</f>
        <v>23</v>
      </c>
      <c r="K41" s="162">
        <f t="shared" si="62"/>
        <v>24</v>
      </c>
      <c r="L41" s="163">
        <f t="shared" si="63"/>
        <v>25</v>
      </c>
      <c r="M41" s="162">
        <f t="shared" si="64"/>
        <v>26</v>
      </c>
      <c r="N41" s="163">
        <f t="shared" si="65"/>
        <v>27</v>
      </c>
      <c r="O41" s="163">
        <f t="shared" si="66"/>
        <v>28</v>
      </c>
      <c r="P41" s="151">
        <f t="shared" si="59"/>
        <v>29</v>
      </c>
    </row>
    <row r="42" spans="2:19" x14ac:dyDescent="0.25">
      <c r="J42" s="153">
        <f>+P41+1</f>
        <v>30</v>
      </c>
      <c r="K42" s="158">
        <f>+J42+1</f>
        <v>31</v>
      </c>
      <c r="L42" s="122"/>
      <c r="M42" s="122"/>
      <c r="N42" s="122"/>
      <c r="O42" s="122"/>
      <c r="P42" s="161"/>
    </row>
    <row r="44" spans="2:19" ht="15.75" x14ac:dyDescent="0.25">
      <c r="B44" s="203" t="s">
        <v>671</v>
      </c>
      <c r="C44" s="204"/>
      <c r="D44" s="204"/>
      <c r="E44" s="204"/>
      <c r="F44" s="204"/>
      <c r="G44" s="204"/>
      <c r="H44" s="205"/>
      <c r="J44" s="203" t="s">
        <v>672</v>
      </c>
      <c r="K44" s="204"/>
      <c r="L44" s="204"/>
      <c r="M44" s="204"/>
      <c r="N44" s="204"/>
      <c r="O44" s="204"/>
      <c r="P44" s="205"/>
      <c r="S44" s="45" t="s">
        <v>619</v>
      </c>
    </row>
    <row r="45" spans="2:19" x14ac:dyDescent="0.25">
      <c r="B45" s="72" t="s">
        <v>635</v>
      </c>
      <c r="C45" s="73" t="s">
        <v>636</v>
      </c>
      <c r="D45" s="73" t="s">
        <v>637</v>
      </c>
      <c r="E45" s="73" t="s">
        <v>638</v>
      </c>
      <c r="F45" s="73" t="s">
        <v>639</v>
      </c>
      <c r="G45" s="73" t="s">
        <v>640</v>
      </c>
      <c r="H45" s="74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6"/>
      <c r="C46" s="117"/>
      <c r="D46" s="117">
        <v>1</v>
      </c>
      <c r="E46" s="117">
        <f t="shared" ref="E46:G50" si="67">+D46+1</f>
        <v>2</v>
      </c>
      <c r="F46" s="117">
        <f t="shared" si="67"/>
        <v>3</v>
      </c>
      <c r="G46" s="117">
        <f t="shared" si="67"/>
        <v>4</v>
      </c>
      <c r="H46" s="149">
        <f t="shared" ref="H46:H49" si="68">+G46+1</f>
        <v>5</v>
      </c>
      <c r="J46" s="116"/>
      <c r="K46" s="155"/>
      <c r="L46" s="155">
        <f t="shared" ref="L46:M49" si="69">+K46+1</f>
        <v>1</v>
      </c>
      <c r="M46" s="155">
        <f t="shared" si="69"/>
        <v>2</v>
      </c>
      <c r="N46" s="155">
        <f t="shared" ref="N46:N49" si="70">+M46+1</f>
        <v>3</v>
      </c>
      <c r="O46" s="155">
        <f t="shared" ref="O46:O49" si="71">+N46+1</f>
        <v>4</v>
      </c>
      <c r="P46" s="149">
        <f t="shared" ref="P46:P49" si="72">+O46+1</f>
        <v>5</v>
      </c>
    </row>
    <row r="47" spans="2:19" x14ac:dyDescent="0.25">
      <c r="B47" s="156">
        <f>+H46+1</f>
        <v>6</v>
      </c>
      <c r="C47" s="162">
        <f t="shared" ref="C47:C50" si="73">+B47+1</f>
        <v>7</v>
      </c>
      <c r="D47" s="163">
        <f t="shared" ref="D47:D50" si="74">+C47+1</f>
        <v>8</v>
      </c>
      <c r="E47" s="162">
        <f t="shared" si="67"/>
        <v>9</v>
      </c>
      <c r="F47" s="163">
        <f t="shared" ref="F47:F49" si="75">+E47+1</f>
        <v>10</v>
      </c>
      <c r="G47" s="163">
        <f t="shared" ref="G47:G49" si="76">+F47+1</f>
        <v>11</v>
      </c>
      <c r="H47" s="151">
        <f t="shared" si="68"/>
        <v>12</v>
      </c>
      <c r="J47" s="156">
        <f>+P46+1</f>
        <v>6</v>
      </c>
      <c r="K47" s="163">
        <f t="shared" ref="K47:K49" si="77">+J47+1</f>
        <v>7</v>
      </c>
      <c r="L47" s="163">
        <f t="shared" ref="L47:L49" si="78">+K47+1</f>
        <v>8</v>
      </c>
      <c r="M47" s="163">
        <f t="shared" si="69"/>
        <v>9</v>
      </c>
      <c r="N47" s="163">
        <f t="shared" si="70"/>
        <v>10</v>
      </c>
      <c r="O47" s="163">
        <f t="shared" si="71"/>
        <v>11</v>
      </c>
      <c r="P47" s="151">
        <f t="shared" si="72"/>
        <v>12</v>
      </c>
    </row>
    <row r="48" spans="2:19" x14ac:dyDescent="0.25">
      <c r="B48" s="152">
        <f>+H47+1</f>
        <v>13</v>
      </c>
      <c r="C48" s="163">
        <f t="shared" si="73"/>
        <v>14</v>
      </c>
      <c r="D48" s="162">
        <f t="shared" si="74"/>
        <v>15</v>
      </c>
      <c r="E48" s="163">
        <f t="shared" si="67"/>
        <v>16</v>
      </c>
      <c r="F48" s="162">
        <f t="shared" si="75"/>
        <v>17</v>
      </c>
      <c r="G48" s="162">
        <f t="shared" si="76"/>
        <v>18</v>
      </c>
      <c r="H48" s="151">
        <f t="shared" si="68"/>
        <v>19</v>
      </c>
      <c r="J48" s="152">
        <f>+P47+1</f>
        <v>13</v>
      </c>
      <c r="K48" s="163">
        <f t="shared" si="77"/>
        <v>14</v>
      </c>
      <c r="L48" s="162">
        <f t="shared" si="78"/>
        <v>15</v>
      </c>
      <c r="M48" s="163">
        <f t="shared" si="69"/>
        <v>16</v>
      </c>
      <c r="N48" s="162">
        <f t="shared" si="70"/>
        <v>17</v>
      </c>
      <c r="O48" s="162">
        <f t="shared" si="71"/>
        <v>18</v>
      </c>
      <c r="P48" s="151">
        <f t="shared" si="72"/>
        <v>19</v>
      </c>
    </row>
    <row r="49" spans="2:19" x14ac:dyDescent="0.25">
      <c r="B49" s="156">
        <f>+H48+1</f>
        <v>20</v>
      </c>
      <c r="C49" s="162">
        <f t="shared" si="73"/>
        <v>21</v>
      </c>
      <c r="D49" s="163">
        <f t="shared" si="74"/>
        <v>22</v>
      </c>
      <c r="E49" s="162">
        <f t="shared" si="67"/>
        <v>23</v>
      </c>
      <c r="F49" s="163">
        <f t="shared" si="75"/>
        <v>24</v>
      </c>
      <c r="G49" s="163">
        <f t="shared" si="76"/>
        <v>25</v>
      </c>
      <c r="H49" s="151">
        <f t="shared" si="68"/>
        <v>26</v>
      </c>
      <c r="J49" s="156">
        <f>+P48+1</f>
        <v>20</v>
      </c>
      <c r="K49" s="163">
        <f t="shared" si="77"/>
        <v>21</v>
      </c>
      <c r="L49" s="163">
        <f t="shared" si="78"/>
        <v>22</v>
      </c>
      <c r="M49" s="163">
        <f t="shared" si="69"/>
        <v>23</v>
      </c>
      <c r="N49" s="163">
        <f t="shared" si="70"/>
        <v>24</v>
      </c>
      <c r="O49" s="163">
        <f t="shared" si="71"/>
        <v>25</v>
      </c>
      <c r="P49" s="151">
        <f t="shared" si="72"/>
        <v>26</v>
      </c>
    </row>
    <row r="50" spans="2:19" x14ac:dyDescent="0.25">
      <c r="B50" s="153">
        <f>+H49+1</f>
        <v>27</v>
      </c>
      <c r="C50" s="154">
        <f t="shared" si="73"/>
        <v>28</v>
      </c>
      <c r="D50" s="154">
        <f t="shared" si="74"/>
        <v>29</v>
      </c>
      <c r="E50" s="154">
        <f t="shared" si="67"/>
        <v>30</v>
      </c>
      <c r="F50" s="154"/>
      <c r="G50" s="154"/>
      <c r="H50" s="123"/>
      <c r="J50" s="160">
        <f>+P49+1</f>
        <v>27</v>
      </c>
      <c r="K50" s="154">
        <f>+J50+1</f>
        <v>28</v>
      </c>
      <c r="L50" s="158">
        <f>+K50+1</f>
        <v>29</v>
      </c>
      <c r="M50" s="154">
        <f>+L50+1</f>
        <v>30</v>
      </c>
      <c r="N50" s="154">
        <f>+M50+1</f>
        <v>31</v>
      </c>
      <c r="O50" s="122"/>
      <c r="P50" s="161"/>
    </row>
    <row r="52" spans="2:19" ht="15.75" x14ac:dyDescent="0.25">
      <c r="B52" s="203" t="s">
        <v>692</v>
      </c>
      <c r="C52" s="204"/>
      <c r="D52" s="204"/>
      <c r="E52" s="204"/>
      <c r="F52" s="204"/>
      <c r="G52" s="204"/>
      <c r="H52" s="205"/>
      <c r="J52" s="203" t="s">
        <v>693</v>
      </c>
      <c r="K52" s="204"/>
      <c r="L52" s="204"/>
      <c r="M52" s="204"/>
      <c r="N52" s="204"/>
      <c r="O52" s="204"/>
      <c r="P52" s="205"/>
      <c r="S52" s="45" t="s">
        <v>619</v>
      </c>
    </row>
    <row r="53" spans="2:19" x14ac:dyDescent="0.25">
      <c r="B53" s="72" t="s">
        <v>635</v>
      </c>
      <c r="C53" s="73" t="s">
        <v>636</v>
      </c>
      <c r="D53" s="73" t="s">
        <v>637</v>
      </c>
      <c r="E53" s="73" t="s">
        <v>638</v>
      </c>
      <c r="F53" s="73" t="s">
        <v>639</v>
      </c>
      <c r="G53" s="73" t="s">
        <v>640</v>
      </c>
      <c r="H53" s="74" t="s">
        <v>641</v>
      </c>
      <c r="J53" s="72" t="s">
        <v>635</v>
      </c>
      <c r="K53" s="73" t="s">
        <v>636</v>
      </c>
      <c r="L53" s="73" t="s">
        <v>637</v>
      </c>
      <c r="M53" s="73" t="s">
        <v>638</v>
      </c>
      <c r="N53" s="73" t="s">
        <v>639</v>
      </c>
      <c r="O53" s="73" t="s">
        <v>640</v>
      </c>
      <c r="P53" s="74" t="s">
        <v>641</v>
      </c>
      <c r="S53" s="49" t="s">
        <v>642</v>
      </c>
    </row>
    <row r="54" spans="2:19" x14ac:dyDescent="0.25">
      <c r="B54" s="116"/>
      <c r="C54" s="117"/>
      <c r="D54" s="117"/>
      <c r="E54" s="117"/>
      <c r="F54" s="155"/>
      <c r="G54" s="155">
        <f t="shared" ref="G54:G58" si="79">+F54+1</f>
        <v>1</v>
      </c>
      <c r="H54" s="149">
        <f t="shared" ref="H54:H58" si="80">+G54+1</f>
        <v>2</v>
      </c>
      <c r="J54" s="116">
        <v>1</v>
      </c>
      <c r="K54" s="155">
        <f t="shared" ref="K54" si="81">+J54+1</f>
        <v>2</v>
      </c>
      <c r="L54" s="117">
        <f t="shared" ref="L54" si="82">+K54+1</f>
        <v>3</v>
      </c>
      <c r="M54" s="155">
        <f t="shared" ref="M54" si="83">+L54+1</f>
        <v>4</v>
      </c>
      <c r="N54" s="117">
        <f t="shared" ref="N54" si="84">+M54+1</f>
        <v>5</v>
      </c>
      <c r="O54" s="117">
        <f t="shared" ref="O54" si="85">+N54+1</f>
        <v>6</v>
      </c>
      <c r="P54" s="149">
        <f t="shared" ref="P54:P57" si="86">+O54+1</f>
        <v>7</v>
      </c>
    </row>
    <row r="55" spans="2:19" ht="15.75" customHeight="1" x14ac:dyDescent="0.25">
      <c r="B55" s="152">
        <f>+H54+1</f>
        <v>3</v>
      </c>
      <c r="C55" s="163">
        <f t="shared" ref="C55:C58" si="87">+B55+1</f>
        <v>4</v>
      </c>
      <c r="D55" s="162">
        <f t="shared" ref="D55:D58" si="88">+C55+1</f>
        <v>5</v>
      </c>
      <c r="E55" s="163">
        <f t="shared" ref="E55:E58" si="89">+D55+1</f>
        <v>6</v>
      </c>
      <c r="F55" s="162">
        <f t="shared" ref="F55:F58" si="90">+E55+1</f>
        <v>7</v>
      </c>
      <c r="G55" s="162">
        <f t="shared" si="79"/>
        <v>8</v>
      </c>
      <c r="H55" s="151">
        <f t="shared" si="80"/>
        <v>9</v>
      </c>
      <c r="J55" s="152">
        <f>+P54+1</f>
        <v>8</v>
      </c>
      <c r="K55" s="163">
        <f t="shared" ref="K55:K58" si="91">+J55+1</f>
        <v>9</v>
      </c>
      <c r="L55" s="162">
        <f t="shared" ref="L55:L58" si="92">+K55+1</f>
        <v>10</v>
      </c>
      <c r="M55" s="163">
        <f t="shared" ref="M55:M57" si="93">+L55+1</f>
        <v>11</v>
      </c>
      <c r="N55" s="162">
        <f t="shared" ref="N55:N57" si="94">+M55+1</f>
        <v>12</v>
      </c>
      <c r="O55" s="162">
        <f t="shared" ref="O55:O57" si="95">+N55+1</f>
        <v>13</v>
      </c>
      <c r="P55" s="151">
        <f t="shared" si="86"/>
        <v>14</v>
      </c>
    </row>
    <row r="56" spans="2:19" x14ac:dyDescent="0.25">
      <c r="B56" s="156">
        <f>+H55+1</f>
        <v>10</v>
      </c>
      <c r="C56" s="162">
        <f t="shared" si="87"/>
        <v>11</v>
      </c>
      <c r="D56" s="163">
        <f t="shared" si="88"/>
        <v>12</v>
      </c>
      <c r="E56" s="162">
        <f t="shared" si="89"/>
        <v>13</v>
      </c>
      <c r="F56" s="163">
        <f t="shared" si="90"/>
        <v>14</v>
      </c>
      <c r="G56" s="163">
        <f t="shared" si="79"/>
        <v>15</v>
      </c>
      <c r="H56" s="151">
        <f t="shared" si="80"/>
        <v>16</v>
      </c>
      <c r="J56" s="156">
        <f>+P55+1</f>
        <v>15</v>
      </c>
      <c r="K56" s="162">
        <f t="shared" si="91"/>
        <v>16</v>
      </c>
      <c r="L56" s="163">
        <f t="shared" si="92"/>
        <v>17</v>
      </c>
      <c r="M56" s="162">
        <f t="shared" si="93"/>
        <v>18</v>
      </c>
      <c r="N56" s="163">
        <f t="shared" si="94"/>
        <v>19</v>
      </c>
      <c r="O56" s="163">
        <f t="shared" si="95"/>
        <v>20</v>
      </c>
      <c r="P56" s="151">
        <f t="shared" si="86"/>
        <v>21</v>
      </c>
    </row>
    <row r="57" spans="2:19" x14ac:dyDescent="0.25">
      <c r="B57" s="152">
        <f>+H56+1</f>
        <v>17</v>
      </c>
      <c r="C57" s="163">
        <f t="shared" si="87"/>
        <v>18</v>
      </c>
      <c r="D57" s="162">
        <f t="shared" si="88"/>
        <v>19</v>
      </c>
      <c r="E57" s="163">
        <f t="shared" si="89"/>
        <v>20</v>
      </c>
      <c r="F57" s="162">
        <f t="shared" si="90"/>
        <v>21</v>
      </c>
      <c r="G57" s="162">
        <f t="shared" si="79"/>
        <v>22</v>
      </c>
      <c r="H57" s="151">
        <f t="shared" si="80"/>
        <v>23</v>
      </c>
      <c r="J57" s="152">
        <f>+P56+1</f>
        <v>22</v>
      </c>
      <c r="K57" s="163">
        <f t="shared" si="91"/>
        <v>23</v>
      </c>
      <c r="L57" s="162">
        <f t="shared" si="92"/>
        <v>24</v>
      </c>
      <c r="M57" s="163">
        <f t="shared" si="93"/>
        <v>25</v>
      </c>
      <c r="N57" s="162">
        <f t="shared" si="94"/>
        <v>26</v>
      </c>
      <c r="O57" s="162">
        <f t="shared" si="95"/>
        <v>27</v>
      </c>
      <c r="P57" s="151">
        <f t="shared" si="86"/>
        <v>28</v>
      </c>
    </row>
    <row r="58" spans="2:19" x14ac:dyDescent="0.25">
      <c r="B58" s="160">
        <f>+H57+1</f>
        <v>24</v>
      </c>
      <c r="C58" s="154">
        <f t="shared" si="87"/>
        <v>25</v>
      </c>
      <c r="D58" s="158">
        <f t="shared" si="88"/>
        <v>26</v>
      </c>
      <c r="E58" s="154">
        <f t="shared" si="89"/>
        <v>27</v>
      </c>
      <c r="F58" s="158">
        <f t="shared" si="90"/>
        <v>28</v>
      </c>
      <c r="G58" s="158">
        <f t="shared" si="79"/>
        <v>29</v>
      </c>
      <c r="H58" s="123">
        <f t="shared" si="80"/>
        <v>30</v>
      </c>
      <c r="J58" s="160">
        <f>+P57+1</f>
        <v>29</v>
      </c>
      <c r="K58" s="158">
        <f t="shared" si="91"/>
        <v>30</v>
      </c>
      <c r="L58" s="158">
        <f t="shared" si="92"/>
        <v>31</v>
      </c>
      <c r="M58" s="158"/>
      <c r="N58" s="158"/>
      <c r="O58" s="158"/>
      <c r="P58" s="123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Historico</vt:lpstr>
      <vt:lpstr>Movimientos</vt:lpstr>
      <vt:lpstr>Resultados</vt:lpstr>
      <vt:lpstr>Boletos</vt:lpstr>
      <vt:lpstr>Apuestas</vt:lpstr>
      <vt:lpstr>MisApuestas</vt:lpstr>
      <vt:lpstr>Salida</vt:lpstr>
      <vt:lpstr>Calendario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2020-05-04T17:10:39Z</dcterms:modified>
  <cp:category/>
  <cp:contentStatus/>
</cp:coreProperties>
</file>