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saveExternalLinkValues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lm\OneDrive\14_Loteria_Primitiva\"/>
    </mc:Choice>
  </mc:AlternateContent>
  <xr:revisionPtr revIDLastSave="0" documentId="13_ncr:1_{344BCD90-D87E-480A-8910-4404D9793781}" xr6:coauthVersionLast="40" xr6:coauthVersionMax="40" xr10:uidLastSave="{00000000-0000-0000-0000-000000000000}"/>
  <bookViews>
    <workbookView xWindow="0" yWindow="0" windowWidth="13680" windowHeight="9990" firstSheet="1" activeTab="4" xr2:uid="{00000000-000D-0000-FFFF-FFFF00000000}"/>
  </bookViews>
  <sheets>
    <sheet name="Historico" sheetId="2" r:id="rId1"/>
    <sheet name="Movimientos" sheetId="4" r:id="rId2"/>
    <sheet name="Resultados" sheetId="3" r:id="rId3"/>
    <sheet name="Boletos" sheetId="5" r:id="rId4"/>
    <sheet name="Apuestas" sheetId="6" r:id="rId5"/>
    <sheet name="MisApuestas" sheetId="7" r:id="rId6"/>
    <sheet name="Metodos" sheetId="10" r:id="rId7"/>
    <sheet name="Calendario" sheetId="9" r:id="rId8"/>
    <sheet name="Salida" sheetId="8" r:id="rId9"/>
  </sheets>
  <functionGroups builtInGroupCount="19"/>
  <definedNames>
    <definedName name="_xlnm._FilterDatabase" localSheetId="5" hidden="1">MisApuestas!$A$2:$P$135</definedName>
    <definedName name="_xlnm._FilterDatabase" localSheetId="8" hidden="1">Salida!$A$9:$T$58</definedName>
    <definedName name="_par3">#REF!</definedName>
    <definedName name="_par4">#REF!</definedName>
    <definedName name="Dias">#REF!</definedName>
    <definedName name="fe_fin">#REF!</definedName>
    <definedName name="fe_fin_par2">#REF!</definedName>
    <definedName name="fe_ini_par1">#REF!</definedName>
    <definedName name="fe_inicio">#REF!</definedName>
    <definedName name="metodo">#REF!</definedName>
    <definedName name="Semana">Historico!$N$1</definedName>
  </definedNames>
  <calcPr calcId="181029" calcOnSave="0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95" i="6" l="1"/>
  <c r="F295" i="6"/>
  <c r="E296" i="6"/>
  <c r="F296" i="6"/>
  <c r="E297" i="6"/>
  <c r="F297" i="6"/>
  <c r="E298" i="6"/>
  <c r="F298" i="6"/>
  <c r="M295" i="5"/>
  <c r="M296" i="5"/>
  <c r="M297" i="5"/>
  <c r="M298" i="5"/>
  <c r="D295" i="5"/>
  <c r="E295" i="5"/>
  <c r="D296" i="5"/>
  <c r="E296" i="5"/>
  <c r="D297" i="5"/>
  <c r="E297" i="5"/>
  <c r="D298" i="5"/>
  <c r="E298" i="5"/>
  <c r="C248" i="4" l="1"/>
  <c r="E244" i="4" l="1"/>
  <c r="C241" i="4"/>
  <c r="D900" i="3"/>
  <c r="E900" i="3"/>
  <c r="M291" i="5" l="1"/>
  <c r="M292" i="5"/>
  <c r="M293" i="5"/>
  <c r="M294" i="5"/>
  <c r="D291" i="5"/>
  <c r="E291" i="5"/>
  <c r="D292" i="5"/>
  <c r="E292" i="5"/>
  <c r="D293" i="5"/>
  <c r="E293" i="5"/>
  <c r="D294" i="5"/>
  <c r="E294" i="5"/>
  <c r="E291" i="6"/>
  <c r="F291" i="6"/>
  <c r="E292" i="6"/>
  <c r="F292" i="6"/>
  <c r="E293" i="6"/>
  <c r="F293" i="6"/>
  <c r="E294" i="6"/>
  <c r="F294" i="6"/>
  <c r="G3" i="4" l="1"/>
  <c r="G4" i="4" s="1"/>
  <c r="G5" i="4" s="1"/>
  <c r="G6" i="4" s="1"/>
  <c r="G7" i="4" s="1"/>
  <c r="G8" i="4" s="1"/>
  <c r="C240" i="4"/>
  <c r="D899" i="3"/>
  <c r="E899" i="3"/>
  <c r="E290" i="6" l="1"/>
  <c r="F290" i="6"/>
  <c r="E287" i="6"/>
  <c r="F287" i="6"/>
  <c r="E288" i="6"/>
  <c r="F288" i="6"/>
  <c r="E289" i="6"/>
  <c r="F289" i="6"/>
  <c r="M287" i="5"/>
  <c r="M288" i="5"/>
  <c r="M289" i="5"/>
  <c r="M290" i="5"/>
  <c r="D287" i="5"/>
  <c r="E287" i="5"/>
  <c r="D288" i="5"/>
  <c r="E288" i="5"/>
  <c r="D289" i="5"/>
  <c r="E289" i="5"/>
  <c r="D290" i="5"/>
  <c r="E290" i="5"/>
  <c r="M283" i="5"/>
  <c r="M284" i="5"/>
  <c r="M285" i="5"/>
  <c r="M286" i="5"/>
  <c r="I50" i="2"/>
  <c r="D283" i="5" l="1"/>
  <c r="E283" i="5"/>
  <c r="D284" i="5"/>
  <c r="E284" i="5"/>
  <c r="D285" i="5"/>
  <c r="E285" i="5"/>
  <c r="D286" i="5"/>
  <c r="E286" i="5"/>
  <c r="D898" i="3"/>
  <c r="E898" i="3"/>
  <c r="E283" i="6" l="1"/>
  <c r="F283" i="6"/>
  <c r="E284" i="6"/>
  <c r="F284" i="6"/>
  <c r="E285" i="6"/>
  <c r="F285" i="6"/>
  <c r="E286" i="6"/>
  <c r="F286" i="6"/>
  <c r="E245" i="4" l="1"/>
  <c r="E236" i="4" l="1"/>
  <c r="C234" i="4"/>
  <c r="D897" i="3"/>
  <c r="E897" i="3"/>
  <c r="F245" i="4" l="1"/>
  <c r="F244" i="4"/>
  <c r="C243" i="4"/>
  <c r="C242" i="4"/>
  <c r="C237" i="4"/>
  <c r="C245" i="4"/>
  <c r="C244" i="4"/>
  <c r="AF3" i="9"/>
  <c r="M279" i="5"/>
  <c r="M280" i="5"/>
  <c r="M281" i="5"/>
  <c r="M282" i="5"/>
  <c r="D279" i="5"/>
  <c r="E279" i="5"/>
  <c r="D280" i="5"/>
  <c r="E280" i="5"/>
  <c r="D281" i="5"/>
  <c r="E281" i="5"/>
  <c r="D282" i="5"/>
  <c r="E282" i="5"/>
  <c r="E279" i="6"/>
  <c r="F279" i="6"/>
  <c r="E280" i="6"/>
  <c r="F280" i="6"/>
  <c r="E281" i="6"/>
  <c r="F281" i="6"/>
  <c r="E282" i="6"/>
  <c r="F282" i="6"/>
  <c r="I49" i="2"/>
  <c r="D896" i="3" l="1"/>
  <c r="E896" i="3"/>
  <c r="M275" i="5" l="1"/>
  <c r="M276" i="5"/>
  <c r="M277" i="5"/>
  <c r="M278" i="5"/>
  <c r="D275" i="5"/>
  <c r="E275" i="5"/>
  <c r="D276" i="5"/>
  <c r="E276" i="5"/>
  <c r="D277" i="5"/>
  <c r="E277" i="5"/>
  <c r="D278" i="5"/>
  <c r="E278" i="5"/>
  <c r="E275" i="6" l="1"/>
  <c r="F275" i="6"/>
  <c r="E276" i="6"/>
  <c r="F276" i="6"/>
  <c r="E277" i="6"/>
  <c r="F277" i="6"/>
  <c r="E278" i="6"/>
  <c r="F278" i="6"/>
  <c r="C233" i="4"/>
  <c r="C232" i="4"/>
  <c r="D895" i="3"/>
  <c r="E895" i="3"/>
  <c r="M271" i="5" l="1"/>
  <c r="M272" i="5"/>
  <c r="M273" i="5"/>
  <c r="M274" i="5"/>
  <c r="D271" i="5"/>
  <c r="E271" i="5"/>
  <c r="D272" i="5"/>
  <c r="E272" i="5"/>
  <c r="D273" i="5"/>
  <c r="E273" i="5"/>
  <c r="D274" i="5"/>
  <c r="E274" i="5"/>
  <c r="E271" i="6"/>
  <c r="F271" i="6"/>
  <c r="E272" i="6"/>
  <c r="F272" i="6"/>
  <c r="E273" i="6"/>
  <c r="F273" i="6"/>
  <c r="E274" i="6"/>
  <c r="F274" i="6"/>
  <c r="F236" i="4" l="1"/>
  <c r="E235" i="4"/>
  <c r="F235" i="4" s="1"/>
  <c r="C236" i="4"/>
  <c r="C235" i="4"/>
  <c r="E230" i="4"/>
  <c r="E229" i="4"/>
  <c r="C231" i="4"/>
  <c r="C228" i="4"/>
  <c r="C227" i="4"/>
  <c r="C225" i="4"/>
  <c r="C226" i="4"/>
  <c r="D894" i="3" l="1"/>
  <c r="E894" i="3"/>
  <c r="E267" i="6" l="1"/>
  <c r="F267" i="6"/>
  <c r="E268" i="6"/>
  <c r="F268" i="6"/>
  <c r="E269" i="6"/>
  <c r="F269" i="6"/>
  <c r="E270" i="6"/>
  <c r="F270" i="6"/>
  <c r="M267" i="5"/>
  <c r="M268" i="5"/>
  <c r="M269" i="5"/>
  <c r="M270" i="5"/>
  <c r="D267" i="5"/>
  <c r="E267" i="5"/>
  <c r="D268" i="5"/>
  <c r="E268" i="5"/>
  <c r="D269" i="5"/>
  <c r="E269" i="5"/>
  <c r="D270" i="5"/>
  <c r="E270" i="5"/>
  <c r="I48" i="2"/>
  <c r="C224" i="4" l="1"/>
  <c r="D893" i="3"/>
  <c r="E893" i="3"/>
  <c r="I47" i="2" l="1"/>
  <c r="D263" i="5"/>
  <c r="E263" i="5"/>
  <c r="M263" i="5"/>
  <c r="D264" i="5"/>
  <c r="E264" i="5"/>
  <c r="M264" i="5"/>
  <c r="D265" i="5"/>
  <c r="E265" i="5"/>
  <c r="M265" i="5"/>
  <c r="D266" i="5"/>
  <c r="E266" i="5"/>
  <c r="M266" i="5"/>
  <c r="E263" i="6"/>
  <c r="F263" i="6"/>
  <c r="E264" i="6"/>
  <c r="F264" i="6"/>
  <c r="E265" i="6"/>
  <c r="F265" i="6"/>
  <c r="E266" i="6"/>
  <c r="F266" i="6"/>
  <c r="C223" i="4" l="1"/>
  <c r="C222" i="4"/>
  <c r="E892" i="3"/>
  <c r="D892" i="3"/>
  <c r="M259" i="5" l="1"/>
  <c r="M260" i="5"/>
  <c r="M261" i="5"/>
  <c r="M262" i="5"/>
  <c r="D259" i="5"/>
  <c r="E259" i="5"/>
  <c r="D260" i="5"/>
  <c r="E260" i="5"/>
  <c r="D261" i="5"/>
  <c r="E261" i="5"/>
  <c r="D262" i="5"/>
  <c r="E262" i="5"/>
  <c r="E259" i="6"/>
  <c r="E260" i="6"/>
  <c r="E261" i="6"/>
  <c r="E262" i="6"/>
  <c r="F259" i="6"/>
  <c r="F260" i="6"/>
  <c r="F261" i="6"/>
  <c r="F262" i="6"/>
  <c r="F230" i="4"/>
  <c r="F229" i="4"/>
  <c r="C230" i="4"/>
  <c r="C229" i="4"/>
  <c r="C221" i="4"/>
  <c r="E220" i="4"/>
  <c r="C218" i="4" l="1"/>
  <c r="D891" i="3"/>
  <c r="E891" i="3"/>
  <c r="M255" i="5"/>
  <c r="M256" i="5"/>
  <c r="M257" i="5"/>
  <c r="M258" i="5"/>
  <c r="D255" i="5"/>
  <c r="E255" i="5"/>
  <c r="D256" i="5"/>
  <c r="E256" i="5"/>
  <c r="D257" i="5"/>
  <c r="E257" i="5"/>
  <c r="D258" i="5"/>
  <c r="E258" i="5"/>
  <c r="E219" i="4" l="1"/>
  <c r="O20" i="9"/>
  <c r="P20" i="9" s="1"/>
  <c r="J21" i="9" s="1"/>
  <c r="K21" i="9" s="1"/>
  <c r="L21" i="9" s="1"/>
  <c r="M21" i="9" s="1"/>
  <c r="N21" i="9" s="1"/>
  <c r="O21" i="9" s="1"/>
  <c r="P21" i="9" s="1"/>
  <c r="J22" i="9" s="1"/>
  <c r="K22" i="9" s="1"/>
  <c r="L22" i="9" s="1"/>
  <c r="M22" i="9" s="1"/>
  <c r="N22" i="9" s="1"/>
  <c r="O22" i="9" s="1"/>
  <c r="P22" i="9" s="1"/>
  <c r="J23" i="9" s="1"/>
  <c r="K23" i="9" s="1"/>
  <c r="L23" i="9" s="1"/>
  <c r="M23" i="9" s="1"/>
  <c r="N23" i="9" s="1"/>
  <c r="O23" i="9" s="1"/>
  <c r="P23" i="9" s="1"/>
  <c r="J24" i="9" s="1"/>
  <c r="K24" i="9" s="1"/>
  <c r="L24" i="9" s="1"/>
  <c r="M24" i="9" s="1"/>
  <c r="N24" i="9" s="1"/>
  <c r="O24" i="9" s="1"/>
  <c r="P24" i="9" s="1"/>
  <c r="J25" i="9" s="1"/>
  <c r="F20" i="9"/>
  <c r="G20" i="9" s="1"/>
  <c r="H20" i="9" s="1"/>
  <c r="B21" i="9" s="1"/>
  <c r="C21" i="9" s="1"/>
  <c r="D21" i="9" s="1"/>
  <c r="E21" i="9" s="1"/>
  <c r="F21" i="9" s="1"/>
  <c r="G21" i="9" s="1"/>
  <c r="H21" i="9" s="1"/>
  <c r="B22" i="9" s="1"/>
  <c r="C22" i="9" s="1"/>
  <c r="D22" i="9" s="1"/>
  <c r="E22" i="9" s="1"/>
  <c r="F22" i="9" s="1"/>
  <c r="G22" i="9" s="1"/>
  <c r="H22" i="9" s="1"/>
  <c r="B23" i="9" s="1"/>
  <c r="C23" i="9" s="1"/>
  <c r="D23" i="9" s="1"/>
  <c r="E23" i="9" s="1"/>
  <c r="F23" i="9" s="1"/>
  <c r="G23" i="9" s="1"/>
  <c r="H23" i="9" s="1"/>
  <c r="B24" i="9" s="1"/>
  <c r="C24" i="9" s="1"/>
  <c r="D24" i="9" s="1"/>
  <c r="E24" i="9" s="1"/>
  <c r="F24" i="9" s="1"/>
  <c r="F255" i="6"/>
  <c r="F256" i="6"/>
  <c r="F257" i="6"/>
  <c r="F258" i="6"/>
  <c r="E255" i="6"/>
  <c r="E256" i="6"/>
  <c r="E257" i="6"/>
  <c r="E258" i="6"/>
  <c r="D890" i="3" l="1"/>
  <c r="E890" i="3"/>
  <c r="M251" i="5" l="1"/>
  <c r="M252" i="5"/>
  <c r="M253" i="5"/>
  <c r="M254" i="5"/>
  <c r="D251" i="5"/>
  <c r="E251" i="5"/>
  <c r="D252" i="5"/>
  <c r="E252" i="5"/>
  <c r="D253" i="5"/>
  <c r="E253" i="5"/>
  <c r="D254" i="5"/>
  <c r="E254" i="5"/>
  <c r="C216" i="4"/>
  <c r="C215" i="4"/>
  <c r="E251" i="6" l="1"/>
  <c r="F251" i="6"/>
  <c r="E252" i="6"/>
  <c r="F252" i="6"/>
  <c r="E253" i="6"/>
  <c r="F253" i="6"/>
  <c r="E254" i="6"/>
  <c r="F254" i="6"/>
  <c r="D889" i="3"/>
  <c r="E889" i="3"/>
  <c r="C214" i="4"/>
  <c r="E247" i="6" l="1"/>
  <c r="F247" i="6"/>
  <c r="E248" i="6"/>
  <c r="F248" i="6"/>
  <c r="E249" i="6"/>
  <c r="F249" i="6"/>
  <c r="E250" i="6"/>
  <c r="F250" i="6"/>
  <c r="M247" i="5"/>
  <c r="M248" i="5"/>
  <c r="M249" i="5"/>
  <c r="M250" i="5"/>
  <c r="D247" i="5"/>
  <c r="E247" i="5"/>
  <c r="D248" i="5"/>
  <c r="E248" i="5"/>
  <c r="D249" i="5"/>
  <c r="E249" i="5"/>
  <c r="D250" i="5"/>
  <c r="E250" i="5"/>
  <c r="C220" i="4"/>
  <c r="C219" i="4"/>
  <c r="C213" i="4"/>
  <c r="C212" i="4"/>
  <c r="F220" i="4"/>
  <c r="F219" i="4"/>
  <c r="E211" i="4" l="1"/>
  <c r="E210" i="4"/>
  <c r="C209" i="4" l="1"/>
  <c r="D888" i="3"/>
  <c r="E888" i="3"/>
  <c r="C208" i="4"/>
  <c r="E243" i="6" l="1"/>
  <c r="F243" i="6"/>
  <c r="E244" i="6"/>
  <c r="F244" i="6"/>
  <c r="E245" i="6"/>
  <c r="F245" i="6"/>
  <c r="E246" i="6"/>
  <c r="F246" i="6"/>
  <c r="M243" i="5"/>
  <c r="M244" i="5"/>
  <c r="M245" i="5"/>
  <c r="M246" i="5"/>
  <c r="D243" i="5"/>
  <c r="E243" i="5"/>
  <c r="D244" i="5"/>
  <c r="E244" i="5"/>
  <c r="D245" i="5"/>
  <c r="E245" i="5"/>
  <c r="D246" i="5"/>
  <c r="E246" i="5"/>
  <c r="D887" i="3" l="1"/>
  <c r="E887" i="3"/>
  <c r="M239" i="5" l="1"/>
  <c r="M240" i="5"/>
  <c r="M241" i="5"/>
  <c r="M242" i="5"/>
  <c r="D239" i="5"/>
  <c r="E239" i="5"/>
  <c r="D240" i="5"/>
  <c r="E240" i="5"/>
  <c r="D241" i="5"/>
  <c r="E241" i="5"/>
  <c r="D242" i="5"/>
  <c r="E242" i="5"/>
  <c r="E239" i="6"/>
  <c r="F239" i="6"/>
  <c r="E240" i="6"/>
  <c r="F240" i="6"/>
  <c r="E241" i="6"/>
  <c r="F241" i="6"/>
  <c r="E242" i="6"/>
  <c r="F242" i="6"/>
  <c r="D886" i="3" l="1"/>
  <c r="E886" i="3"/>
  <c r="I46" i="2" l="1"/>
  <c r="F211" i="4" l="1"/>
  <c r="F210" i="4"/>
  <c r="C211" i="4"/>
  <c r="C210" i="4"/>
  <c r="C207" i="4"/>
  <c r="C206" i="4"/>
  <c r="I45" i="2"/>
  <c r="M235" i="5" l="1"/>
  <c r="M236" i="5"/>
  <c r="M237" i="5"/>
  <c r="M238" i="5"/>
  <c r="D235" i="5"/>
  <c r="E235" i="5"/>
  <c r="D236" i="5"/>
  <c r="E236" i="5"/>
  <c r="D237" i="5"/>
  <c r="E237" i="5"/>
  <c r="D238" i="5"/>
  <c r="E238" i="5"/>
  <c r="E235" i="6"/>
  <c r="F235" i="6"/>
  <c r="E236" i="6"/>
  <c r="F236" i="6"/>
  <c r="E237" i="6"/>
  <c r="F237" i="6"/>
  <c r="E238" i="6"/>
  <c r="F238" i="6"/>
  <c r="E234" i="6" l="1"/>
  <c r="F234" i="6"/>
  <c r="M234" i="5"/>
  <c r="D234" i="5"/>
  <c r="E234" i="5"/>
  <c r="D885" i="3"/>
  <c r="E885" i="3"/>
  <c r="D884" i="3" l="1"/>
  <c r="E884" i="3"/>
  <c r="M233" i="5" l="1"/>
  <c r="D233" i="5"/>
  <c r="E233" i="5"/>
  <c r="E233" i="6"/>
  <c r="F233" i="6"/>
  <c r="D883" i="3" l="1"/>
  <c r="E883" i="3"/>
  <c r="M232" i="5" l="1"/>
  <c r="D232" i="5"/>
  <c r="E232" i="5"/>
  <c r="E232" i="6"/>
  <c r="F232" i="6"/>
  <c r="E231" i="6" l="1"/>
  <c r="F231" i="6"/>
  <c r="D231" i="5"/>
  <c r="E231" i="5"/>
  <c r="M231" i="5"/>
  <c r="D882" i="3"/>
  <c r="E882" i="3"/>
  <c r="D881" i="3" l="1"/>
  <c r="E881" i="3"/>
  <c r="E230" i="6"/>
  <c r="F230" i="6"/>
  <c r="M230" i="5" l="1"/>
  <c r="D230" i="5"/>
  <c r="E230" i="5"/>
  <c r="D880" i="3" l="1"/>
  <c r="E880" i="3"/>
  <c r="M229" i="5" l="1"/>
  <c r="E229" i="6"/>
  <c r="F229" i="6"/>
  <c r="D229" i="5"/>
  <c r="E229" i="5"/>
  <c r="E879" i="3"/>
  <c r="D879" i="3"/>
  <c r="E228" i="6" l="1"/>
  <c r="F228" i="6"/>
  <c r="E205" i="4" l="1"/>
  <c r="E196" i="4"/>
  <c r="E191" i="4"/>
  <c r="C189" i="4"/>
  <c r="I44" i="2" l="1"/>
  <c r="I43" i="2"/>
  <c r="D878" i="3"/>
  <c r="E878" i="3"/>
  <c r="E227" i="6" l="1"/>
  <c r="F227" i="6"/>
  <c r="E877" i="3" l="1"/>
  <c r="D877" i="3"/>
  <c r="M226" i="5" l="1"/>
  <c r="M227" i="5"/>
  <c r="M228" i="5"/>
  <c r="E226" i="6"/>
  <c r="F226" i="6"/>
  <c r="D226" i="5"/>
  <c r="E226" i="5"/>
  <c r="D227" i="5"/>
  <c r="E227" i="5"/>
  <c r="D228" i="5"/>
  <c r="E228" i="5"/>
  <c r="E204" i="4" l="1"/>
  <c r="C203" i="4"/>
  <c r="C202" i="4"/>
  <c r="C201" i="4"/>
  <c r="D876" i="3" l="1"/>
  <c r="E876" i="3"/>
  <c r="E222" i="6" l="1"/>
  <c r="F222" i="6"/>
  <c r="E223" i="6"/>
  <c r="F223" i="6"/>
  <c r="E224" i="6"/>
  <c r="F224" i="6"/>
  <c r="E225" i="6"/>
  <c r="F225" i="6"/>
  <c r="I42" i="2"/>
  <c r="M222" i="5"/>
  <c r="M223" i="5"/>
  <c r="M224" i="5"/>
  <c r="M225" i="5"/>
  <c r="D222" i="5"/>
  <c r="E222" i="5"/>
  <c r="D223" i="5"/>
  <c r="E223" i="5"/>
  <c r="D224" i="5"/>
  <c r="E224" i="5"/>
  <c r="D225" i="5"/>
  <c r="E225" i="5"/>
  <c r="C199" i="4"/>
  <c r="F205" i="4"/>
  <c r="C205" i="4"/>
  <c r="F204" i="4"/>
  <c r="C204" i="4"/>
  <c r="D875" i="3" l="1"/>
  <c r="E875" i="3"/>
  <c r="M218" i="5" l="1"/>
  <c r="M219" i="5"/>
  <c r="M220" i="5"/>
  <c r="M221" i="5"/>
  <c r="D218" i="5"/>
  <c r="E218" i="5"/>
  <c r="D219" i="5"/>
  <c r="E219" i="5"/>
  <c r="D220" i="5"/>
  <c r="E220" i="5"/>
  <c r="D221" i="5"/>
  <c r="E221" i="5"/>
  <c r="M214" i="5"/>
  <c r="M215" i="5"/>
  <c r="M216" i="5"/>
  <c r="M217" i="5"/>
  <c r="E218" i="6"/>
  <c r="F218" i="6"/>
  <c r="E219" i="6"/>
  <c r="F219" i="6"/>
  <c r="E220" i="6"/>
  <c r="F220" i="6"/>
  <c r="E221" i="6"/>
  <c r="F221" i="6"/>
  <c r="E874" i="3" l="1"/>
  <c r="D874" i="3"/>
  <c r="C198" i="4" l="1"/>
  <c r="C197" i="4"/>
  <c r="E195" i="4"/>
  <c r="F217" i="6" l="1"/>
  <c r="E217" i="6"/>
  <c r="F216" i="6"/>
  <c r="E216" i="6"/>
  <c r="F215" i="6"/>
  <c r="E215" i="6"/>
  <c r="F214" i="6"/>
  <c r="E214" i="6"/>
  <c r="E217" i="5"/>
  <c r="D217" i="5"/>
  <c r="E216" i="5"/>
  <c r="D216" i="5"/>
  <c r="E215" i="5"/>
  <c r="D215" i="5"/>
  <c r="E214" i="5"/>
  <c r="D214" i="5"/>
  <c r="E873" i="3"/>
  <c r="D873" i="3"/>
  <c r="F196" i="4"/>
  <c r="C196" i="4"/>
  <c r="F195" i="4"/>
  <c r="C195" i="4"/>
  <c r="C194" i="4" l="1"/>
  <c r="D872" i="3"/>
  <c r="E872" i="3"/>
  <c r="I41" i="2" l="1"/>
  <c r="M210" i="5"/>
  <c r="M211" i="5"/>
  <c r="M212" i="5"/>
  <c r="M213" i="5"/>
  <c r="F210" i="6" l="1"/>
  <c r="F211" i="6"/>
  <c r="F212" i="6"/>
  <c r="F213" i="6"/>
  <c r="D210" i="5"/>
  <c r="E210" i="5"/>
  <c r="D211" i="5"/>
  <c r="E211" i="5"/>
  <c r="D212" i="5"/>
  <c r="E212" i="5"/>
  <c r="D213" i="5"/>
  <c r="E213" i="5"/>
  <c r="E210" i="6"/>
  <c r="E211" i="6"/>
  <c r="E212" i="6"/>
  <c r="E213" i="6"/>
  <c r="C193" i="4" l="1"/>
  <c r="C192" i="4"/>
  <c r="F191" i="4"/>
  <c r="E190" i="4"/>
  <c r="F190" i="4" s="1"/>
  <c r="C191" i="4"/>
  <c r="C190" i="4"/>
  <c r="C200" i="4"/>
  <c r="D871" i="3"/>
  <c r="E871" i="3"/>
  <c r="M206" i="5" l="1"/>
  <c r="M207" i="5"/>
  <c r="M208" i="5"/>
  <c r="M209" i="5"/>
  <c r="D206" i="5"/>
  <c r="E206" i="5"/>
  <c r="D207" i="5"/>
  <c r="E207" i="5"/>
  <c r="D208" i="5"/>
  <c r="E208" i="5"/>
  <c r="D209" i="5"/>
  <c r="E209" i="5"/>
  <c r="E206" i="6"/>
  <c r="F206" i="6"/>
  <c r="E207" i="6"/>
  <c r="F207" i="6"/>
  <c r="E208" i="6"/>
  <c r="F208" i="6"/>
  <c r="E209" i="6"/>
  <c r="F209" i="6"/>
  <c r="I40" i="2"/>
  <c r="C188" i="4"/>
  <c r="D870" i="3"/>
  <c r="E870" i="3"/>
  <c r="F205" i="6" l="1"/>
  <c r="E205" i="6"/>
  <c r="E202" i="6"/>
  <c r="F202" i="6"/>
  <c r="E203" i="6"/>
  <c r="F203" i="6"/>
  <c r="E204" i="6"/>
  <c r="F204" i="6"/>
  <c r="M202" i="5"/>
  <c r="M203" i="5"/>
  <c r="M204" i="5"/>
  <c r="M205" i="5"/>
  <c r="D202" i="5"/>
  <c r="E202" i="5"/>
  <c r="D203" i="5"/>
  <c r="E203" i="5"/>
  <c r="D204" i="5"/>
  <c r="E204" i="5"/>
  <c r="D205" i="5"/>
  <c r="E205" i="5"/>
  <c r="C187" i="4"/>
  <c r="C186" i="4" l="1"/>
  <c r="C185" i="4"/>
  <c r="I39" i="2"/>
  <c r="E184" i="4"/>
  <c r="E183" i="4"/>
  <c r="C182" i="4"/>
  <c r="C181" i="4"/>
  <c r="D869" i="3" l="1"/>
  <c r="E869" i="3"/>
  <c r="L8" i="2" l="1"/>
  <c r="L10" i="2"/>
  <c r="L9" i="2"/>
  <c r="L11" i="2"/>
  <c r="L12" i="2"/>
  <c r="L14" i="2"/>
  <c r="L13" i="2"/>
  <c r="L15" i="2"/>
  <c r="L16" i="2"/>
  <c r="L7" i="2"/>
  <c r="I38" i="2"/>
  <c r="E198" i="6"/>
  <c r="F198" i="6"/>
  <c r="E199" i="6"/>
  <c r="F199" i="6"/>
  <c r="E200" i="6"/>
  <c r="F200" i="6"/>
  <c r="E201" i="6"/>
  <c r="F201" i="6"/>
  <c r="M198" i="5"/>
  <c r="M199" i="5"/>
  <c r="M200" i="5"/>
  <c r="M201" i="5"/>
  <c r="D198" i="5"/>
  <c r="E198" i="5"/>
  <c r="D199" i="5"/>
  <c r="E199" i="5"/>
  <c r="D200" i="5"/>
  <c r="E200" i="5"/>
  <c r="D201" i="5"/>
  <c r="E201" i="5"/>
  <c r="C180" i="4"/>
  <c r="D868" i="3"/>
  <c r="E868" i="3"/>
  <c r="F197" i="6" l="1"/>
  <c r="E197" i="6"/>
  <c r="F196" i="6"/>
  <c r="E196" i="6"/>
  <c r="F195" i="6"/>
  <c r="E195" i="6"/>
  <c r="F194" i="6"/>
  <c r="E194" i="6"/>
  <c r="M194" i="5"/>
  <c r="M195" i="5"/>
  <c r="M196" i="5"/>
  <c r="M197" i="5"/>
  <c r="E197" i="5"/>
  <c r="D197" i="5"/>
  <c r="E196" i="5"/>
  <c r="D196" i="5"/>
  <c r="E195" i="5"/>
  <c r="D195" i="5"/>
  <c r="E194" i="5"/>
  <c r="D194" i="5"/>
  <c r="F184" i="4"/>
  <c r="C184" i="4"/>
  <c r="F183" i="4"/>
  <c r="C183" i="4"/>
  <c r="C179" i="4"/>
  <c r="C178" i="4"/>
  <c r="E177" i="4" l="1"/>
  <c r="F177" i="4" s="1"/>
  <c r="E176" i="4"/>
  <c r="F176" i="4" s="1"/>
  <c r="C177" i="4"/>
  <c r="C176" i="4"/>
  <c r="C175" i="4"/>
  <c r="D867" i="3" l="1"/>
  <c r="E867" i="3"/>
  <c r="E190" i="6" l="1"/>
  <c r="F190" i="6"/>
  <c r="E191" i="6"/>
  <c r="F191" i="6"/>
  <c r="E192" i="6"/>
  <c r="F192" i="6"/>
  <c r="E193" i="6"/>
  <c r="F193" i="6"/>
  <c r="M190" i="5"/>
  <c r="M191" i="5"/>
  <c r="M192" i="5"/>
  <c r="M193" i="5"/>
  <c r="D190" i="5"/>
  <c r="E190" i="5"/>
  <c r="D191" i="5"/>
  <c r="E191" i="5"/>
  <c r="D192" i="5"/>
  <c r="E192" i="5"/>
  <c r="D193" i="5"/>
  <c r="E193" i="5"/>
  <c r="D866" i="3" l="1"/>
  <c r="E866" i="3"/>
  <c r="M186" i="5" l="1"/>
  <c r="M187" i="5"/>
  <c r="M188" i="5"/>
  <c r="M189" i="5"/>
  <c r="E189" i="5"/>
  <c r="D189" i="5"/>
  <c r="E188" i="5"/>
  <c r="D188" i="5"/>
  <c r="E187" i="5"/>
  <c r="D187" i="5"/>
  <c r="E186" i="5"/>
  <c r="D186" i="5"/>
  <c r="M2" i="5"/>
  <c r="M3" i="5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I37" i="2"/>
  <c r="C174" i="4"/>
  <c r="F186" i="6" l="1"/>
  <c r="F187" i="6"/>
  <c r="F188" i="6"/>
  <c r="F189" i="6"/>
  <c r="E187" i="6"/>
  <c r="E188" i="6"/>
  <c r="E189" i="6"/>
  <c r="E186" i="6"/>
  <c r="E171" i="4"/>
  <c r="E170" i="4"/>
  <c r="C173" i="4"/>
  <c r="C172" i="4"/>
  <c r="C169" i="4"/>
  <c r="C168" i="4"/>
  <c r="C167" i="4" l="1"/>
  <c r="D865" i="3" l="1"/>
  <c r="E865" i="3"/>
  <c r="D864" i="3" l="1"/>
  <c r="E864" i="3"/>
  <c r="D182" i="5"/>
  <c r="E182" i="5"/>
  <c r="D183" i="5"/>
  <c r="E183" i="5"/>
  <c r="D184" i="5"/>
  <c r="E184" i="5"/>
  <c r="D185" i="5"/>
  <c r="E185" i="5"/>
  <c r="E182" i="6"/>
  <c r="F182" i="6"/>
  <c r="E183" i="6"/>
  <c r="F183" i="6"/>
  <c r="E184" i="6"/>
  <c r="F184" i="6"/>
  <c r="E185" i="6"/>
  <c r="F185" i="6"/>
  <c r="I36" i="2" l="1"/>
  <c r="F171" i="4" l="1"/>
  <c r="C171" i="4"/>
  <c r="F170" i="4"/>
  <c r="C170" i="4"/>
  <c r="D178" i="5"/>
  <c r="E178" i="5"/>
  <c r="D179" i="5"/>
  <c r="E179" i="5"/>
  <c r="D180" i="5"/>
  <c r="E180" i="5"/>
  <c r="D181" i="5"/>
  <c r="E181" i="5"/>
  <c r="E178" i="6"/>
  <c r="F178" i="6"/>
  <c r="E179" i="6"/>
  <c r="F179" i="6"/>
  <c r="E180" i="6"/>
  <c r="F180" i="6"/>
  <c r="E181" i="6"/>
  <c r="F181" i="6"/>
  <c r="C166" i="4" l="1"/>
  <c r="C165" i="4"/>
  <c r="E164" i="4"/>
  <c r="E163" i="4"/>
  <c r="C162" i="4"/>
  <c r="D863" i="3"/>
  <c r="E863" i="3"/>
  <c r="D174" i="5" l="1"/>
  <c r="E174" i="5"/>
  <c r="D175" i="5"/>
  <c r="E175" i="5"/>
  <c r="D176" i="5"/>
  <c r="E176" i="5"/>
  <c r="D177" i="5"/>
  <c r="E177" i="5"/>
  <c r="C161" i="4" l="1"/>
  <c r="C160" i="4"/>
  <c r="E174" i="6" l="1"/>
  <c r="F174" i="6"/>
  <c r="E175" i="6"/>
  <c r="F175" i="6"/>
  <c r="E176" i="6"/>
  <c r="F176" i="6"/>
  <c r="E177" i="6"/>
  <c r="F177" i="6"/>
  <c r="C159" i="4" l="1"/>
  <c r="C158" i="4"/>
  <c r="E862" i="3"/>
  <c r="D862" i="3"/>
  <c r="I35" i="2" l="1"/>
  <c r="F164" i="4"/>
  <c r="C164" i="4"/>
  <c r="F163" i="4"/>
  <c r="C163" i="4"/>
  <c r="D170" i="5"/>
  <c r="E170" i="5"/>
  <c r="D171" i="5"/>
  <c r="E171" i="5"/>
  <c r="D172" i="5"/>
  <c r="E172" i="5"/>
  <c r="D173" i="5"/>
  <c r="E173" i="5"/>
  <c r="E170" i="6" l="1"/>
  <c r="F170" i="6"/>
  <c r="E171" i="6"/>
  <c r="F171" i="6"/>
  <c r="E172" i="6"/>
  <c r="F172" i="6"/>
  <c r="E173" i="6"/>
  <c r="F173" i="6"/>
  <c r="C157" i="4" l="1"/>
  <c r="C156" i="4"/>
  <c r="E155" i="4"/>
  <c r="E154" i="4"/>
  <c r="C153" i="4"/>
  <c r="D861" i="3"/>
  <c r="E861" i="3"/>
  <c r="D166" i="5" l="1"/>
  <c r="E166" i="5"/>
  <c r="D167" i="5"/>
  <c r="E167" i="5"/>
  <c r="D168" i="5"/>
  <c r="E168" i="5"/>
  <c r="D169" i="5"/>
  <c r="E169" i="5"/>
  <c r="E166" i="6"/>
  <c r="F166" i="6"/>
  <c r="E167" i="6"/>
  <c r="F167" i="6"/>
  <c r="E168" i="6"/>
  <c r="F168" i="6"/>
  <c r="E169" i="6"/>
  <c r="F169" i="6"/>
  <c r="C152" i="4" l="1"/>
  <c r="D860" i="3"/>
  <c r="E860" i="3"/>
  <c r="D165" i="5" l="1"/>
  <c r="E165" i="5"/>
  <c r="D162" i="5"/>
  <c r="E162" i="5"/>
  <c r="D163" i="5"/>
  <c r="E163" i="5"/>
  <c r="D164" i="5"/>
  <c r="E164" i="5"/>
  <c r="E162" i="6"/>
  <c r="F162" i="6"/>
  <c r="E163" i="6"/>
  <c r="F163" i="6"/>
  <c r="E164" i="6"/>
  <c r="F164" i="6"/>
  <c r="E165" i="6"/>
  <c r="F165" i="6"/>
  <c r="F155" i="4"/>
  <c r="C155" i="4"/>
  <c r="F154" i="4"/>
  <c r="C154" i="4"/>
  <c r="E149" i="4"/>
  <c r="E148" i="4"/>
  <c r="C151" i="4"/>
  <c r="C150" i="4"/>
  <c r="C147" i="4"/>
  <c r="C146" i="4"/>
  <c r="I34" i="2" l="1"/>
  <c r="E859" i="3"/>
  <c r="D859" i="3"/>
  <c r="D158" i="5" l="1"/>
  <c r="E158" i="5"/>
  <c r="D159" i="5"/>
  <c r="E159" i="5"/>
  <c r="D160" i="5"/>
  <c r="E160" i="5"/>
  <c r="D161" i="5"/>
  <c r="E161" i="5"/>
  <c r="E158" i="6"/>
  <c r="F158" i="6"/>
  <c r="E159" i="6"/>
  <c r="F159" i="6"/>
  <c r="E160" i="6"/>
  <c r="F160" i="6"/>
  <c r="E161" i="6"/>
  <c r="F161" i="6"/>
  <c r="C145" i="4"/>
  <c r="D858" i="3"/>
  <c r="E858" i="3"/>
  <c r="F154" i="6" l="1"/>
  <c r="F155" i="6"/>
  <c r="F156" i="6"/>
  <c r="F157" i="6"/>
  <c r="E154" i="6"/>
  <c r="E155" i="6"/>
  <c r="E156" i="6"/>
  <c r="E157" i="6"/>
  <c r="D157" i="5"/>
  <c r="E157" i="5"/>
  <c r="D154" i="5"/>
  <c r="E154" i="5"/>
  <c r="D155" i="5"/>
  <c r="E155" i="5"/>
  <c r="D156" i="5"/>
  <c r="E156" i="5"/>
  <c r="F149" i="4" l="1"/>
  <c r="F148" i="4"/>
  <c r="C149" i="4"/>
  <c r="C148" i="4"/>
  <c r="C144" i="4"/>
  <c r="C143" i="4"/>
  <c r="E141" i="4" l="1"/>
  <c r="C140" i="4"/>
  <c r="E142" i="4"/>
  <c r="C139" i="4"/>
  <c r="E857" i="3"/>
  <c r="D857" i="3"/>
  <c r="C138" i="4" l="1"/>
  <c r="D150" i="5" l="1"/>
  <c r="E150" i="5"/>
  <c r="D151" i="5"/>
  <c r="E151" i="5"/>
  <c r="D152" i="5"/>
  <c r="E152" i="5"/>
  <c r="D153" i="5"/>
  <c r="E153" i="5"/>
  <c r="E150" i="6"/>
  <c r="F150" i="6"/>
  <c r="E151" i="6"/>
  <c r="F151" i="6"/>
  <c r="E152" i="6"/>
  <c r="F152" i="6"/>
  <c r="E153" i="6"/>
  <c r="F153" i="6"/>
  <c r="E856" i="3" l="1"/>
  <c r="D856" i="3"/>
  <c r="I33" i="2"/>
  <c r="D146" i="5" l="1"/>
  <c r="E146" i="5"/>
  <c r="D147" i="5"/>
  <c r="E147" i="5"/>
  <c r="D148" i="5"/>
  <c r="E148" i="5"/>
  <c r="D149" i="5"/>
  <c r="E149" i="5"/>
  <c r="E146" i="6"/>
  <c r="F146" i="6"/>
  <c r="E147" i="6"/>
  <c r="F147" i="6"/>
  <c r="E148" i="6"/>
  <c r="F148" i="6"/>
  <c r="E149" i="6"/>
  <c r="F149" i="6"/>
  <c r="I32" i="2" l="1"/>
  <c r="F142" i="4"/>
  <c r="C142" i="4"/>
  <c r="F141" i="4"/>
  <c r="C141" i="4"/>
  <c r="C137" i="4"/>
  <c r="C136" i="4"/>
  <c r="E135" i="4"/>
  <c r="E134" i="4"/>
  <c r="C133" i="4"/>
  <c r="C132" i="4"/>
  <c r="C131" i="4" l="1"/>
  <c r="D855" i="3"/>
  <c r="E855" i="3"/>
  <c r="D142" i="5" l="1"/>
  <c r="E142" i="5"/>
  <c r="D143" i="5"/>
  <c r="E143" i="5"/>
  <c r="D144" i="5"/>
  <c r="E144" i="5"/>
  <c r="D145" i="5"/>
  <c r="E145" i="5"/>
  <c r="E142" i="6"/>
  <c r="F142" i="6"/>
  <c r="E143" i="6"/>
  <c r="F143" i="6"/>
  <c r="E144" i="6"/>
  <c r="F144" i="6"/>
  <c r="E145" i="6"/>
  <c r="F145" i="6"/>
  <c r="D854" i="3" l="1"/>
  <c r="E854" i="3"/>
  <c r="F135" i="4" l="1"/>
  <c r="C135" i="4"/>
  <c r="F134" i="4"/>
  <c r="C134" i="4"/>
  <c r="D138" i="5"/>
  <c r="E138" i="5"/>
  <c r="D139" i="5"/>
  <c r="E139" i="5"/>
  <c r="D140" i="5"/>
  <c r="E140" i="5"/>
  <c r="D141" i="5"/>
  <c r="E141" i="5"/>
  <c r="E138" i="6"/>
  <c r="F138" i="6"/>
  <c r="E139" i="6"/>
  <c r="F139" i="6"/>
  <c r="E140" i="6"/>
  <c r="F140" i="6"/>
  <c r="E141" i="6"/>
  <c r="F141" i="6"/>
  <c r="J12" i="9" l="1"/>
  <c r="K12" i="9" s="1"/>
  <c r="L12" i="9" s="1"/>
  <c r="M12" i="9" s="1"/>
  <c r="N12" i="9" s="1"/>
  <c r="O12" i="9" s="1"/>
  <c r="P12" i="9" s="1"/>
  <c r="J13" i="9" s="1"/>
  <c r="K13" i="9" s="1"/>
  <c r="L13" i="9" s="1"/>
  <c r="M13" i="9" s="1"/>
  <c r="N13" i="9" s="1"/>
  <c r="O13" i="9" s="1"/>
  <c r="P13" i="9" s="1"/>
  <c r="J14" i="9" s="1"/>
  <c r="K14" i="9" s="1"/>
  <c r="L14" i="9" s="1"/>
  <c r="M14" i="9" s="1"/>
  <c r="N14" i="9" s="1"/>
  <c r="O14" i="9" s="1"/>
  <c r="P14" i="9" s="1"/>
  <c r="J15" i="9" s="1"/>
  <c r="K15" i="9" s="1"/>
  <c r="L15" i="9" s="1"/>
  <c r="M15" i="9" s="1"/>
  <c r="N15" i="9" s="1"/>
  <c r="O15" i="9" s="1"/>
  <c r="P15" i="9" s="1"/>
  <c r="J16" i="9" s="1"/>
  <c r="K16" i="9" s="1"/>
  <c r="L16" i="9" s="1"/>
  <c r="F12" i="9"/>
  <c r="G12" i="9" s="1"/>
  <c r="H12" i="9" s="1"/>
  <c r="B13" i="9" s="1"/>
  <c r="C13" i="9" s="1"/>
  <c r="D13" i="9" s="1"/>
  <c r="E13" i="9" s="1"/>
  <c r="F13" i="9" s="1"/>
  <c r="G13" i="9" s="1"/>
  <c r="H13" i="9" s="1"/>
  <c r="B14" i="9" s="1"/>
  <c r="C14" i="9" s="1"/>
  <c r="D14" i="9" s="1"/>
  <c r="E14" i="9" s="1"/>
  <c r="F14" i="9" s="1"/>
  <c r="G14" i="9" s="1"/>
  <c r="H14" i="9" s="1"/>
  <c r="B15" i="9" s="1"/>
  <c r="C15" i="9" s="1"/>
  <c r="D15" i="9" s="1"/>
  <c r="E15" i="9" s="1"/>
  <c r="F15" i="9" s="1"/>
  <c r="G15" i="9" s="1"/>
  <c r="H15" i="9" s="1"/>
  <c r="B16" i="9" s="1"/>
  <c r="C16" i="9" s="1"/>
  <c r="D16" i="9" s="1"/>
  <c r="E16" i="9" s="1"/>
  <c r="F16" i="9" s="1"/>
  <c r="G16" i="9" s="1"/>
  <c r="H16" i="9" s="1"/>
  <c r="C130" i="4"/>
  <c r="C129" i="4"/>
  <c r="E128" i="4"/>
  <c r="E127" i="4"/>
  <c r="C126" i="4" l="1"/>
  <c r="I31" i="2" l="1"/>
  <c r="C125" i="4"/>
  <c r="E853" i="3" l="1"/>
  <c r="D853" i="3"/>
  <c r="D134" i="5" l="1"/>
  <c r="E134" i="5"/>
  <c r="D135" i="5"/>
  <c r="E135" i="5"/>
  <c r="D136" i="5"/>
  <c r="E136" i="5"/>
  <c r="D137" i="5"/>
  <c r="E137" i="5"/>
  <c r="E134" i="6"/>
  <c r="F134" i="6"/>
  <c r="E135" i="6"/>
  <c r="F135" i="6"/>
  <c r="E136" i="6"/>
  <c r="F136" i="6"/>
  <c r="E137" i="6"/>
  <c r="F137" i="6"/>
  <c r="F128" i="4" l="1"/>
  <c r="C128" i="4"/>
  <c r="F127" i="4"/>
  <c r="C127" i="4"/>
  <c r="D852" i="3"/>
  <c r="E852" i="3"/>
  <c r="D130" i="5" l="1"/>
  <c r="E130" i="5"/>
  <c r="D131" i="5"/>
  <c r="E131" i="5"/>
  <c r="D132" i="5"/>
  <c r="E132" i="5"/>
  <c r="D133" i="5"/>
  <c r="E133" i="5"/>
  <c r="I30" i="2" l="1"/>
  <c r="E130" i="6"/>
  <c r="F130" i="6"/>
  <c r="E131" i="6"/>
  <c r="F131" i="6"/>
  <c r="E132" i="6"/>
  <c r="F132" i="6"/>
  <c r="E133" i="6"/>
  <c r="F133" i="6"/>
  <c r="E121" i="4" l="1"/>
  <c r="F121" i="4" s="1"/>
  <c r="E122" i="4"/>
  <c r="F122" i="4" s="1"/>
  <c r="C119" i="4"/>
  <c r="C120" i="4"/>
  <c r="C122" i="4"/>
  <c r="C121" i="4"/>
  <c r="C124" i="4"/>
  <c r="C123" i="4"/>
  <c r="D851" i="3" l="1"/>
  <c r="E851" i="3"/>
  <c r="D126" i="5" l="1"/>
  <c r="E126" i="5"/>
  <c r="D127" i="5"/>
  <c r="E127" i="5"/>
  <c r="D128" i="5"/>
  <c r="E128" i="5"/>
  <c r="D129" i="5"/>
  <c r="E129" i="5"/>
  <c r="E126" i="6"/>
  <c r="F126" i="6"/>
  <c r="E127" i="6"/>
  <c r="F127" i="6"/>
  <c r="E128" i="6"/>
  <c r="F128" i="6"/>
  <c r="E129" i="6"/>
  <c r="F129" i="6"/>
  <c r="C118" i="4" l="1"/>
  <c r="C117" i="4"/>
  <c r="D850" i="3"/>
  <c r="E850" i="3"/>
  <c r="D122" i="5" l="1"/>
  <c r="E122" i="5"/>
  <c r="D123" i="5"/>
  <c r="E123" i="5"/>
  <c r="D124" i="5"/>
  <c r="E124" i="5"/>
  <c r="D125" i="5"/>
  <c r="E125" i="5"/>
  <c r="E122" i="6"/>
  <c r="F122" i="6"/>
  <c r="E123" i="6"/>
  <c r="F123" i="6"/>
  <c r="E124" i="6"/>
  <c r="F124" i="6"/>
  <c r="E125" i="6"/>
  <c r="F125" i="6"/>
  <c r="D849" i="3" l="1"/>
  <c r="E849" i="3"/>
  <c r="E115" i="4" l="1"/>
  <c r="F115" i="4" s="1"/>
  <c r="E116" i="4"/>
  <c r="F116" i="4" s="1"/>
  <c r="C114" i="4"/>
  <c r="C113" i="4"/>
  <c r="I29" i="2"/>
  <c r="C116" i="4"/>
  <c r="C115" i="4"/>
  <c r="D118" i="5"/>
  <c r="E118" i="5"/>
  <c r="D119" i="5"/>
  <c r="E119" i="5"/>
  <c r="D120" i="5"/>
  <c r="E120" i="5"/>
  <c r="D121" i="5"/>
  <c r="E121" i="5"/>
  <c r="E118" i="6"/>
  <c r="F118" i="6"/>
  <c r="E119" i="6"/>
  <c r="F119" i="6"/>
  <c r="E120" i="6"/>
  <c r="F120" i="6"/>
  <c r="E121" i="6"/>
  <c r="F121" i="6"/>
  <c r="D848" i="3" l="1"/>
  <c r="E848" i="3"/>
  <c r="D114" i="5" l="1"/>
  <c r="E114" i="5"/>
  <c r="D115" i="5"/>
  <c r="E115" i="5"/>
  <c r="D116" i="5"/>
  <c r="E116" i="5"/>
  <c r="D117" i="5"/>
  <c r="E117" i="5"/>
  <c r="F114" i="6"/>
  <c r="F115" i="6"/>
  <c r="F116" i="6"/>
  <c r="F117" i="6"/>
  <c r="E114" i="6"/>
  <c r="E115" i="6"/>
  <c r="E116" i="6"/>
  <c r="E117" i="6"/>
  <c r="C112" i="4"/>
  <c r="E110" i="6" l="1"/>
  <c r="F110" i="6"/>
  <c r="E111" i="6"/>
  <c r="F111" i="6"/>
  <c r="E112" i="6"/>
  <c r="F112" i="6"/>
  <c r="E113" i="6"/>
  <c r="F113" i="6"/>
  <c r="D110" i="5"/>
  <c r="E110" i="5"/>
  <c r="D111" i="5"/>
  <c r="E111" i="5"/>
  <c r="D112" i="5"/>
  <c r="E112" i="5"/>
  <c r="D113" i="5"/>
  <c r="E113" i="5"/>
  <c r="C111" i="4"/>
  <c r="C110" i="4"/>
  <c r="E109" i="4"/>
  <c r="F109" i="4" s="1"/>
  <c r="E108" i="4"/>
  <c r="F108" i="4" s="1"/>
  <c r="C109" i="4"/>
  <c r="C108" i="4"/>
  <c r="C107" i="4"/>
  <c r="D847" i="3"/>
  <c r="E847" i="3"/>
  <c r="F105" i="6" l="1"/>
  <c r="F106" i="6"/>
  <c r="F107" i="6"/>
  <c r="F108" i="6"/>
  <c r="F109" i="6"/>
  <c r="E103" i="4" l="1"/>
  <c r="E94" i="4"/>
  <c r="E87" i="4"/>
  <c r="E79" i="4"/>
  <c r="C75" i="4"/>
  <c r="D846" i="3" l="1"/>
  <c r="E846" i="3"/>
  <c r="D106" i="5" l="1"/>
  <c r="E106" i="5"/>
  <c r="D107" i="5"/>
  <c r="E107" i="5"/>
  <c r="D108" i="5"/>
  <c r="E108" i="5"/>
  <c r="D109" i="5"/>
  <c r="E109" i="5"/>
  <c r="E108" i="6" l="1"/>
  <c r="E109" i="6"/>
  <c r="E106" i="6"/>
  <c r="E107" i="6"/>
  <c r="I28" i="2"/>
  <c r="C106" i="4"/>
  <c r="C105" i="4"/>
  <c r="E104" i="4" l="1"/>
  <c r="F104" i="4" s="1"/>
  <c r="C102" i="4"/>
  <c r="C101" i="4"/>
  <c r="I27" i="2"/>
  <c r="F103" i="4"/>
  <c r="C104" i="4"/>
  <c r="C103" i="4"/>
  <c r="C100" i="4"/>
  <c r="D845" i="3"/>
  <c r="E845" i="3"/>
  <c r="D102" i="5" l="1"/>
  <c r="E102" i="5"/>
  <c r="D103" i="5"/>
  <c r="E103" i="5"/>
  <c r="D104" i="5"/>
  <c r="E104" i="5"/>
  <c r="D105" i="5"/>
  <c r="E105" i="5"/>
  <c r="E102" i="6" l="1"/>
  <c r="F102" i="6"/>
  <c r="E103" i="6"/>
  <c r="F103" i="6"/>
  <c r="E104" i="6"/>
  <c r="F104" i="6"/>
  <c r="E105" i="6"/>
  <c r="D844" i="3" l="1"/>
  <c r="E844" i="3"/>
  <c r="D98" i="5" l="1"/>
  <c r="E98" i="5"/>
  <c r="D99" i="5"/>
  <c r="E99" i="5"/>
  <c r="D100" i="5"/>
  <c r="E100" i="5"/>
  <c r="D101" i="5"/>
  <c r="E101" i="5"/>
  <c r="C98" i="4" l="1"/>
  <c r="F95" i="6" l="1"/>
  <c r="F96" i="6"/>
  <c r="F97" i="6"/>
  <c r="F98" i="6"/>
  <c r="F99" i="6"/>
  <c r="F100" i="6"/>
  <c r="F101" i="6"/>
  <c r="E98" i="6" l="1"/>
  <c r="E99" i="6"/>
  <c r="E100" i="6"/>
  <c r="E101" i="6"/>
  <c r="C97" i="4"/>
  <c r="C96" i="4"/>
  <c r="E95" i="4"/>
  <c r="D843" i="3" l="1"/>
  <c r="E843" i="3"/>
  <c r="D94" i="5" l="1"/>
  <c r="E94" i="5"/>
  <c r="D95" i="5"/>
  <c r="E95" i="5"/>
  <c r="D96" i="5"/>
  <c r="E96" i="5"/>
  <c r="D97" i="5"/>
  <c r="E97" i="5"/>
  <c r="C93" i="4" l="1"/>
  <c r="I26" i="2"/>
  <c r="E94" i="6"/>
  <c r="F94" i="6"/>
  <c r="E95" i="6"/>
  <c r="E96" i="6"/>
  <c r="E97" i="6"/>
  <c r="I25" i="2" l="1"/>
  <c r="F95" i="4"/>
  <c r="C95" i="4"/>
  <c r="F94" i="4"/>
  <c r="C94" i="4"/>
  <c r="C92" i="4"/>
  <c r="C91" i="4"/>
  <c r="D842" i="3"/>
  <c r="E842" i="3"/>
  <c r="C90" i="4" l="1"/>
  <c r="C89" i="4"/>
  <c r="D88" i="5"/>
  <c r="E88" i="5"/>
  <c r="D89" i="5"/>
  <c r="E89" i="5"/>
  <c r="D90" i="5"/>
  <c r="E90" i="5"/>
  <c r="D91" i="5"/>
  <c r="E91" i="5"/>
  <c r="D92" i="5"/>
  <c r="E92" i="5"/>
  <c r="D93" i="5"/>
  <c r="E93" i="5"/>
  <c r="E90" i="6"/>
  <c r="F90" i="6"/>
  <c r="E91" i="6"/>
  <c r="F91" i="6"/>
  <c r="E92" i="6"/>
  <c r="F92" i="6"/>
  <c r="E93" i="6"/>
  <c r="F93" i="6"/>
  <c r="E88" i="4" l="1"/>
  <c r="C84" i="4"/>
  <c r="C86" i="4" l="1"/>
  <c r="C85" i="4"/>
  <c r="E841" i="3" l="1"/>
  <c r="D841" i="3"/>
  <c r="D86" i="5"/>
  <c r="E86" i="5"/>
  <c r="D87" i="5"/>
  <c r="E87" i="5"/>
  <c r="E86" i="6" l="1"/>
  <c r="F86" i="6"/>
  <c r="E87" i="6"/>
  <c r="F87" i="6"/>
  <c r="E88" i="6"/>
  <c r="F88" i="6"/>
  <c r="E89" i="6"/>
  <c r="F89" i="6"/>
  <c r="C83" i="4" l="1"/>
  <c r="D840" i="3"/>
  <c r="E840" i="3"/>
  <c r="E82" i="6" l="1"/>
  <c r="F82" i="6"/>
  <c r="E83" i="6"/>
  <c r="F83" i="6"/>
  <c r="E84" i="6"/>
  <c r="F84" i="6"/>
  <c r="E85" i="6"/>
  <c r="F85" i="6"/>
  <c r="D82" i="5"/>
  <c r="E82" i="5"/>
  <c r="D83" i="5"/>
  <c r="E83" i="5"/>
  <c r="D84" i="5"/>
  <c r="E84" i="5"/>
  <c r="D85" i="5"/>
  <c r="E85" i="5"/>
  <c r="F88" i="4"/>
  <c r="C88" i="4"/>
  <c r="F87" i="4"/>
  <c r="C87" i="4"/>
  <c r="C82" i="4"/>
  <c r="C81" i="4"/>
  <c r="L3" i="9" l="1"/>
  <c r="M3" i="9" s="1"/>
  <c r="N3" i="9" s="1"/>
  <c r="O3" i="9" s="1"/>
  <c r="P3" i="9" s="1"/>
  <c r="J4" i="9" s="1"/>
  <c r="K4" i="9" s="1"/>
  <c r="L4" i="9" s="1"/>
  <c r="M4" i="9" s="1"/>
  <c r="N4" i="9" s="1"/>
  <c r="O4" i="9" s="1"/>
  <c r="P4" i="9" s="1"/>
  <c r="J5" i="9" s="1"/>
  <c r="K5" i="9" s="1"/>
  <c r="L5" i="9" s="1"/>
  <c r="M5" i="9" s="1"/>
  <c r="N5" i="9" s="1"/>
  <c r="O5" i="9" s="1"/>
  <c r="P5" i="9" s="1"/>
  <c r="J6" i="9" s="1"/>
  <c r="K6" i="9" s="1"/>
  <c r="L6" i="9" s="1"/>
  <c r="M6" i="9" s="1"/>
  <c r="N6" i="9" s="1"/>
  <c r="O6" i="9" s="1"/>
  <c r="P6" i="9" s="1"/>
  <c r="J7" i="9" s="1"/>
  <c r="K7" i="9" s="1"/>
  <c r="L7" i="9" s="1"/>
  <c r="M7" i="9" s="1"/>
  <c r="H3" i="9"/>
  <c r="B4" i="9" s="1"/>
  <c r="C4" i="9" s="1"/>
  <c r="D4" i="9" s="1"/>
  <c r="E4" i="9" s="1"/>
  <c r="F4" i="9" s="1"/>
  <c r="G4" i="9" s="1"/>
  <c r="H4" i="9" s="1"/>
  <c r="B5" i="9" s="1"/>
  <c r="C5" i="9" s="1"/>
  <c r="D5" i="9" s="1"/>
  <c r="E5" i="9" s="1"/>
  <c r="F5" i="9" s="1"/>
  <c r="G5" i="9" s="1"/>
  <c r="H5" i="9" s="1"/>
  <c r="B6" i="9" s="1"/>
  <c r="C6" i="9" s="1"/>
  <c r="D6" i="9" s="1"/>
  <c r="E6" i="9" s="1"/>
  <c r="F6" i="9" s="1"/>
  <c r="G6" i="9" s="1"/>
  <c r="H6" i="9" s="1"/>
  <c r="B7" i="9" s="1"/>
  <c r="C7" i="9" s="1"/>
  <c r="D7" i="9" s="1"/>
  <c r="E7" i="9" s="1"/>
  <c r="F7" i="9" s="1"/>
  <c r="G7" i="9" s="1"/>
  <c r="H7" i="9" s="1"/>
  <c r="B8" i="9" s="1"/>
  <c r="C8" i="9" s="1"/>
  <c r="C99" i="4" l="1"/>
  <c r="I24" i="2" l="1"/>
  <c r="E80" i="4"/>
  <c r="C78" i="4"/>
  <c r="C77" i="4"/>
  <c r="C76" i="4"/>
  <c r="D839" i="3"/>
  <c r="E839" i="3"/>
  <c r="D78" i="5" l="1"/>
  <c r="E78" i="5"/>
  <c r="D79" i="5"/>
  <c r="E79" i="5"/>
  <c r="D80" i="5"/>
  <c r="E80" i="5"/>
  <c r="D81" i="5"/>
  <c r="E81" i="5"/>
  <c r="E78" i="6" l="1"/>
  <c r="F78" i="6"/>
  <c r="E79" i="6"/>
  <c r="F79" i="6"/>
  <c r="E80" i="6"/>
  <c r="F80" i="6"/>
  <c r="E81" i="6"/>
  <c r="F81" i="6"/>
  <c r="E838" i="3" l="1"/>
  <c r="D838" i="3"/>
  <c r="I23" i="2" l="1"/>
  <c r="D74" i="5"/>
  <c r="E74" i="5"/>
  <c r="D75" i="5"/>
  <c r="E75" i="5"/>
  <c r="D76" i="5"/>
  <c r="E76" i="5"/>
  <c r="D77" i="5"/>
  <c r="E77" i="5"/>
  <c r="E74" i="6"/>
  <c r="F74" i="6"/>
  <c r="E75" i="6"/>
  <c r="F75" i="6"/>
  <c r="E76" i="6"/>
  <c r="F76" i="6"/>
  <c r="E77" i="6"/>
  <c r="F77" i="6"/>
  <c r="F80" i="4"/>
  <c r="C80" i="4"/>
  <c r="F79" i="4"/>
  <c r="C79" i="4"/>
  <c r="C74" i="4"/>
  <c r="C73" i="4"/>
  <c r="C72" i="4"/>
  <c r="D70" i="5" l="1"/>
  <c r="E70" i="5"/>
  <c r="D71" i="5"/>
  <c r="E71" i="5"/>
  <c r="D72" i="5"/>
  <c r="E72" i="5"/>
  <c r="D73" i="5"/>
  <c r="E73" i="5"/>
  <c r="E837" i="3"/>
  <c r="D837" i="3"/>
  <c r="E70" i="4"/>
  <c r="C69" i="4"/>
  <c r="E70" i="6" l="1"/>
  <c r="F70" i="6"/>
  <c r="E71" i="6"/>
  <c r="F71" i="6"/>
  <c r="E72" i="6"/>
  <c r="F72" i="6"/>
  <c r="E73" i="6"/>
  <c r="F73" i="6"/>
  <c r="C68" i="4"/>
  <c r="E71" i="4" l="1"/>
  <c r="C67" i="4" l="1"/>
  <c r="E836" i="3"/>
  <c r="D836" i="3"/>
  <c r="D66" i="5" l="1"/>
  <c r="E66" i="5"/>
  <c r="D67" i="5"/>
  <c r="E67" i="5"/>
  <c r="D68" i="5"/>
  <c r="E68" i="5"/>
  <c r="D69" i="5"/>
  <c r="E69" i="5"/>
  <c r="F71" i="4"/>
  <c r="C71" i="4"/>
  <c r="F70" i="4"/>
  <c r="C70" i="4"/>
  <c r="I22" i="2"/>
  <c r="E66" i="6"/>
  <c r="F66" i="6"/>
  <c r="E67" i="6"/>
  <c r="F67" i="6"/>
  <c r="E68" i="6"/>
  <c r="F68" i="6"/>
  <c r="E69" i="6"/>
  <c r="F69" i="6"/>
  <c r="C66" i="4" l="1"/>
  <c r="C65" i="4"/>
  <c r="C64" i="4"/>
  <c r="E63" i="4" l="1"/>
  <c r="E62" i="4"/>
  <c r="C61" i="4"/>
  <c r="D835" i="3" l="1"/>
  <c r="E835" i="3"/>
  <c r="C60" i="4"/>
  <c r="D62" i="5" l="1"/>
  <c r="E62" i="5"/>
  <c r="D63" i="5"/>
  <c r="E63" i="5"/>
  <c r="D64" i="5"/>
  <c r="E64" i="5"/>
  <c r="D65" i="5"/>
  <c r="E65" i="5"/>
  <c r="E62" i="6"/>
  <c r="F62" i="6"/>
  <c r="E63" i="6"/>
  <c r="F63" i="6"/>
  <c r="E64" i="6"/>
  <c r="F64" i="6"/>
  <c r="E65" i="6"/>
  <c r="F65" i="6"/>
  <c r="D834" i="3"/>
  <c r="E834" i="3"/>
  <c r="C59" i="4" l="1"/>
  <c r="E58" i="6" l="1"/>
  <c r="F58" i="6"/>
  <c r="E59" i="6"/>
  <c r="F59" i="6"/>
  <c r="E60" i="6"/>
  <c r="F60" i="6"/>
  <c r="E61" i="6"/>
  <c r="F61" i="6"/>
  <c r="D58" i="5"/>
  <c r="E58" i="5"/>
  <c r="D59" i="5"/>
  <c r="E59" i="5"/>
  <c r="D60" i="5"/>
  <c r="E60" i="5"/>
  <c r="D61" i="5"/>
  <c r="E61" i="5"/>
  <c r="I21" i="2"/>
  <c r="C58" i="4"/>
  <c r="C57" i="4"/>
  <c r="F63" i="4" l="1"/>
  <c r="C63" i="4"/>
  <c r="F62" i="4"/>
  <c r="C62" i="4"/>
  <c r="C56" i="4"/>
  <c r="E55" i="4" l="1"/>
  <c r="E54" i="4"/>
  <c r="C53" i="4"/>
  <c r="C52" i="4"/>
  <c r="D833" i="3"/>
  <c r="E833" i="3"/>
  <c r="D54" i="5" l="1"/>
  <c r="E54" i="5"/>
  <c r="D55" i="5"/>
  <c r="E55" i="5"/>
  <c r="D56" i="5"/>
  <c r="E56" i="5"/>
  <c r="D57" i="5"/>
  <c r="E57" i="5"/>
  <c r="E54" i="6" l="1"/>
  <c r="F54" i="6"/>
  <c r="E55" i="6"/>
  <c r="F55" i="6"/>
  <c r="E56" i="6"/>
  <c r="F56" i="6"/>
  <c r="E57" i="6"/>
  <c r="F57" i="6"/>
  <c r="D832" i="3" l="1"/>
  <c r="E832" i="3"/>
  <c r="F55" i="4" l="1"/>
  <c r="C55" i="4"/>
  <c r="F54" i="4"/>
  <c r="C54" i="4"/>
  <c r="D50" i="5" l="1"/>
  <c r="E50" i="5"/>
  <c r="D51" i="5"/>
  <c r="E51" i="5"/>
  <c r="D52" i="5"/>
  <c r="E52" i="5"/>
  <c r="D53" i="5"/>
  <c r="E53" i="5"/>
  <c r="E50" i="6"/>
  <c r="F50" i="6"/>
  <c r="E51" i="6"/>
  <c r="F51" i="6"/>
  <c r="E52" i="6"/>
  <c r="F52" i="6"/>
  <c r="E53" i="6"/>
  <c r="F53" i="6"/>
  <c r="C51" i="4" l="1"/>
  <c r="C50" i="4"/>
  <c r="E48" i="4"/>
  <c r="E831" i="3" l="1"/>
  <c r="D831" i="3"/>
  <c r="C47" i="4"/>
  <c r="D46" i="5" l="1"/>
  <c r="E46" i="5"/>
  <c r="D47" i="5"/>
  <c r="E47" i="5"/>
  <c r="D48" i="5"/>
  <c r="E48" i="5"/>
  <c r="D49" i="5"/>
  <c r="E49" i="5"/>
  <c r="E46" i="6"/>
  <c r="F46" i="6"/>
  <c r="E47" i="6"/>
  <c r="F47" i="6"/>
  <c r="E48" i="6"/>
  <c r="F48" i="6"/>
  <c r="E49" i="6"/>
  <c r="F49" i="6"/>
  <c r="I20" i="2"/>
  <c r="C46" i="4"/>
  <c r="C45" i="4"/>
  <c r="D830" i="3" l="1"/>
  <c r="E830" i="3"/>
  <c r="E49" i="4" l="1"/>
  <c r="C44" i="4"/>
  <c r="F42" i="6" l="1"/>
  <c r="F43" i="6"/>
  <c r="F44" i="6"/>
  <c r="F45" i="6"/>
  <c r="E42" i="6"/>
  <c r="E43" i="6"/>
  <c r="E44" i="6"/>
  <c r="E45" i="6"/>
  <c r="D42" i="5"/>
  <c r="E42" i="5"/>
  <c r="D43" i="5"/>
  <c r="E43" i="5"/>
  <c r="D44" i="5"/>
  <c r="E44" i="5"/>
  <c r="D45" i="5"/>
  <c r="E45" i="5"/>
  <c r="I19" i="2" l="1"/>
  <c r="F49" i="4"/>
  <c r="C49" i="4"/>
  <c r="F48" i="4"/>
  <c r="C48" i="4"/>
  <c r="C43" i="4"/>
  <c r="E42" i="4"/>
  <c r="E41" i="4"/>
  <c r="D829" i="3"/>
  <c r="E829" i="3"/>
  <c r="E38" i="6" l="1"/>
  <c r="F38" i="6"/>
  <c r="E39" i="6"/>
  <c r="F39" i="6"/>
  <c r="E40" i="6"/>
  <c r="F40" i="6"/>
  <c r="E41" i="6"/>
  <c r="F41" i="6"/>
  <c r="D38" i="5"/>
  <c r="E38" i="5"/>
  <c r="D39" i="5"/>
  <c r="E39" i="5"/>
  <c r="D40" i="5"/>
  <c r="E40" i="5"/>
  <c r="D41" i="5"/>
  <c r="E41" i="5"/>
  <c r="C40" i="4"/>
  <c r="C39" i="4" l="1"/>
  <c r="E828" i="3" l="1"/>
  <c r="D828" i="3"/>
  <c r="D34" i="5"/>
  <c r="E34" i="5"/>
  <c r="D35" i="5"/>
  <c r="E35" i="5"/>
  <c r="D36" i="5"/>
  <c r="E36" i="5"/>
  <c r="D37" i="5"/>
  <c r="E37" i="5"/>
  <c r="C38" i="4"/>
  <c r="E34" i="6" l="1"/>
  <c r="F34" i="6"/>
  <c r="E35" i="6"/>
  <c r="F35" i="6"/>
  <c r="E36" i="6"/>
  <c r="F36" i="6"/>
  <c r="E37" i="6"/>
  <c r="F37" i="6"/>
  <c r="C37" i="4"/>
  <c r="F42" i="4" l="1"/>
  <c r="C42" i="4"/>
  <c r="F41" i="4"/>
  <c r="C41" i="4"/>
  <c r="E33" i="4"/>
  <c r="E34" i="4"/>
  <c r="I18" i="2"/>
  <c r="C30" i="4" l="1"/>
  <c r="C29" i="4"/>
  <c r="D827" i="3"/>
  <c r="E827" i="3"/>
  <c r="E30" i="6" l="1"/>
  <c r="F30" i="6"/>
  <c r="E31" i="6"/>
  <c r="F31" i="6"/>
  <c r="E32" i="6"/>
  <c r="F32" i="6"/>
  <c r="E33" i="6"/>
  <c r="F33" i="6"/>
  <c r="E33" i="5"/>
  <c r="D33" i="5"/>
  <c r="E32" i="5"/>
  <c r="D32" i="5"/>
  <c r="E31" i="5"/>
  <c r="D31" i="5"/>
  <c r="E30" i="5"/>
  <c r="D30" i="5"/>
  <c r="C36" i="4"/>
  <c r="C35" i="4"/>
  <c r="C32" i="4"/>
  <c r="C31" i="4"/>
  <c r="E826" i="3" l="1"/>
  <c r="D826" i="3"/>
  <c r="I17" i="2" l="1"/>
  <c r="D26" i="5"/>
  <c r="E26" i="5"/>
  <c r="D27" i="5"/>
  <c r="E27" i="5"/>
  <c r="D28" i="5"/>
  <c r="E28" i="5"/>
  <c r="D29" i="5"/>
  <c r="E29" i="5"/>
  <c r="E26" i="6"/>
  <c r="F26" i="6"/>
  <c r="E27" i="6"/>
  <c r="F27" i="6"/>
  <c r="E28" i="6"/>
  <c r="F28" i="6"/>
  <c r="E29" i="6"/>
  <c r="F29" i="6"/>
  <c r="F34" i="4"/>
  <c r="C34" i="4"/>
  <c r="F33" i="4"/>
  <c r="C33" i="4"/>
  <c r="C27" i="4"/>
  <c r="C28" i="4"/>
  <c r="E26" i="4" l="1"/>
  <c r="E25" i="4"/>
  <c r="C23" i="4"/>
  <c r="C24" i="4" l="1"/>
  <c r="E22" i="6" l="1"/>
  <c r="F22" i="6"/>
  <c r="E23" i="6"/>
  <c r="F23" i="6"/>
  <c r="E24" i="6"/>
  <c r="F24" i="6"/>
  <c r="E25" i="6"/>
  <c r="F25" i="6"/>
  <c r="D22" i="5"/>
  <c r="E22" i="5"/>
  <c r="D23" i="5"/>
  <c r="E23" i="5"/>
  <c r="D24" i="5"/>
  <c r="E24" i="5"/>
  <c r="D25" i="5"/>
  <c r="E25" i="5"/>
  <c r="D825" i="3"/>
  <c r="E825" i="3"/>
  <c r="I16" i="2"/>
  <c r="F26" i="4" l="1"/>
  <c r="C26" i="4"/>
  <c r="F25" i="4"/>
  <c r="C25" i="4"/>
  <c r="D824" i="3"/>
  <c r="E824" i="3"/>
  <c r="F18" i="6" l="1"/>
  <c r="F19" i="6"/>
  <c r="F20" i="6"/>
  <c r="F21" i="6"/>
  <c r="E18" i="6"/>
  <c r="E19" i="6"/>
  <c r="E20" i="6"/>
  <c r="E21" i="6"/>
  <c r="D18" i="5" l="1"/>
  <c r="E18" i="5"/>
  <c r="D19" i="5"/>
  <c r="E19" i="5"/>
  <c r="D20" i="5"/>
  <c r="E20" i="5"/>
  <c r="D21" i="5"/>
  <c r="E21" i="5"/>
  <c r="E20" i="4" l="1"/>
  <c r="F20" i="4" s="1"/>
  <c r="E19" i="4"/>
  <c r="F19" i="4" s="1"/>
  <c r="C21" i="4"/>
  <c r="C22" i="4"/>
  <c r="C20" i="4"/>
  <c r="C19" i="4"/>
  <c r="C16" i="4"/>
  <c r="C15" i="4"/>
  <c r="E823" i="3" l="1"/>
  <c r="D823" i="3"/>
  <c r="D14" i="5" l="1"/>
  <c r="E14" i="5"/>
  <c r="D15" i="5"/>
  <c r="E15" i="5"/>
  <c r="D16" i="5"/>
  <c r="E16" i="5"/>
  <c r="D17" i="5"/>
  <c r="E17" i="5"/>
  <c r="E14" i="6"/>
  <c r="F14" i="6"/>
  <c r="E15" i="6"/>
  <c r="F15" i="6"/>
  <c r="E16" i="6"/>
  <c r="F16" i="6"/>
  <c r="E17" i="6"/>
  <c r="F17" i="6"/>
  <c r="C14" i="4" l="1"/>
  <c r="D822" i="3"/>
  <c r="E822" i="3"/>
  <c r="D10" i="5" l="1"/>
  <c r="E10" i="5"/>
  <c r="D11" i="5"/>
  <c r="E11" i="5"/>
  <c r="D12" i="5"/>
  <c r="E12" i="5"/>
  <c r="D13" i="5"/>
  <c r="E13" i="5"/>
  <c r="E10" i="6"/>
  <c r="F10" i="6"/>
  <c r="E11" i="6"/>
  <c r="F11" i="6"/>
  <c r="E12" i="6"/>
  <c r="F12" i="6"/>
  <c r="E13" i="6"/>
  <c r="F13" i="6"/>
  <c r="E10" i="4" l="1"/>
  <c r="E9" i="4"/>
  <c r="C12" i="4"/>
  <c r="C18" i="4"/>
  <c r="I15" i="2" l="1"/>
  <c r="C17" i="4"/>
  <c r="C11" i="4"/>
  <c r="C13" i="4"/>
  <c r="C7" i="4"/>
  <c r="E821" i="3" l="1"/>
  <c r="D821" i="3"/>
  <c r="E6" i="6" l="1"/>
  <c r="F6" i="6"/>
  <c r="E7" i="6"/>
  <c r="F7" i="6"/>
  <c r="E8" i="6"/>
  <c r="F8" i="6"/>
  <c r="E9" i="6"/>
  <c r="F9" i="6"/>
  <c r="D6" i="5" l="1"/>
  <c r="E6" i="5"/>
  <c r="D7" i="5"/>
  <c r="E7" i="5"/>
  <c r="D8" i="5"/>
  <c r="E8" i="5"/>
  <c r="D9" i="5"/>
  <c r="E9" i="5"/>
  <c r="C8" i="4" l="1"/>
  <c r="D820" i="3"/>
  <c r="E820" i="3"/>
  <c r="D4" i="5"/>
  <c r="E4" i="5"/>
  <c r="D5" i="5"/>
  <c r="E5" i="5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E3" i="5"/>
  <c r="D3" i="5"/>
  <c r="D2" i="5"/>
  <c r="E2" i="5"/>
  <c r="F4" i="6"/>
  <c r="F5" i="6"/>
  <c r="E4" i="6"/>
  <c r="E5" i="6"/>
  <c r="F3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252" i="6" s="1"/>
  <c r="A253" i="6" s="1"/>
  <c r="A254" i="6" s="1"/>
  <c r="A255" i="6" s="1"/>
  <c r="A256" i="6" s="1"/>
  <c r="A257" i="6" s="1"/>
  <c r="A258" i="6" s="1"/>
  <c r="A259" i="6" s="1"/>
  <c r="A260" i="6" s="1"/>
  <c r="A261" i="6" s="1"/>
  <c r="A262" i="6" s="1"/>
  <c r="A263" i="6" s="1"/>
  <c r="A264" i="6" s="1"/>
  <c r="A265" i="6" s="1"/>
  <c r="A266" i="6" s="1"/>
  <c r="A267" i="6" s="1"/>
  <c r="A268" i="6" s="1"/>
  <c r="A269" i="6" s="1"/>
  <c r="A270" i="6" s="1"/>
  <c r="A271" i="6" s="1"/>
  <c r="A272" i="6" s="1"/>
  <c r="A273" i="6" s="1"/>
  <c r="A274" i="6" s="1"/>
  <c r="A275" i="6" s="1"/>
  <c r="A276" i="6" s="1"/>
  <c r="A277" i="6" s="1"/>
  <c r="A278" i="6" s="1"/>
  <c r="A279" i="6" s="1"/>
  <c r="A280" i="6" s="1"/>
  <c r="A281" i="6" s="1"/>
  <c r="A282" i="6" s="1"/>
  <c r="A283" i="6" s="1"/>
  <c r="A284" i="6" s="1"/>
  <c r="A285" i="6" s="1"/>
  <c r="A286" i="6" s="1"/>
  <c r="A287" i="6" s="1"/>
  <c r="A288" i="6" s="1"/>
  <c r="A289" i="6" s="1"/>
  <c r="A290" i="6" s="1"/>
  <c r="A291" i="6" s="1"/>
  <c r="A292" i="6" s="1"/>
  <c r="A293" i="6" s="1"/>
  <c r="A294" i="6" s="1"/>
  <c r="A295" i="6" s="1"/>
  <c r="A296" i="6" s="1"/>
  <c r="A297" i="6" s="1"/>
  <c r="A298" i="6" s="1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B149" i="6" s="1"/>
  <c r="B150" i="6" s="1"/>
  <c r="B151" i="6" s="1"/>
  <c r="B152" i="6" s="1"/>
  <c r="B153" i="6" s="1"/>
  <c r="B154" i="6" s="1"/>
  <c r="B155" i="6" s="1"/>
  <c r="B156" i="6" s="1"/>
  <c r="B157" i="6" s="1"/>
  <c r="B158" i="6" s="1"/>
  <c r="B159" i="6" s="1"/>
  <c r="B160" i="6" s="1"/>
  <c r="B161" i="6" s="1"/>
  <c r="B162" i="6" s="1"/>
  <c r="B163" i="6" s="1"/>
  <c r="B164" i="6" s="1"/>
  <c r="B165" i="6" s="1"/>
  <c r="B166" i="6" s="1"/>
  <c r="B167" i="6" s="1"/>
  <c r="B168" i="6" s="1"/>
  <c r="B169" i="6" s="1"/>
  <c r="B170" i="6" s="1"/>
  <c r="B171" i="6" s="1"/>
  <c r="B172" i="6" s="1"/>
  <c r="B173" i="6" s="1"/>
  <c r="B174" i="6" s="1"/>
  <c r="B175" i="6" s="1"/>
  <c r="B176" i="6" s="1"/>
  <c r="B177" i="6" s="1"/>
  <c r="B178" i="6" s="1"/>
  <c r="B179" i="6" s="1"/>
  <c r="B180" i="6" s="1"/>
  <c r="B181" i="6" s="1"/>
  <c r="B182" i="6" s="1"/>
  <c r="B183" i="6" s="1"/>
  <c r="B184" i="6" s="1"/>
  <c r="B185" i="6" s="1"/>
  <c r="B186" i="6" s="1"/>
  <c r="B187" i="6" s="1"/>
  <c r="B188" i="6" s="1"/>
  <c r="B189" i="6" s="1"/>
  <c r="B190" i="6" s="1"/>
  <c r="B191" i="6" s="1"/>
  <c r="B192" i="6" s="1"/>
  <c r="B193" i="6" s="1"/>
  <c r="B194" i="6" s="1"/>
  <c r="B195" i="6" s="1"/>
  <c r="B196" i="6" s="1"/>
  <c r="B197" i="6" s="1"/>
  <c r="B198" i="6" s="1"/>
  <c r="B199" i="6" s="1"/>
  <c r="B200" i="6" s="1"/>
  <c r="B201" i="6" s="1"/>
  <c r="B202" i="6" s="1"/>
  <c r="B203" i="6" s="1"/>
  <c r="B204" i="6" s="1"/>
  <c r="B205" i="6" s="1"/>
  <c r="B206" i="6" s="1"/>
  <c r="B207" i="6" s="1"/>
  <c r="B208" i="6" s="1"/>
  <c r="B209" i="6" s="1"/>
  <c r="B210" i="6" s="1"/>
  <c r="B211" i="6" s="1"/>
  <c r="B212" i="6" s="1"/>
  <c r="B213" i="6" s="1"/>
  <c r="B214" i="6" s="1"/>
  <c r="B215" i="6" s="1"/>
  <c r="B216" i="6" s="1"/>
  <c r="B217" i="6" s="1"/>
  <c r="B218" i="6" s="1"/>
  <c r="B219" i="6" s="1"/>
  <c r="B220" i="6" s="1"/>
  <c r="B221" i="6" s="1"/>
  <c r="B222" i="6" s="1"/>
  <c r="B223" i="6" s="1"/>
  <c r="B224" i="6" s="1"/>
  <c r="B225" i="6" s="1"/>
  <c r="B226" i="6" s="1"/>
  <c r="B227" i="6" s="1"/>
  <c r="B228" i="6" s="1"/>
  <c r="B229" i="6" s="1"/>
  <c r="B230" i="6" s="1"/>
  <c r="B231" i="6" s="1"/>
  <c r="B232" i="6" s="1"/>
  <c r="B233" i="6" s="1"/>
  <c r="B234" i="6" s="1"/>
  <c r="B235" i="6" s="1"/>
  <c r="B236" i="6" s="1"/>
  <c r="B237" i="6" s="1"/>
  <c r="B238" i="6" s="1"/>
  <c r="B239" i="6" s="1"/>
  <c r="B240" i="6" s="1"/>
  <c r="B241" i="6" s="1"/>
  <c r="B242" i="6" s="1"/>
  <c r="B243" i="6" s="1"/>
  <c r="B244" i="6" s="1"/>
  <c r="B245" i="6" s="1"/>
  <c r="B246" i="6" s="1"/>
  <c r="B247" i="6" s="1"/>
  <c r="B248" i="6" s="1"/>
  <c r="B249" i="6" s="1"/>
  <c r="B250" i="6" s="1"/>
  <c r="B251" i="6" s="1"/>
  <c r="B252" i="6" s="1"/>
  <c r="B253" i="6" s="1"/>
  <c r="B254" i="6" s="1"/>
  <c r="B255" i="6" s="1"/>
  <c r="B256" i="6" s="1"/>
  <c r="B257" i="6" s="1"/>
  <c r="B258" i="6" s="1"/>
  <c r="B259" i="6" s="1"/>
  <c r="B260" i="6" s="1"/>
  <c r="B261" i="6" s="1"/>
  <c r="B262" i="6" s="1"/>
  <c r="B263" i="6" s="1"/>
  <c r="B264" i="6" s="1"/>
  <c r="B265" i="6" s="1"/>
  <c r="B266" i="6" s="1"/>
  <c r="B267" i="6" s="1"/>
  <c r="B268" i="6" s="1"/>
  <c r="B269" i="6" s="1"/>
  <c r="B270" i="6" s="1"/>
  <c r="B271" i="6" s="1"/>
  <c r="B272" i="6" s="1"/>
  <c r="B273" i="6" s="1"/>
  <c r="B274" i="6" s="1"/>
  <c r="B275" i="6" s="1"/>
  <c r="B276" i="6" s="1"/>
  <c r="B277" i="6" s="1"/>
  <c r="B278" i="6" s="1"/>
  <c r="B279" i="6" s="1"/>
  <c r="B280" i="6" s="1"/>
  <c r="B281" i="6" s="1"/>
  <c r="B282" i="6" s="1"/>
  <c r="B283" i="6" s="1"/>
  <c r="B284" i="6" s="1"/>
  <c r="B285" i="6" s="1"/>
  <c r="B286" i="6" s="1"/>
  <c r="B287" i="6" s="1"/>
  <c r="B288" i="6" s="1"/>
  <c r="B289" i="6" s="1"/>
  <c r="B290" i="6" s="1"/>
  <c r="B291" i="6" s="1"/>
  <c r="B292" i="6" s="1"/>
  <c r="B293" i="6" s="1"/>
  <c r="B294" i="6" s="1"/>
  <c r="B295" i="6" s="1"/>
  <c r="B296" i="6" s="1"/>
  <c r="B297" i="6" s="1"/>
  <c r="B298" i="6" s="1"/>
  <c r="E3" i="6"/>
  <c r="E2" i="6"/>
  <c r="F2" i="6"/>
  <c r="F10" i="4" l="1"/>
  <c r="F9" i="4"/>
  <c r="G9" i="4" s="1"/>
  <c r="C10" i="4"/>
  <c r="C9" i="4"/>
  <c r="C6" i="4"/>
  <c r="C5" i="4"/>
  <c r="G10" i="4" l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G227" i="4" s="1"/>
  <c r="G228" i="4" s="1"/>
  <c r="G229" i="4" s="1"/>
  <c r="G230" i="4" s="1"/>
  <c r="G231" i="4" s="1"/>
  <c r="G232" i="4" s="1"/>
  <c r="G233" i="4" s="1"/>
  <c r="G234" i="4" s="1"/>
  <c r="G235" i="4" s="1"/>
  <c r="G236" i="4" s="1"/>
  <c r="G237" i="4" s="1"/>
  <c r="G238" i="4" s="1"/>
  <c r="G239" i="4" s="1"/>
  <c r="G240" i="4" s="1"/>
  <c r="G241" i="4" s="1"/>
  <c r="G242" i="4" s="1"/>
  <c r="G243" i="4" s="1"/>
  <c r="G244" i="4" s="1"/>
  <c r="G245" i="4" s="1"/>
  <c r="G246" i="4" s="1"/>
  <c r="G247" i="4" s="1"/>
  <c r="G248" i="4" s="1"/>
  <c r="I14" i="2"/>
  <c r="I13" i="2"/>
  <c r="D819" i="3" l="1"/>
  <c r="E819" i="3"/>
  <c r="D818" i="3" l="1"/>
  <c r="E818" i="3"/>
  <c r="D817" i="3" l="1"/>
  <c r="E817" i="3"/>
  <c r="D816" i="3" l="1"/>
  <c r="E816" i="3"/>
  <c r="E815" i="3" l="1"/>
  <c r="D815" i="3"/>
  <c r="D814" i="3" l="1"/>
  <c r="E814" i="3"/>
  <c r="D813" i="3" l="1"/>
  <c r="E813" i="3"/>
  <c r="D812" i="3" l="1"/>
  <c r="E812" i="3"/>
  <c r="E810" i="3" l="1"/>
  <c r="E811" i="3"/>
  <c r="D811" i="3"/>
  <c r="D810" i="3" l="1"/>
  <c r="E809" i="3" l="1"/>
  <c r="D809" i="3"/>
  <c r="D808" i="3" l="1"/>
  <c r="E808" i="3"/>
  <c r="D807" i="3" l="1"/>
  <c r="E807" i="3"/>
  <c r="D806" i="3" l="1"/>
  <c r="E806" i="3"/>
  <c r="D805" i="3" l="1"/>
  <c r="E805" i="3"/>
  <c r="E804" i="3" l="1"/>
  <c r="D804" i="3"/>
  <c r="D803" i="3" l="1"/>
  <c r="E803" i="3"/>
  <c r="E802" i="3" l="1"/>
  <c r="D802" i="3"/>
  <c r="E801" i="3" l="1"/>
  <c r="D801" i="3"/>
  <c r="D800" i="3" l="1"/>
  <c r="E800" i="3"/>
  <c r="E799" i="3" l="1"/>
  <c r="D799" i="3"/>
  <c r="D798" i="3" l="1"/>
  <c r="E798" i="3"/>
  <c r="E797" i="3" l="1"/>
  <c r="D797" i="3"/>
  <c r="D796" i="3" l="1"/>
  <c r="E796" i="3"/>
  <c r="D795" i="3" l="1"/>
  <c r="E795" i="3"/>
  <c r="D794" i="3" l="1"/>
  <c r="E794" i="3"/>
  <c r="E793" i="3" l="1"/>
  <c r="D793" i="3"/>
  <c r="D792" i="3" l="1"/>
  <c r="E792" i="3"/>
  <c r="D791" i="3" l="1"/>
  <c r="E791" i="3"/>
  <c r="I3" i="2" l="1"/>
  <c r="I4" i="2"/>
  <c r="I5" i="2"/>
  <c r="I6" i="2"/>
  <c r="I7" i="2"/>
  <c r="I8" i="2"/>
  <c r="I9" i="2"/>
  <c r="I10" i="2"/>
  <c r="I11" i="2"/>
  <c r="I12" i="2"/>
  <c r="D790" i="3" l="1"/>
  <c r="E790" i="3"/>
  <c r="D789" i="3" l="1"/>
  <c r="E789" i="3"/>
  <c r="D788" i="3" l="1"/>
  <c r="E788" i="3"/>
  <c r="E787" i="3" l="1"/>
  <c r="D787" i="3"/>
  <c r="D786" i="3" l="1"/>
  <c r="E786" i="3"/>
  <c r="D785" i="3" l="1"/>
  <c r="E785" i="3"/>
  <c r="D784" i="3" l="1"/>
  <c r="E784" i="3"/>
  <c r="E783" i="3" l="1"/>
  <c r="D783" i="3"/>
  <c r="D782" i="3" l="1"/>
  <c r="E782" i="3"/>
  <c r="D781" i="3" l="1"/>
  <c r="E781" i="3"/>
  <c r="D780" i="3" l="1"/>
  <c r="E780" i="3"/>
  <c r="D779" i="3" l="1"/>
  <c r="E779" i="3"/>
  <c r="D778" i="3" l="1"/>
  <c r="E778" i="3"/>
  <c r="D777" i="3" l="1"/>
  <c r="E777" i="3"/>
  <c r="D776" i="3" l="1"/>
  <c r="E776" i="3"/>
  <c r="D775" i="3" l="1"/>
  <c r="E775" i="3"/>
  <c r="D774" i="3" l="1"/>
  <c r="E774" i="3"/>
  <c r="D773" i="3" l="1"/>
  <c r="E773" i="3"/>
  <c r="D772" i="3" l="1"/>
  <c r="E772" i="3"/>
  <c r="E771" i="3" l="1"/>
  <c r="D771" i="3"/>
  <c r="E770" i="3" l="1"/>
  <c r="D770" i="3"/>
  <c r="E769" i="3" l="1"/>
  <c r="D769" i="3"/>
  <c r="D768" i="3" l="1"/>
  <c r="E768" i="3"/>
  <c r="D767" i="3" l="1"/>
  <c r="E767" i="3"/>
  <c r="E766" i="3" l="1"/>
  <c r="D766" i="3"/>
  <c r="E765" i="3" l="1"/>
  <c r="D765" i="3"/>
  <c r="D764" i="3" l="1"/>
  <c r="E764" i="3"/>
  <c r="E763" i="3" l="1"/>
  <c r="D763" i="3"/>
  <c r="D762" i="3" l="1"/>
  <c r="E762" i="3"/>
  <c r="D761" i="3" l="1"/>
  <c r="E761" i="3"/>
  <c r="D760" i="3" l="1"/>
  <c r="E760" i="3"/>
  <c r="D759" i="3" l="1"/>
  <c r="E759" i="3"/>
  <c r="D758" i="3" l="1"/>
  <c r="E758" i="3"/>
  <c r="D757" i="3" l="1"/>
  <c r="E757" i="3"/>
  <c r="E756" i="3" l="1"/>
  <c r="D756" i="3"/>
  <c r="E755" i="3" l="1"/>
  <c r="D755" i="3"/>
  <c r="D754" i="3" l="1"/>
  <c r="E754" i="3"/>
  <c r="I51" i="2" l="1"/>
  <c r="D753" i="3" l="1"/>
  <c r="E753" i="3"/>
  <c r="D752" i="3" l="1"/>
  <c r="E752" i="3"/>
  <c r="E751" i="3" l="1"/>
  <c r="D751" i="3"/>
  <c r="D750" i="3" l="1"/>
  <c r="E750" i="3"/>
  <c r="D749" i="3" l="1"/>
  <c r="E749" i="3"/>
  <c r="D748" i="3" l="1"/>
  <c r="E748" i="3"/>
  <c r="D747" i="3" l="1"/>
  <c r="E747" i="3"/>
  <c r="D746" i="3" l="1"/>
  <c r="E746" i="3"/>
  <c r="E745" i="3" l="1"/>
  <c r="D745" i="3"/>
  <c r="D744" i="3" l="1"/>
  <c r="E744" i="3"/>
  <c r="D743" i="3" l="1"/>
  <c r="E743" i="3"/>
  <c r="D742" i="3" l="1"/>
  <c r="E742" i="3"/>
  <c r="D741" i="3" l="1"/>
  <c r="E741" i="3"/>
  <c r="E740" i="3" l="1"/>
  <c r="D740" i="3"/>
  <c r="D739" i="3" l="1"/>
  <c r="E739" i="3"/>
  <c r="D738" i="3" l="1"/>
  <c r="E738" i="3"/>
  <c r="D737" i="3" l="1"/>
  <c r="E737" i="3"/>
  <c r="D736" i="3" l="1"/>
  <c r="E736" i="3"/>
  <c r="E735" i="3" l="1"/>
  <c r="D735" i="3"/>
  <c r="D734" i="3" l="1"/>
  <c r="E734" i="3"/>
  <c r="E733" i="3" l="1"/>
  <c r="D733" i="3"/>
  <c r="D732" i="3" l="1"/>
  <c r="E732" i="3"/>
  <c r="E731" i="3" l="1"/>
  <c r="D731" i="3"/>
  <c r="D730" i="3" l="1"/>
  <c r="E730" i="3"/>
  <c r="E729" i="3" l="1"/>
  <c r="D729" i="3"/>
  <c r="D728" i="3" l="1"/>
  <c r="E728" i="3"/>
  <c r="W6" i="3" l="1"/>
  <c r="W7" i="3"/>
  <c r="W9" i="3"/>
  <c r="W8" i="3"/>
  <c r="W4" i="3"/>
  <c r="W12" i="3"/>
  <c r="W5" i="3"/>
  <c r="W3" i="3"/>
  <c r="W11" i="3"/>
  <c r="W10" i="3"/>
  <c r="D727" i="3" l="1"/>
  <c r="E727" i="3"/>
  <c r="D726" i="3" l="1"/>
  <c r="E726" i="3"/>
  <c r="D725" i="3" l="1"/>
  <c r="E725" i="3"/>
  <c r="D724" i="3" l="1"/>
  <c r="E724" i="3"/>
  <c r="D723" i="3" l="1"/>
  <c r="E723" i="3"/>
  <c r="D722" i="3" l="1"/>
  <c r="E722" i="3"/>
  <c r="D721" i="3" l="1"/>
  <c r="E721" i="3"/>
  <c r="D720" i="3" l="1"/>
  <c r="E720" i="3"/>
  <c r="D719" i="3" l="1"/>
  <c r="E719" i="3"/>
  <c r="D718" i="3" l="1"/>
  <c r="E718" i="3"/>
  <c r="D717" i="3" l="1"/>
  <c r="E717" i="3"/>
  <c r="E716" i="3" l="1"/>
  <c r="D716" i="3"/>
  <c r="N1" i="2" l="1"/>
  <c r="E715" i="3"/>
  <c r="D715" i="3"/>
  <c r="E714" i="3"/>
  <c r="D714" i="3"/>
  <c r="E713" i="3"/>
  <c r="D713" i="3"/>
  <c r="E712" i="3"/>
  <c r="D712" i="3"/>
  <c r="E711" i="3"/>
  <c r="D711" i="3"/>
  <c r="E710" i="3"/>
  <c r="D710" i="3"/>
  <c r="E709" i="3"/>
  <c r="D709" i="3"/>
  <c r="E708" i="3"/>
  <c r="D708" i="3"/>
  <c r="E707" i="3"/>
  <c r="D707" i="3"/>
  <c r="E706" i="3"/>
  <c r="D706" i="3"/>
  <c r="E705" i="3"/>
  <c r="D705" i="3"/>
  <c r="E704" i="3"/>
  <c r="D704" i="3"/>
  <c r="E703" i="3"/>
  <c r="D703" i="3"/>
  <c r="E702" i="3"/>
  <c r="D702" i="3"/>
  <c r="E701" i="3"/>
  <c r="D701" i="3"/>
  <c r="E700" i="3"/>
  <c r="D700" i="3"/>
  <c r="E699" i="3"/>
  <c r="D699" i="3"/>
  <c r="E698" i="3"/>
  <c r="D698" i="3"/>
  <c r="E697" i="3"/>
  <c r="D697" i="3"/>
  <c r="E696" i="3"/>
  <c r="D696" i="3"/>
  <c r="E695" i="3"/>
  <c r="D695" i="3"/>
  <c r="E694" i="3"/>
  <c r="D694" i="3"/>
  <c r="E693" i="3"/>
  <c r="D693" i="3"/>
  <c r="E692" i="3"/>
  <c r="D692" i="3"/>
  <c r="E691" i="3"/>
  <c r="D691" i="3"/>
  <c r="E690" i="3"/>
  <c r="D690" i="3"/>
  <c r="E689" i="3"/>
  <c r="D689" i="3"/>
  <c r="E688" i="3"/>
  <c r="D688" i="3"/>
  <c r="E687" i="3"/>
  <c r="D687" i="3"/>
  <c r="E686" i="3"/>
  <c r="D686" i="3"/>
  <c r="E685" i="3"/>
  <c r="D685" i="3"/>
  <c r="E684" i="3"/>
  <c r="D684" i="3"/>
  <c r="E683" i="3"/>
  <c r="D683" i="3"/>
  <c r="E682" i="3"/>
  <c r="D682" i="3"/>
  <c r="D680" i="3" l="1"/>
  <c r="D681" i="3"/>
  <c r="E680" i="3"/>
  <c r="E681" i="3"/>
  <c r="D678" i="3" l="1"/>
  <c r="D679" i="3"/>
  <c r="E678" i="3"/>
  <c r="E679" i="3"/>
  <c r="E677" i="3" l="1"/>
  <c r="D677" i="3"/>
  <c r="E676" i="3"/>
  <c r="D676" i="3"/>
  <c r="E675" i="3"/>
  <c r="D675" i="3"/>
  <c r="E674" i="3"/>
  <c r="D674" i="3"/>
  <c r="E673" i="3" l="1"/>
  <c r="D673" i="3"/>
  <c r="E672" i="3"/>
  <c r="D672" i="3"/>
  <c r="E671" i="3"/>
  <c r="D671" i="3"/>
  <c r="E670" i="3"/>
  <c r="D670" i="3"/>
  <c r="E669" i="3"/>
  <c r="D669" i="3"/>
  <c r="E668" i="3"/>
  <c r="D668" i="3"/>
  <c r="E667" i="3"/>
  <c r="D667" i="3"/>
  <c r="E666" i="3"/>
  <c r="D666" i="3"/>
  <c r="E665" i="3"/>
  <c r="D665" i="3"/>
  <c r="E664" i="3"/>
  <c r="D664" i="3"/>
  <c r="E663" i="3"/>
  <c r="D663" i="3"/>
  <c r="E662" i="3"/>
  <c r="D662" i="3"/>
  <c r="E661" i="3"/>
  <c r="D661" i="3"/>
  <c r="E660" i="3"/>
  <c r="D660" i="3"/>
  <c r="E659" i="3"/>
  <c r="D659" i="3"/>
  <c r="E658" i="3"/>
  <c r="D658" i="3"/>
  <c r="C4" i="4"/>
  <c r="C3" i="4"/>
  <c r="H51" i="2"/>
  <c r="G51" i="2"/>
  <c r="F51" i="2"/>
  <c r="E51" i="2"/>
  <c r="D51" i="2"/>
  <c r="B51" i="2"/>
  <c r="L2" i="2" l="1"/>
  <c r="L3" i="2" s="1"/>
  <c r="D657" i="3" l="1"/>
  <c r="E657" i="3"/>
  <c r="D656" i="3" l="1"/>
  <c r="E656" i="3"/>
  <c r="D655" i="3" l="1"/>
  <c r="E655" i="3"/>
  <c r="D654" i="3" l="1"/>
  <c r="E654" i="3"/>
  <c r="E653" i="3" l="1"/>
  <c r="D653" i="3"/>
  <c r="D652" i="3" l="1"/>
  <c r="E652" i="3"/>
  <c r="E651" i="3" l="1"/>
  <c r="D651" i="3"/>
  <c r="E650" i="3"/>
  <c r="D650" i="3"/>
  <c r="E649" i="3" l="1"/>
  <c r="D649" i="3"/>
  <c r="E648" i="3" l="1"/>
  <c r="D648" i="3"/>
  <c r="E647" i="3" l="1"/>
  <c r="D647" i="3"/>
  <c r="D646" i="3" l="1"/>
  <c r="E646" i="3"/>
  <c r="D645" i="3" l="1"/>
  <c r="E645" i="3"/>
  <c r="D644" i="3" l="1"/>
  <c r="E644" i="3"/>
  <c r="D643" i="3" l="1"/>
  <c r="E643" i="3"/>
  <c r="E642" i="3" l="1"/>
  <c r="D642" i="3"/>
  <c r="D641" i="3" l="1"/>
  <c r="E641" i="3"/>
  <c r="D640" i="3" l="1"/>
  <c r="E640" i="3"/>
  <c r="E639" i="3" l="1"/>
  <c r="D639" i="3"/>
  <c r="D638" i="3" l="1"/>
  <c r="E638" i="3"/>
  <c r="E637" i="3" l="1"/>
  <c r="D637" i="3"/>
  <c r="D636" i="3" l="1"/>
  <c r="E636" i="3"/>
  <c r="D635" i="3" l="1"/>
  <c r="E635" i="3"/>
  <c r="D634" i="3" l="1"/>
  <c r="E634" i="3"/>
  <c r="D633" i="3" l="1"/>
  <c r="E633" i="3"/>
  <c r="E632" i="3" l="1"/>
  <c r="D632" i="3"/>
  <c r="D631" i="3" l="1"/>
  <c r="E631" i="3"/>
  <c r="D630" i="3" l="1"/>
  <c r="E630" i="3"/>
  <c r="D629" i="3" l="1"/>
  <c r="E629" i="3"/>
  <c r="E628" i="3" l="1"/>
  <c r="D628" i="3"/>
  <c r="E627" i="3" l="1"/>
  <c r="D627" i="3"/>
  <c r="E626" i="3" l="1"/>
  <c r="D626" i="3"/>
  <c r="E625" i="3" l="1"/>
  <c r="D625" i="3"/>
  <c r="E624" i="3" l="1"/>
  <c r="D624" i="3"/>
  <c r="E623" i="3" l="1"/>
  <c r="D623" i="3"/>
  <c r="D622" i="3" l="1"/>
  <c r="E622" i="3"/>
  <c r="E616" i="3"/>
  <c r="E617" i="3"/>
  <c r="E618" i="3"/>
  <c r="E619" i="3"/>
  <c r="E620" i="3"/>
  <c r="E621" i="3"/>
  <c r="D621" i="3" l="1"/>
  <c r="D620" i="3" l="1"/>
  <c r="D619" i="3" l="1"/>
  <c r="D618" i="3" l="1"/>
  <c r="D617" i="3" l="1"/>
  <c r="D616" i="3" l="1"/>
  <c r="E615" i="3" l="1"/>
  <c r="D615" i="3"/>
  <c r="E614" i="3" l="1"/>
  <c r="D614" i="3"/>
  <c r="D613" i="3" l="1"/>
  <c r="E613" i="3"/>
  <c r="E612" i="3" l="1"/>
  <c r="D612" i="3"/>
  <c r="E611" i="3" l="1"/>
  <c r="D611" i="3"/>
  <c r="E610" i="3" l="1"/>
  <c r="D610" i="3"/>
  <c r="D609" i="3" l="1"/>
  <c r="E609" i="3"/>
  <c r="E608" i="3" l="1"/>
  <c r="D608" i="3"/>
  <c r="E607" i="3" l="1"/>
  <c r="D607" i="3"/>
  <c r="D606" i="3" l="1"/>
  <c r="E606" i="3"/>
  <c r="D605" i="3" l="1"/>
  <c r="E605" i="3"/>
  <c r="D604" i="3" l="1"/>
  <c r="E604" i="3"/>
  <c r="E603" i="3" l="1"/>
  <c r="D603" i="3"/>
  <c r="D602" i="3" l="1"/>
  <c r="E602" i="3"/>
  <c r="D601" i="3" l="1"/>
  <c r="E601" i="3"/>
  <c r="E600" i="3" l="1"/>
  <c r="D600" i="3"/>
  <c r="D599" i="3" l="1"/>
  <c r="E599" i="3"/>
  <c r="E598" i="3" l="1"/>
  <c r="D598" i="3"/>
  <c r="D597" i="3" l="1"/>
  <c r="E597" i="3"/>
  <c r="E596" i="3" l="1"/>
  <c r="D596" i="3"/>
  <c r="D595" i="3" l="1"/>
  <c r="E595" i="3"/>
  <c r="E594" i="3" l="1"/>
  <c r="D594" i="3"/>
  <c r="D593" i="3" l="1"/>
  <c r="E593" i="3"/>
  <c r="E592" i="3" l="1"/>
  <c r="D592" i="3"/>
  <c r="E591" i="3" l="1"/>
  <c r="D591" i="3"/>
  <c r="D590" i="3" l="1"/>
  <c r="E590" i="3"/>
  <c r="E589" i="3" l="1"/>
  <c r="D589" i="3"/>
  <c r="D588" i="3" l="1"/>
  <c r="E588" i="3"/>
  <c r="D587" i="3" l="1"/>
  <c r="E587" i="3"/>
  <c r="E586" i="3" l="1"/>
  <c r="D586" i="3"/>
  <c r="E585" i="3" l="1"/>
  <c r="D585" i="3"/>
  <c r="E584" i="3" l="1"/>
  <c r="D584" i="3"/>
  <c r="E583" i="3" l="1"/>
  <c r="D583" i="3"/>
  <c r="D582" i="3" l="1"/>
  <c r="E582" i="3"/>
  <c r="E581" i="3" l="1"/>
  <c r="D581" i="3"/>
  <c r="E580" i="3" l="1"/>
  <c r="D580" i="3"/>
  <c r="D579" i="3" l="1"/>
  <c r="E579" i="3"/>
  <c r="D578" i="3" l="1"/>
  <c r="E578" i="3"/>
  <c r="D577" i="3" l="1"/>
  <c r="E577" i="3"/>
  <c r="E576" i="3" l="1"/>
  <c r="D576" i="3"/>
  <c r="E575" i="3" l="1"/>
  <c r="D575" i="3"/>
  <c r="E574" i="3" l="1"/>
  <c r="D574" i="3"/>
  <c r="E573" i="3" l="1"/>
  <c r="D573" i="3"/>
  <c r="E572" i="3" l="1"/>
  <c r="D572" i="3"/>
  <c r="D571" i="3" l="1"/>
  <c r="E571" i="3"/>
  <c r="D570" i="3" l="1"/>
  <c r="E570" i="3"/>
  <c r="D569" i="3" l="1"/>
  <c r="E569" i="3"/>
  <c r="E568" i="3" l="1"/>
  <c r="D568" i="3"/>
  <c r="E567" i="3" l="1"/>
  <c r="D567" i="3"/>
  <c r="E566" i="3" l="1"/>
  <c r="D566" i="3"/>
  <c r="D565" i="3" l="1"/>
  <c r="E565" i="3"/>
  <c r="D564" i="3" l="1"/>
  <c r="E564" i="3"/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D563" i="3"/>
  <c r="E563" i="3"/>
  <c r="D562" i="3"/>
  <c r="E562" i="3"/>
  <c r="E561" i="3"/>
  <c r="D561" i="3"/>
  <c r="D559" i="3"/>
  <c r="E559" i="3"/>
  <c r="D560" i="3"/>
  <c r="E560" i="3"/>
  <c r="E558" i="3"/>
  <c r="D558" i="3"/>
  <c r="E557" i="3"/>
  <c r="D557" i="3"/>
  <c r="D556" i="3"/>
  <c r="E556" i="3"/>
  <c r="E555" i="3"/>
  <c r="D555" i="3"/>
  <c r="D554" i="3"/>
  <c r="E554" i="3"/>
  <c r="E553" i="3"/>
  <c r="D553" i="3"/>
  <c r="E552" i="3"/>
  <c r="D552" i="3"/>
  <c r="E551" i="3"/>
  <c r="D551" i="3"/>
  <c r="E550" i="3"/>
  <c r="D550" i="3"/>
  <c r="D549" i="3"/>
  <c r="E549" i="3"/>
  <c r="E548" i="3"/>
  <c r="D548" i="3"/>
  <c r="E547" i="3"/>
  <c r="D547" i="3"/>
  <c r="E546" i="3"/>
  <c r="D546" i="3"/>
  <c r="D545" i="3"/>
  <c r="E545" i="3"/>
  <c r="E544" i="3"/>
  <c r="D544" i="3"/>
  <c r="E543" i="3"/>
  <c r="D543" i="3"/>
  <c r="D542" i="3"/>
  <c r="E542" i="3"/>
  <c r="D541" i="3"/>
  <c r="E541" i="3"/>
  <c r="E540" i="3"/>
  <c r="D540" i="3"/>
  <c r="E539" i="3"/>
  <c r="D539" i="3"/>
  <c r="D538" i="3"/>
  <c r="E538" i="3"/>
  <c r="E537" i="3"/>
  <c r="D537" i="3"/>
  <c r="E536" i="3"/>
  <c r="D536" i="3"/>
  <c r="D535" i="3"/>
  <c r="E535" i="3"/>
  <c r="D534" i="3"/>
  <c r="E534" i="3"/>
  <c r="E533" i="3"/>
  <c r="D533" i="3"/>
  <c r="E532" i="3"/>
  <c r="D532" i="3"/>
  <c r="E531" i="3"/>
  <c r="D531" i="3"/>
  <c r="D530" i="3"/>
  <c r="E530" i="3"/>
  <c r="E529" i="3"/>
  <c r="D529" i="3"/>
  <c r="E528" i="3"/>
  <c r="D528" i="3"/>
  <c r="D527" i="3"/>
  <c r="E527" i="3"/>
  <c r="D526" i="3"/>
  <c r="E526" i="3"/>
  <c r="E525" i="3"/>
  <c r="D525" i="3"/>
  <c r="E524" i="3"/>
  <c r="D524" i="3"/>
  <c r="D523" i="3"/>
  <c r="E523" i="3"/>
  <c r="D522" i="3"/>
  <c r="E522" i="3"/>
  <c r="D521" i="3"/>
  <c r="E521" i="3"/>
  <c r="E520" i="3"/>
  <c r="D520" i="3"/>
  <c r="E519" i="3"/>
  <c r="D519" i="3"/>
  <c r="D518" i="3"/>
  <c r="E518" i="3"/>
  <c r="E517" i="3"/>
  <c r="D517" i="3"/>
  <c r="E516" i="3"/>
  <c r="D516" i="3"/>
  <c r="E515" i="3"/>
  <c r="D515" i="3"/>
  <c r="D514" i="3"/>
  <c r="E514" i="3"/>
  <c r="D513" i="3"/>
  <c r="E513" i="3"/>
  <c r="D512" i="3"/>
  <c r="E512" i="3"/>
  <c r="D508" i="3"/>
  <c r="E508" i="3"/>
  <c r="D509" i="3"/>
  <c r="E509" i="3"/>
  <c r="D510" i="3"/>
  <c r="E510" i="3"/>
  <c r="D511" i="3"/>
  <c r="E511" i="3"/>
  <c r="E507" i="3"/>
  <c r="D507" i="3"/>
  <c r="D506" i="3"/>
  <c r="E506" i="3"/>
  <c r="D505" i="3"/>
  <c r="E505" i="3"/>
  <c r="E504" i="3"/>
  <c r="D504" i="3"/>
  <c r="E503" i="3"/>
  <c r="D503" i="3"/>
  <c r="E502" i="3"/>
  <c r="D502" i="3"/>
  <c r="D501" i="3"/>
  <c r="E501" i="3"/>
  <c r="D500" i="3"/>
  <c r="E500" i="3"/>
  <c r="E499" i="3"/>
  <c r="D499" i="3"/>
  <c r="D498" i="3"/>
  <c r="E498" i="3"/>
  <c r="D497" i="3"/>
  <c r="E497" i="3"/>
  <c r="E496" i="3"/>
  <c r="D496" i="3"/>
  <c r="E495" i="3"/>
  <c r="D495" i="3"/>
  <c r="E494" i="3"/>
  <c r="D494" i="3"/>
  <c r="D2" i="3"/>
  <c r="E2" i="3"/>
  <c r="C3" i="3"/>
  <c r="C5" i="3" s="1"/>
  <c r="C4" i="3"/>
  <c r="C6" i="3" s="1"/>
  <c r="D106" i="3"/>
  <c r="E106" i="3"/>
  <c r="C107" i="3"/>
  <c r="C109" i="3" s="1"/>
  <c r="C111" i="3" s="1"/>
  <c r="C113" i="3" s="1"/>
  <c r="E113" i="3" s="1"/>
  <c r="C108" i="3"/>
  <c r="D108" i="3" s="1"/>
  <c r="D137" i="3"/>
  <c r="E137" i="3"/>
  <c r="D138" i="3"/>
  <c r="E138" i="3"/>
  <c r="D139" i="3"/>
  <c r="E139" i="3"/>
  <c r="D140" i="3"/>
  <c r="E140" i="3"/>
  <c r="D141" i="3"/>
  <c r="E141" i="3"/>
  <c r="D142" i="3"/>
  <c r="E142" i="3"/>
  <c r="D143" i="3"/>
  <c r="E143" i="3"/>
  <c r="D144" i="3"/>
  <c r="E144" i="3"/>
  <c r="D145" i="3"/>
  <c r="E145" i="3"/>
  <c r="D146" i="3"/>
  <c r="E146" i="3"/>
  <c r="D147" i="3"/>
  <c r="E147" i="3"/>
  <c r="D148" i="3"/>
  <c r="E148" i="3"/>
  <c r="D149" i="3"/>
  <c r="E149" i="3"/>
  <c r="D150" i="3"/>
  <c r="E150" i="3"/>
  <c r="D151" i="3"/>
  <c r="E151" i="3"/>
  <c r="D152" i="3"/>
  <c r="E152" i="3"/>
  <c r="D153" i="3"/>
  <c r="E153" i="3"/>
  <c r="D154" i="3"/>
  <c r="E154" i="3"/>
  <c r="D155" i="3"/>
  <c r="E155" i="3"/>
  <c r="D156" i="3"/>
  <c r="E156" i="3"/>
  <c r="D157" i="3"/>
  <c r="E157" i="3"/>
  <c r="D158" i="3"/>
  <c r="E158" i="3"/>
  <c r="D159" i="3"/>
  <c r="E159" i="3"/>
  <c r="D160" i="3"/>
  <c r="E160" i="3"/>
  <c r="D161" i="3"/>
  <c r="E161" i="3"/>
  <c r="D162" i="3"/>
  <c r="E162" i="3"/>
  <c r="D163" i="3"/>
  <c r="E163" i="3"/>
  <c r="D164" i="3"/>
  <c r="E164" i="3"/>
  <c r="D165" i="3"/>
  <c r="E165" i="3"/>
  <c r="D166" i="3"/>
  <c r="E166" i="3"/>
  <c r="D167" i="3"/>
  <c r="E167" i="3"/>
  <c r="D168" i="3"/>
  <c r="E168" i="3"/>
  <c r="D169" i="3"/>
  <c r="E169" i="3"/>
  <c r="D170" i="3"/>
  <c r="E170" i="3"/>
  <c r="D171" i="3"/>
  <c r="E171" i="3"/>
  <c r="D172" i="3"/>
  <c r="E172" i="3"/>
  <c r="D173" i="3"/>
  <c r="E173" i="3"/>
  <c r="D174" i="3"/>
  <c r="E174" i="3"/>
  <c r="D175" i="3"/>
  <c r="E175" i="3"/>
  <c r="D176" i="3"/>
  <c r="E176" i="3"/>
  <c r="D177" i="3"/>
  <c r="E177" i="3"/>
  <c r="D178" i="3"/>
  <c r="E178" i="3"/>
  <c r="D179" i="3"/>
  <c r="E179" i="3"/>
  <c r="D180" i="3"/>
  <c r="E180" i="3"/>
  <c r="D181" i="3"/>
  <c r="E181" i="3"/>
  <c r="D182" i="3"/>
  <c r="E182" i="3"/>
  <c r="D183" i="3"/>
  <c r="E183" i="3"/>
  <c r="D184" i="3"/>
  <c r="E184" i="3"/>
  <c r="D185" i="3"/>
  <c r="E185" i="3"/>
  <c r="D186" i="3"/>
  <c r="E186" i="3"/>
  <c r="D187" i="3"/>
  <c r="E187" i="3"/>
  <c r="D188" i="3"/>
  <c r="E188" i="3"/>
  <c r="D189" i="3"/>
  <c r="E189" i="3"/>
  <c r="D190" i="3"/>
  <c r="E190" i="3"/>
  <c r="D191" i="3"/>
  <c r="E191" i="3"/>
  <c r="D192" i="3"/>
  <c r="E192" i="3"/>
  <c r="D193" i="3"/>
  <c r="E193" i="3"/>
  <c r="D194" i="3"/>
  <c r="E194" i="3"/>
  <c r="D195" i="3"/>
  <c r="E195" i="3"/>
  <c r="D196" i="3"/>
  <c r="E196" i="3"/>
  <c r="D197" i="3"/>
  <c r="E197" i="3"/>
  <c r="D198" i="3"/>
  <c r="E198" i="3"/>
  <c r="D199" i="3"/>
  <c r="E199" i="3"/>
  <c r="D200" i="3"/>
  <c r="E200" i="3"/>
  <c r="D201" i="3"/>
  <c r="E201" i="3"/>
  <c r="D202" i="3"/>
  <c r="E202" i="3"/>
  <c r="D203" i="3"/>
  <c r="E203" i="3"/>
  <c r="D204" i="3"/>
  <c r="E204" i="3"/>
  <c r="D205" i="3"/>
  <c r="E205" i="3"/>
  <c r="D206" i="3"/>
  <c r="E206" i="3"/>
  <c r="D207" i="3"/>
  <c r="E207" i="3"/>
  <c r="D208" i="3"/>
  <c r="E208" i="3"/>
  <c r="D209" i="3"/>
  <c r="E209" i="3"/>
  <c r="D210" i="3"/>
  <c r="E210" i="3"/>
  <c r="D211" i="3"/>
  <c r="E211" i="3"/>
  <c r="D212" i="3"/>
  <c r="E212" i="3"/>
  <c r="D213" i="3"/>
  <c r="E213" i="3"/>
  <c r="D214" i="3"/>
  <c r="E214" i="3"/>
  <c r="D215" i="3"/>
  <c r="E215" i="3"/>
  <c r="D216" i="3"/>
  <c r="E216" i="3"/>
  <c r="D217" i="3"/>
  <c r="E217" i="3"/>
  <c r="D218" i="3"/>
  <c r="E218" i="3"/>
  <c r="D219" i="3"/>
  <c r="E219" i="3"/>
  <c r="D220" i="3"/>
  <c r="E220" i="3"/>
  <c r="D221" i="3"/>
  <c r="E221" i="3"/>
  <c r="D222" i="3"/>
  <c r="E222" i="3"/>
  <c r="D223" i="3"/>
  <c r="E223" i="3"/>
  <c r="D224" i="3"/>
  <c r="E224" i="3"/>
  <c r="D225" i="3"/>
  <c r="E225" i="3"/>
  <c r="D226" i="3"/>
  <c r="E226" i="3"/>
  <c r="D227" i="3"/>
  <c r="E227" i="3"/>
  <c r="D228" i="3"/>
  <c r="E228" i="3"/>
  <c r="D229" i="3"/>
  <c r="E229" i="3"/>
  <c r="D230" i="3"/>
  <c r="E230" i="3"/>
  <c r="D231" i="3"/>
  <c r="E231" i="3"/>
  <c r="D232" i="3"/>
  <c r="E232" i="3"/>
  <c r="D233" i="3"/>
  <c r="E233" i="3"/>
  <c r="D234" i="3"/>
  <c r="E234" i="3"/>
  <c r="D235" i="3"/>
  <c r="E235" i="3"/>
  <c r="D236" i="3"/>
  <c r="E236" i="3"/>
  <c r="D237" i="3"/>
  <c r="E237" i="3"/>
  <c r="D238" i="3"/>
  <c r="E238" i="3"/>
  <c r="D239" i="3"/>
  <c r="E239" i="3"/>
  <c r="D240" i="3"/>
  <c r="E240" i="3"/>
  <c r="D241" i="3"/>
  <c r="E241" i="3"/>
  <c r="D242" i="3"/>
  <c r="E242" i="3"/>
  <c r="D243" i="3"/>
  <c r="E243" i="3"/>
  <c r="D244" i="3"/>
  <c r="E244" i="3"/>
  <c r="D245" i="3"/>
  <c r="E245" i="3"/>
  <c r="D246" i="3"/>
  <c r="E246" i="3"/>
  <c r="D247" i="3"/>
  <c r="E247" i="3"/>
  <c r="D248" i="3"/>
  <c r="E248" i="3"/>
  <c r="D249" i="3"/>
  <c r="E249" i="3"/>
  <c r="D250" i="3"/>
  <c r="E250" i="3"/>
  <c r="D251" i="3"/>
  <c r="E251" i="3"/>
  <c r="D252" i="3"/>
  <c r="E252" i="3"/>
  <c r="D253" i="3"/>
  <c r="E253" i="3"/>
  <c r="D254" i="3"/>
  <c r="E254" i="3"/>
  <c r="D255" i="3"/>
  <c r="E255" i="3"/>
  <c r="D256" i="3"/>
  <c r="E256" i="3"/>
  <c r="D257" i="3"/>
  <c r="E257" i="3"/>
  <c r="D258" i="3"/>
  <c r="E258" i="3"/>
  <c r="D259" i="3"/>
  <c r="E259" i="3"/>
  <c r="D260" i="3"/>
  <c r="E260" i="3"/>
  <c r="D261" i="3"/>
  <c r="E261" i="3"/>
  <c r="D262" i="3"/>
  <c r="E262" i="3"/>
  <c r="D263" i="3"/>
  <c r="E263" i="3"/>
  <c r="D264" i="3"/>
  <c r="E264" i="3"/>
  <c r="D265" i="3"/>
  <c r="E265" i="3"/>
  <c r="D266" i="3"/>
  <c r="E266" i="3"/>
  <c r="D267" i="3"/>
  <c r="E267" i="3"/>
  <c r="D268" i="3"/>
  <c r="E268" i="3"/>
  <c r="D269" i="3"/>
  <c r="E269" i="3"/>
  <c r="D270" i="3"/>
  <c r="E270" i="3"/>
  <c r="D271" i="3"/>
  <c r="E271" i="3"/>
  <c r="D272" i="3"/>
  <c r="E272" i="3"/>
  <c r="D273" i="3"/>
  <c r="E273" i="3"/>
  <c r="D274" i="3"/>
  <c r="E274" i="3"/>
  <c r="D275" i="3"/>
  <c r="E275" i="3"/>
  <c r="D276" i="3"/>
  <c r="E276" i="3"/>
  <c r="D277" i="3"/>
  <c r="E277" i="3"/>
  <c r="D278" i="3"/>
  <c r="E278" i="3"/>
  <c r="D279" i="3"/>
  <c r="E279" i="3"/>
  <c r="D280" i="3"/>
  <c r="E280" i="3"/>
  <c r="D281" i="3"/>
  <c r="E281" i="3"/>
  <c r="D282" i="3"/>
  <c r="E282" i="3"/>
  <c r="D283" i="3"/>
  <c r="E283" i="3"/>
  <c r="D284" i="3"/>
  <c r="E284" i="3"/>
  <c r="D285" i="3"/>
  <c r="E285" i="3"/>
  <c r="D286" i="3"/>
  <c r="E286" i="3"/>
  <c r="D287" i="3"/>
  <c r="E287" i="3"/>
  <c r="D288" i="3"/>
  <c r="E288" i="3"/>
  <c r="D289" i="3"/>
  <c r="E289" i="3"/>
  <c r="D290" i="3"/>
  <c r="E290" i="3"/>
  <c r="D291" i="3"/>
  <c r="E291" i="3"/>
  <c r="D292" i="3"/>
  <c r="E292" i="3"/>
  <c r="D293" i="3"/>
  <c r="E293" i="3"/>
  <c r="D294" i="3"/>
  <c r="E294" i="3"/>
  <c r="D295" i="3"/>
  <c r="E295" i="3"/>
  <c r="D296" i="3"/>
  <c r="E296" i="3"/>
  <c r="D297" i="3"/>
  <c r="E297" i="3"/>
  <c r="D298" i="3"/>
  <c r="E298" i="3"/>
  <c r="D299" i="3"/>
  <c r="E299" i="3"/>
  <c r="D300" i="3"/>
  <c r="E300" i="3"/>
  <c r="D301" i="3"/>
  <c r="E301" i="3"/>
  <c r="D302" i="3"/>
  <c r="E302" i="3"/>
  <c r="D303" i="3"/>
  <c r="E303" i="3"/>
  <c r="D304" i="3"/>
  <c r="E304" i="3"/>
  <c r="D305" i="3"/>
  <c r="E305" i="3"/>
  <c r="D306" i="3"/>
  <c r="E306" i="3"/>
  <c r="D307" i="3"/>
  <c r="E307" i="3"/>
  <c r="D308" i="3"/>
  <c r="E308" i="3"/>
  <c r="D309" i="3"/>
  <c r="E309" i="3"/>
  <c r="D310" i="3"/>
  <c r="E310" i="3"/>
  <c r="D311" i="3"/>
  <c r="E311" i="3"/>
  <c r="D312" i="3"/>
  <c r="E312" i="3"/>
  <c r="D313" i="3"/>
  <c r="E313" i="3"/>
  <c r="D314" i="3"/>
  <c r="E314" i="3"/>
  <c r="D315" i="3"/>
  <c r="E315" i="3"/>
  <c r="D316" i="3"/>
  <c r="E316" i="3"/>
  <c r="D317" i="3"/>
  <c r="E317" i="3"/>
  <c r="D318" i="3"/>
  <c r="E318" i="3"/>
  <c r="D319" i="3"/>
  <c r="E319" i="3"/>
  <c r="D320" i="3"/>
  <c r="E320" i="3"/>
  <c r="D321" i="3"/>
  <c r="E321" i="3"/>
  <c r="D322" i="3"/>
  <c r="E322" i="3"/>
  <c r="D323" i="3"/>
  <c r="E323" i="3"/>
  <c r="D324" i="3"/>
  <c r="E324" i="3"/>
  <c r="D325" i="3"/>
  <c r="E325" i="3"/>
  <c r="D326" i="3"/>
  <c r="E326" i="3"/>
  <c r="D327" i="3"/>
  <c r="E327" i="3"/>
  <c r="D328" i="3"/>
  <c r="E328" i="3"/>
  <c r="D329" i="3"/>
  <c r="E329" i="3"/>
  <c r="D330" i="3"/>
  <c r="E330" i="3"/>
  <c r="D331" i="3"/>
  <c r="E331" i="3"/>
  <c r="D332" i="3"/>
  <c r="E332" i="3"/>
  <c r="D333" i="3"/>
  <c r="E333" i="3"/>
  <c r="D334" i="3"/>
  <c r="E334" i="3"/>
  <c r="D335" i="3"/>
  <c r="E335" i="3"/>
  <c r="D336" i="3"/>
  <c r="E336" i="3"/>
  <c r="D337" i="3"/>
  <c r="E337" i="3"/>
  <c r="D338" i="3"/>
  <c r="E338" i="3"/>
  <c r="D339" i="3"/>
  <c r="E339" i="3"/>
  <c r="D340" i="3"/>
  <c r="E340" i="3"/>
  <c r="D341" i="3"/>
  <c r="E341" i="3"/>
  <c r="D342" i="3"/>
  <c r="E342" i="3"/>
  <c r="D343" i="3"/>
  <c r="E343" i="3"/>
  <c r="D344" i="3"/>
  <c r="E344" i="3"/>
  <c r="D345" i="3"/>
  <c r="E345" i="3"/>
  <c r="D346" i="3"/>
  <c r="E346" i="3"/>
  <c r="D347" i="3"/>
  <c r="E347" i="3"/>
  <c r="D348" i="3"/>
  <c r="E348" i="3"/>
  <c r="D349" i="3"/>
  <c r="E349" i="3"/>
  <c r="D350" i="3"/>
  <c r="E350" i="3"/>
  <c r="D351" i="3"/>
  <c r="E351" i="3"/>
  <c r="D352" i="3"/>
  <c r="E352" i="3"/>
  <c r="D353" i="3"/>
  <c r="E353" i="3"/>
  <c r="D354" i="3"/>
  <c r="E354" i="3"/>
  <c r="D355" i="3"/>
  <c r="E355" i="3"/>
  <c r="D356" i="3"/>
  <c r="E356" i="3"/>
  <c r="D357" i="3"/>
  <c r="E357" i="3"/>
  <c r="D358" i="3"/>
  <c r="E358" i="3"/>
  <c r="D359" i="3"/>
  <c r="E359" i="3"/>
  <c r="D360" i="3"/>
  <c r="E360" i="3"/>
  <c r="D361" i="3"/>
  <c r="E361" i="3"/>
  <c r="D362" i="3"/>
  <c r="E362" i="3"/>
  <c r="D363" i="3"/>
  <c r="E363" i="3"/>
  <c r="D364" i="3"/>
  <c r="E364" i="3"/>
  <c r="D365" i="3"/>
  <c r="E365" i="3"/>
  <c r="D366" i="3"/>
  <c r="E366" i="3"/>
  <c r="D367" i="3"/>
  <c r="E367" i="3"/>
  <c r="D368" i="3"/>
  <c r="E368" i="3"/>
  <c r="D369" i="3"/>
  <c r="E369" i="3"/>
  <c r="D370" i="3"/>
  <c r="E370" i="3"/>
  <c r="D371" i="3"/>
  <c r="E371" i="3"/>
  <c r="D372" i="3"/>
  <c r="E372" i="3"/>
  <c r="D373" i="3"/>
  <c r="E373" i="3"/>
  <c r="D374" i="3"/>
  <c r="E374" i="3"/>
  <c r="D375" i="3"/>
  <c r="E375" i="3"/>
  <c r="D376" i="3"/>
  <c r="E376" i="3"/>
  <c r="D377" i="3"/>
  <c r="E377" i="3"/>
  <c r="D378" i="3"/>
  <c r="E378" i="3"/>
  <c r="D379" i="3"/>
  <c r="E379" i="3"/>
  <c r="D380" i="3"/>
  <c r="E380" i="3"/>
  <c r="D381" i="3"/>
  <c r="E381" i="3"/>
  <c r="D382" i="3"/>
  <c r="E382" i="3"/>
  <c r="D383" i="3"/>
  <c r="E383" i="3"/>
  <c r="D384" i="3"/>
  <c r="E384" i="3"/>
  <c r="D385" i="3"/>
  <c r="E385" i="3"/>
  <c r="D386" i="3"/>
  <c r="E386" i="3"/>
  <c r="D387" i="3"/>
  <c r="E387" i="3"/>
  <c r="D388" i="3"/>
  <c r="E388" i="3"/>
  <c r="D389" i="3"/>
  <c r="E389" i="3"/>
  <c r="D390" i="3"/>
  <c r="E390" i="3"/>
  <c r="D391" i="3"/>
  <c r="E391" i="3"/>
  <c r="D392" i="3"/>
  <c r="E392" i="3"/>
  <c r="D393" i="3"/>
  <c r="E393" i="3"/>
  <c r="D394" i="3"/>
  <c r="E394" i="3"/>
  <c r="D395" i="3"/>
  <c r="E395" i="3"/>
  <c r="D396" i="3"/>
  <c r="E396" i="3"/>
  <c r="D397" i="3"/>
  <c r="E397" i="3"/>
  <c r="D398" i="3"/>
  <c r="E398" i="3"/>
  <c r="D399" i="3"/>
  <c r="E399" i="3"/>
  <c r="D400" i="3"/>
  <c r="E400" i="3"/>
  <c r="D401" i="3"/>
  <c r="E401" i="3"/>
  <c r="D402" i="3"/>
  <c r="E402" i="3"/>
  <c r="D403" i="3"/>
  <c r="E403" i="3"/>
  <c r="D404" i="3"/>
  <c r="E404" i="3"/>
  <c r="D405" i="3"/>
  <c r="E405" i="3"/>
  <c r="D406" i="3"/>
  <c r="E406" i="3"/>
  <c r="D407" i="3"/>
  <c r="E407" i="3"/>
  <c r="D408" i="3"/>
  <c r="E408" i="3"/>
  <c r="D409" i="3"/>
  <c r="E409" i="3"/>
  <c r="D410" i="3"/>
  <c r="E410" i="3"/>
  <c r="D411" i="3"/>
  <c r="E411" i="3"/>
  <c r="D412" i="3"/>
  <c r="E412" i="3"/>
  <c r="D413" i="3"/>
  <c r="E413" i="3"/>
  <c r="D414" i="3"/>
  <c r="E414" i="3"/>
  <c r="D415" i="3"/>
  <c r="E415" i="3"/>
  <c r="D416" i="3"/>
  <c r="E416" i="3"/>
  <c r="D417" i="3"/>
  <c r="E417" i="3"/>
  <c r="D418" i="3"/>
  <c r="E418" i="3"/>
  <c r="D419" i="3"/>
  <c r="E419" i="3"/>
  <c r="D420" i="3"/>
  <c r="E420" i="3"/>
  <c r="D421" i="3"/>
  <c r="E421" i="3"/>
  <c r="D422" i="3"/>
  <c r="E422" i="3"/>
  <c r="D423" i="3"/>
  <c r="E423" i="3"/>
  <c r="D424" i="3"/>
  <c r="E424" i="3"/>
  <c r="D425" i="3"/>
  <c r="E425" i="3"/>
  <c r="D426" i="3"/>
  <c r="E426" i="3"/>
  <c r="D427" i="3"/>
  <c r="E427" i="3"/>
  <c r="D428" i="3"/>
  <c r="E428" i="3"/>
  <c r="D429" i="3"/>
  <c r="E429" i="3"/>
  <c r="D430" i="3"/>
  <c r="E430" i="3"/>
  <c r="D431" i="3"/>
  <c r="E431" i="3"/>
  <c r="D432" i="3"/>
  <c r="E432" i="3"/>
  <c r="D433" i="3"/>
  <c r="E433" i="3"/>
  <c r="D434" i="3"/>
  <c r="E434" i="3"/>
  <c r="D435" i="3"/>
  <c r="E435" i="3"/>
  <c r="D436" i="3"/>
  <c r="E436" i="3"/>
  <c r="D437" i="3"/>
  <c r="E437" i="3"/>
  <c r="D438" i="3"/>
  <c r="E438" i="3"/>
  <c r="D439" i="3"/>
  <c r="E439" i="3"/>
  <c r="D440" i="3"/>
  <c r="E440" i="3"/>
  <c r="D441" i="3"/>
  <c r="E441" i="3"/>
  <c r="D442" i="3"/>
  <c r="E442" i="3"/>
  <c r="D443" i="3"/>
  <c r="E443" i="3"/>
  <c r="C444" i="3"/>
  <c r="C446" i="3" s="1"/>
  <c r="E446" i="3" s="1"/>
  <c r="D445" i="3"/>
  <c r="E445" i="3"/>
  <c r="D447" i="3"/>
  <c r="E447" i="3"/>
  <c r="D449" i="3"/>
  <c r="E449" i="3"/>
  <c r="D450" i="3"/>
  <c r="E450" i="3"/>
  <c r="C451" i="3"/>
  <c r="D451" i="3" s="1"/>
  <c r="D452" i="3"/>
  <c r="E452" i="3"/>
  <c r="D454" i="3"/>
  <c r="E454" i="3"/>
  <c r="D455" i="3"/>
  <c r="E455" i="3"/>
  <c r="D456" i="3"/>
  <c r="E456" i="3"/>
  <c r="D457" i="3"/>
  <c r="E457" i="3"/>
  <c r="D458" i="3"/>
  <c r="E458" i="3"/>
  <c r="D459" i="3"/>
  <c r="E459" i="3"/>
  <c r="D460" i="3"/>
  <c r="E460" i="3"/>
  <c r="D461" i="3"/>
  <c r="E461" i="3"/>
  <c r="D462" i="3"/>
  <c r="E462" i="3"/>
  <c r="D463" i="3"/>
  <c r="E463" i="3"/>
  <c r="D464" i="3"/>
  <c r="E464" i="3"/>
  <c r="D465" i="3"/>
  <c r="E465" i="3"/>
  <c r="D466" i="3"/>
  <c r="E466" i="3"/>
  <c r="D467" i="3"/>
  <c r="E467" i="3"/>
  <c r="D468" i="3"/>
  <c r="E468" i="3"/>
  <c r="D469" i="3"/>
  <c r="E469" i="3"/>
  <c r="D470" i="3"/>
  <c r="E470" i="3"/>
  <c r="D471" i="3"/>
  <c r="E471" i="3"/>
  <c r="D472" i="3"/>
  <c r="E472" i="3"/>
  <c r="D473" i="3"/>
  <c r="E473" i="3"/>
  <c r="D474" i="3"/>
  <c r="E474" i="3"/>
  <c r="D475" i="3"/>
  <c r="E475" i="3"/>
  <c r="D476" i="3"/>
  <c r="E476" i="3"/>
  <c r="D477" i="3"/>
  <c r="E477" i="3"/>
  <c r="D478" i="3"/>
  <c r="E478" i="3"/>
  <c r="D479" i="3"/>
  <c r="E479" i="3"/>
  <c r="D480" i="3"/>
  <c r="E480" i="3"/>
  <c r="D481" i="3"/>
  <c r="E481" i="3"/>
  <c r="D482" i="3"/>
  <c r="E482" i="3"/>
  <c r="D483" i="3"/>
  <c r="E483" i="3"/>
  <c r="D484" i="3"/>
  <c r="E484" i="3"/>
  <c r="D485" i="3"/>
  <c r="E485" i="3"/>
  <c r="D486" i="3"/>
  <c r="E486" i="3"/>
  <c r="D487" i="3"/>
  <c r="E487" i="3"/>
  <c r="D488" i="3"/>
  <c r="E488" i="3"/>
  <c r="D489" i="3"/>
  <c r="E489" i="3"/>
  <c r="D490" i="3"/>
  <c r="E490" i="3"/>
  <c r="D491" i="3"/>
  <c r="E491" i="3"/>
  <c r="D492" i="3"/>
  <c r="E492" i="3"/>
  <c r="D493" i="3"/>
  <c r="E493" i="3"/>
  <c r="C110" i="3" l="1"/>
  <c r="D110" i="3" s="1"/>
  <c r="E108" i="3"/>
  <c r="E3" i="3"/>
  <c r="D3" i="3"/>
  <c r="D444" i="3"/>
  <c r="E444" i="3"/>
  <c r="D5" i="3"/>
  <c r="E5" i="3"/>
  <c r="C7" i="3"/>
  <c r="E7" i="3" s="1"/>
  <c r="D107" i="3"/>
  <c r="E451" i="3"/>
  <c r="E107" i="3"/>
  <c r="D446" i="3"/>
  <c r="D113" i="3"/>
  <c r="C448" i="3"/>
  <c r="D448" i="3" s="1"/>
  <c r="C115" i="3"/>
  <c r="E115" i="3" s="1"/>
  <c r="C453" i="3"/>
  <c r="D453" i="3" s="1"/>
  <c r="D111" i="3"/>
  <c r="E111" i="3"/>
  <c r="E6" i="3"/>
  <c r="C8" i="3"/>
  <c r="D6" i="3"/>
  <c r="E4" i="3"/>
  <c r="D4" i="3"/>
  <c r="D109" i="3"/>
  <c r="E109" i="3"/>
  <c r="E110" i="3" l="1"/>
  <c r="C112" i="3"/>
  <c r="D112" i="3" s="1"/>
  <c r="E448" i="3"/>
  <c r="E453" i="3"/>
  <c r="C9" i="3"/>
  <c r="D7" i="3"/>
  <c r="C117" i="3"/>
  <c r="E117" i="3" s="1"/>
  <c r="D115" i="3"/>
  <c r="D8" i="3"/>
  <c r="C10" i="3"/>
  <c r="E8" i="3"/>
  <c r="E112" i="3" l="1"/>
  <c r="C114" i="3"/>
  <c r="D117" i="3"/>
  <c r="D9" i="3"/>
  <c r="E9" i="3"/>
  <c r="C11" i="3"/>
  <c r="C119" i="3"/>
  <c r="D119" i="3" s="1"/>
  <c r="E10" i="3"/>
  <c r="D10" i="3"/>
  <c r="C12" i="3"/>
  <c r="E114" i="3" l="1"/>
  <c r="D114" i="3"/>
  <c r="C116" i="3"/>
  <c r="E119" i="3"/>
  <c r="C121" i="3"/>
  <c r="E121" i="3" s="1"/>
  <c r="C13" i="3"/>
  <c r="D11" i="3"/>
  <c r="E11" i="3"/>
  <c r="E12" i="3"/>
  <c r="C14" i="3"/>
  <c r="D12" i="3"/>
  <c r="E116" i="3" l="1"/>
  <c r="D116" i="3"/>
  <c r="C118" i="3"/>
  <c r="D121" i="3"/>
  <c r="C123" i="3"/>
  <c r="E123" i="3" s="1"/>
  <c r="C15" i="3"/>
  <c r="D13" i="3"/>
  <c r="E13" i="3"/>
  <c r="C16" i="3"/>
  <c r="E14" i="3"/>
  <c r="D14" i="3"/>
  <c r="C125" i="3" l="1"/>
  <c r="D125" i="3" s="1"/>
  <c r="D123" i="3"/>
  <c r="E118" i="3"/>
  <c r="C120" i="3"/>
  <c r="D118" i="3"/>
  <c r="C17" i="3"/>
  <c r="D15" i="3"/>
  <c r="E15" i="3"/>
  <c r="E16" i="3"/>
  <c r="C18" i="3"/>
  <c r="D16" i="3"/>
  <c r="C127" i="3" l="1"/>
  <c r="E127" i="3" s="1"/>
  <c r="E125" i="3"/>
  <c r="C122" i="3"/>
  <c r="D120" i="3"/>
  <c r="E120" i="3"/>
  <c r="D17" i="3"/>
  <c r="C19" i="3"/>
  <c r="E17" i="3"/>
  <c r="D18" i="3"/>
  <c r="C20" i="3"/>
  <c r="E18" i="3"/>
  <c r="C129" i="3" l="1"/>
  <c r="C131" i="3" s="1"/>
  <c r="D127" i="3"/>
  <c r="D122" i="3"/>
  <c r="E122" i="3"/>
  <c r="C124" i="3"/>
  <c r="E19" i="3"/>
  <c r="C21" i="3"/>
  <c r="D19" i="3"/>
  <c r="C22" i="3"/>
  <c r="E20" i="3"/>
  <c r="D20" i="3"/>
  <c r="D129" i="3" l="1"/>
  <c r="E129" i="3"/>
  <c r="D124" i="3"/>
  <c r="C126" i="3"/>
  <c r="E124" i="3"/>
  <c r="D21" i="3"/>
  <c r="E21" i="3"/>
  <c r="C23" i="3"/>
  <c r="C24" i="3"/>
  <c r="E22" i="3"/>
  <c r="D22" i="3"/>
  <c r="C133" i="3"/>
  <c r="E131" i="3"/>
  <c r="D131" i="3"/>
  <c r="C128" i="3" l="1"/>
  <c r="E126" i="3"/>
  <c r="D126" i="3"/>
  <c r="D23" i="3"/>
  <c r="E23" i="3"/>
  <c r="C25" i="3"/>
  <c r="C26" i="3"/>
  <c r="E24" i="3"/>
  <c r="D24" i="3"/>
  <c r="E133" i="3"/>
  <c r="D133" i="3"/>
  <c r="C135" i="3"/>
  <c r="D128" i="3" l="1"/>
  <c r="C130" i="3"/>
  <c r="E128" i="3"/>
  <c r="D25" i="3"/>
  <c r="C27" i="3"/>
  <c r="E25" i="3"/>
  <c r="E135" i="3"/>
  <c r="D135" i="3"/>
  <c r="D26" i="3"/>
  <c r="E26" i="3"/>
  <c r="C28" i="3"/>
  <c r="D130" i="3" l="1"/>
  <c r="C132" i="3"/>
  <c r="E130" i="3"/>
  <c r="C29" i="3"/>
  <c r="E27" i="3"/>
  <c r="D27" i="3"/>
  <c r="C30" i="3"/>
  <c r="E28" i="3"/>
  <c r="D28" i="3"/>
  <c r="D132" i="3" l="1"/>
  <c r="E132" i="3"/>
  <c r="C134" i="3"/>
  <c r="E29" i="3"/>
  <c r="C31" i="3"/>
  <c r="D29" i="3"/>
  <c r="E30" i="3"/>
  <c r="C32" i="3"/>
  <c r="D30" i="3"/>
  <c r="D134" i="3" l="1"/>
  <c r="C136" i="3"/>
  <c r="E134" i="3"/>
  <c r="C33" i="3"/>
  <c r="E31" i="3"/>
  <c r="D31" i="3"/>
  <c r="C34" i="3"/>
  <c r="E32" i="3"/>
  <c r="D32" i="3"/>
  <c r="D136" i="3" l="1"/>
  <c r="E136" i="3"/>
  <c r="C35" i="3"/>
  <c r="E33" i="3"/>
  <c r="D33" i="3"/>
  <c r="D34" i="3"/>
  <c r="C36" i="3"/>
  <c r="E34" i="3"/>
  <c r="C37" i="3" l="1"/>
  <c r="E35" i="3"/>
  <c r="D35" i="3"/>
  <c r="E36" i="3"/>
  <c r="C38" i="3"/>
  <c r="D36" i="3"/>
  <c r="D37" i="3" l="1"/>
  <c r="C39" i="3"/>
  <c r="E37" i="3"/>
  <c r="C40" i="3"/>
  <c r="E38" i="3"/>
  <c r="D38" i="3"/>
  <c r="E39" i="3" l="1"/>
  <c r="C41" i="3"/>
  <c r="D39" i="3"/>
  <c r="C42" i="3"/>
  <c r="D40" i="3"/>
  <c r="E40" i="3"/>
  <c r="C43" i="3" l="1"/>
  <c r="E41" i="3"/>
  <c r="D41" i="3"/>
  <c r="E42" i="3"/>
  <c r="C44" i="3"/>
  <c r="D42" i="3"/>
  <c r="D43" i="3" l="1"/>
  <c r="E43" i="3"/>
  <c r="C45" i="3"/>
  <c r="C46" i="3"/>
  <c r="D44" i="3"/>
  <c r="E44" i="3"/>
  <c r="E45" i="3" l="1"/>
  <c r="C47" i="3"/>
  <c r="D45" i="3"/>
  <c r="D46" i="3"/>
  <c r="E46" i="3"/>
  <c r="C48" i="3"/>
  <c r="E47" i="3" l="1"/>
  <c r="C49" i="3"/>
  <c r="D47" i="3"/>
  <c r="C50" i="3"/>
  <c r="E48" i="3"/>
  <c r="D48" i="3"/>
  <c r="E49" i="3" l="1"/>
  <c r="D49" i="3"/>
  <c r="C51" i="3"/>
  <c r="C52" i="3"/>
  <c r="D50" i="3"/>
  <c r="E50" i="3"/>
  <c r="E51" i="3" l="1"/>
  <c r="D51" i="3"/>
  <c r="C53" i="3"/>
  <c r="E52" i="3"/>
  <c r="D52" i="3"/>
  <c r="C54" i="3"/>
  <c r="C55" i="3" l="1"/>
  <c r="D53" i="3"/>
  <c r="E53" i="3"/>
  <c r="C56" i="3"/>
  <c r="E54" i="3"/>
  <c r="D54" i="3"/>
  <c r="E55" i="3" l="1"/>
  <c r="D55" i="3"/>
  <c r="C57" i="3"/>
  <c r="D56" i="3"/>
  <c r="C58" i="3"/>
  <c r="E56" i="3"/>
  <c r="D57" i="3" l="1"/>
  <c r="C59" i="3"/>
  <c r="E57" i="3"/>
  <c r="E58" i="3"/>
  <c r="D58" i="3"/>
  <c r="C60" i="3"/>
  <c r="E59" i="3" l="1"/>
  <c r="C61" i="3"/>
  <c r="D59" i="3"/>
  <c r="E60" i="3"/>
  <c r="D60" i="3"/>
  <c r="C62" i="3"/>
  <c r="E61" i="3" l="1"/>
  <c r="D61" i="3"/>
  <c r="C63" i="3"/>
  <c r="E62" i="3"/>
  <c r="D62" i="3"/>
  <c r="C64" i="3"/>
  <c r="E63" i="3" l="1"/>
  <c r="D63" i="3"/>
  <c r="C65" i="3"/>
  <c r="C66" i="3"/>
  <c r="E64" i="3"/>
  <c r="D64" i="3"/>
  <c r="E65" i="3" l="1"/>
  <c r="D65" i="3"/>
  <c r="C67" i="3"/>
  <c r="E66" i="3"/>
  <c r="C68" i="3"/>
  <c r="D66" i="3"/>
  <c r="D67" i="3" l="1"/>
  <c r="C69" i="3"/>
  <c r="E67" i="3"/>
  <c r="D68" i="3"/>
  <c r="E68" i="3"/>
  <c r="C70" i="3"/>
  <c r="D69" i="3" l="1"/>
  <c r="C71" i="3"/>
  <c r="E69" i="3"/>
  <c r="C72" i="3"/>
  <c r="D70" i="3"/>
  <c r="E70" i="3"/>
  <c r="E71" i="3" l="1"/>
  <c r="C73" i="3"/>
  <c r="D71" i="3"/>
  <c r="D72" i="3"/>
  <c r="C74" i="3"/>
  <c r="E72" i="3"/>
  <c r="E73" i="3" l="1"/>
  <c r="C75" i="3"/>
  <c r="D73" i="3"/>
  <c r="E74" i="3"/>
  <c r="C76" i="3"/>
  <c r="D74" i="3"/>
  <c r="E75" i="3" l="1"/>
  <c r="C77" i="3"/>
  <c r="D75" i="3"/>
  <c r="D76" i="3"/>
  <c r="E76" i="3"/>
  <c r="C78" i="3"/>
  <c r="D77" i="3" l="1"/>
  <c r="C79" i="3"/>
  <c r="E77" i="3"/>
  <c r="E78" i="3"/>
  <c r="D78" i="3"/>
  <c r="C80" i="3"/>
  <c r="E79" i="3" l="1"/>
  <c r="D79" i="3"/>
  <c r="C81" i="3"/>
  <c r="E80" i="3"/>
  <c r="C82" i="3"/>
  <c r="D80" i="3"/>
  <c r="E81" i="3" l="1"/>
  <c r="D81" i="3"/>
  <c r="C83" i="3"/>
  <c r="C84" i="3"/>
  <c r="E82" i="3"/>
  <c r="D82" i="3"/>
  <c r="C85" i="3" l="1"/>
  <c r="D83" i="3"/>
  <c r="E83" i="3"/>
  <c r="C86" i="3"/>
  <c r="E84" i="3"/>
  <c r="D84" i="3"/>
  <c r="E85" i="3" l="1"/>
  <c r="C87" i="3"/>
  <c r="D85" i="3"/>
  <c r="E86" i="3"/>
  <c r="D86" i="3"/>
  <c r="C88" i="3"/>
  <c r="D87" i="3" l="1"/>
  <c r="C89" i="3"/>
  <c r="E87" i="3"/>
  <c r="C90" i="3"/>
  <c r="E88" i="3"/>
  <c r="D88" i="3"/>
  <c r="E89" i="3" l="1"/>
  <c r="C91" i="3"/>
  <c r="D89" i="3"/>
  <c r="E90" i="3"/>
  <c r="D90" i="3"/>
  <c r="C92" i="3"/>
  <c r="C93" i="3" l="1"/>
  <c r="E91" i="3"/>
  <c r="D91" i="3"/>
  <c r="C94" i="3"/>
  <c r="E92" i="3"/>
  <c r="D92" i="3"/>
  <c r="D93" i="3" l="1"/>
  <c r="E93" i="3"/>
  <c r="C95" i="3"/>
  <c r="E94" i="3"/>
  <c r="D94" i="3"/>
  <c r="C96" i="3"/>
  <c r="C97" i="3" l="1"/>
  <c r="D95" i="3"/>
  <c r="E95" i="3"/>
  <c r="D96" i="3"/>
  <c r="E96" i="3"/>
  <c r="C98" i="3"/>
  <c r="C99" i="3" l="1"/>
  <c r="D97" i="3"/>
  <c r="E97" i="3"/>
  <c r="D98" i="3"/>
  <c r="E98" i="3"/>
  <c r="C100" i="3"/>
  <c r="C101" i="3" l="1"/>
  <c r="E99" i="3"/>
  <c r="D99" i="3"/>
  <c r="D100" i="3"/>
  <c r="E100" i="3"/>
  <c r="C102" i="3"/>
  <c r="C103" i="3" l="1"/>
  <c r="D101" i="3"/>
  <c r="E101" i="3"/>
  <c r="C104" i="3"/>
  <c r="E102" i="3"/>
  <c r="D102" i="3"/>
  <c r="C105" i="3" l="1"/>
  <c r="E103" i="3"/>
  <c r="D103" i="3"/>
  <c r="D104" i="3"/>
  <c r="E104" i="3"/>
  <c r="D105" i="3" l="1"/>
  <c r="E105" i="3"/>
  <c r="F249" i="4" l="1"/>
  <c r="E249" i="4"/>
  <c r="G249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 Almela Baeza</author>
  </authors>
  <commentList>
    <comment ref="B2" authorId="0" shapeId="0" xr:uid="{EC4CB036-454B-4CD8-9307-62E08E454107}">
      <text>
        <r>
          <rPr>
            <b/>
            <sz val="9"/>
            <color indexed="81"/>
            <rFont val="Tahoma"/>
            <family val="2"/>
          </rPr>
          <t>Carlos Almela Baeza:</t>
        </r>
        <r>
          <rPr>
            <sz val="9"/>
            <color indexed="81"/>
            <rFont val="Tahoma"/>
            <family val="2"/>
          </rPr>
          <t xml:space="preserve">
Opciones:
* Saldo Inicial
* Saldo Temporal
* Sellado de Boletos
* Cobro Premio nº LP/BL
* Cobro Reintegro LP/BL
* Cuota de Participación</t>
        </r>
      </text>
    </comment>
  </commentList>
</comments>
</file>

<file path=xl/sharedStrings.xml><?xml version="1.0" encoding="utf-8"?>
<sst xmlns="http://schemas.openxmlformats.org/spreadsheetml/2006/main" count="4550" uniqueCount="1225">
  <si>
    <t>Resumen</t>
  </si>
  <si>
    <t>Año</t>
  </si>
  <si>
    <t>Semana</t>
  </si>
  <si>
    <t>Etapa</t>
  </si>
  <si>
    <t xml:space="preserve">Jugado </t>
  </si>
  <si>
    <t>Apuestas</t>
  </si>
  <si>
    <t>Boletos</t>
  </si>
  <si>
    <t>Premios</t>
  </si>
  <si>
    <t>Reintegros</t>
  </si>
  <si>
    <t>PyG</t>
  </si>
  <si>
    <t>Rentabilidad</t>
  </si>
  <si>
    <t>Total</t>
  </si>
  <si>
    <t>N</t>
  </si>
  <si>
    <t>Sorteo</t>
  </si>
  <si>
    <t>Fecha</t>
  </si>
  <si>
    <t>Dia</t>
  </si>
  <si>
    <t>Sem</t>
  </si>
  <si>
    <t>N1</t>
  </si>
  <si>
    <t>N2</t>
  </si>
  <si>
    <t>N3</t>
  </si>
  <si>
    <t>N4</t>
  </si>
  <si>
    <t>N5</t>
  </si>
  <si>
    <t>N6</t>
  </si>
  <si>
    <t>C</t>
  </si>
  <si>
    <t>R</t>
  </si>
  <si>
    <t>Ord</t>
  </si>
  <si>
    <t>2014/001</t>
  </si>
  <si>
    <t>Si</t>
  </si>
  <si>
    <t>2014/002</t>
  </si>
  <si>
    <t>2014/003</t>
  </si>
  <si>
    <t>2014/004</t>
  </si>
  <si>
    <t>2014/005</t>
  </si>
  <si>
    <t>2014/006</t>
  </si>
  <si>
    <t>2014/007</t>
  </si>
  <si>
    <t>2014/008</t>
  </si>
  <si>
    <t>2014/009</t>
  </si>
  <si>
    <t>2014/010</t>
  </si>
  <si>
    <t>2014/011</t>
  </si>
  <si>
    <t>2014/012</t>
  </si>
  <si>
    <t>2014/013</t>
  </si>
  <si>
    <t>2014/014</t>
  </si>
  <si>
    <t>2014/015</t>
  </si>
  <si>
    <t>2014/016</t>
  </si>
  <si>
    <t>2014/017</t>
  </si>
  <si>
    <t>2014/018</t>
  </si>
  <si>
    <t>2014/019</t>
  </si>
  <si>
    <t>2014/020</t>
  </si>
  <si>
    <t>2014/021</t>
  </si>
  <si>
    <t>2014/022</t>
  </si>
  <si>
    <t>2014/023</t>
  </si>
  <si>
    <t>2014/024</t>
  </si>
  <si>
    <t>2014/025</t>
  </si>
  <si>
    <t>2014/026</t>
  </si>
  <si>
    <t>2014/027</t>
  </si>
  <si>
    <t>2014/028</t>
  </si>
  <si>
    <t>2014/029</t>
  </si>
  <si>
    <t>2014/030</t>
  </si>
  <si>
    <t>2014/031</t>
  </si>
  <si>
    <t>2014/032</t>
  </si>
  <si>
    <t>2014/033</t>
  </si>
  <si>
    <t>2014/034</t>
  </si>
  <si>
    <t>2014/035</t>
  </si>
  <si>
    <t>2014/036</t>
  </si>
  <si>
    <t>2014/037</t>
  </si>
  <si>
    <t>2014/038</t>
  </si>
  <si>
    <t>2014/039</t>
  </si>
  <si>
    <t>2014/040</t>
  </si>
  <si>
    <t>2014/041</t>
  </si>
  <si>
    <t>2014/042</t>
  </si>
  <si>
    <t>2014/043</t>
  </si>
  <si>
    <t>2014/044</t>
  </si>
  <si>
    <t>2014/045</t>
  </si>
  <si>
    <t>2014/046</t>
  </si>
  <si>
    <t>2014/047</t>
  </si>
  <si>
    <t>2014/048</t>
  </si>
  <si>
    <t>2014/049</t>
  </si>
  <si>
    <t>2014/050</t>
  </si>
  <si>
    <t>2014/051</t>
  </si>
  <si>
    <t>2014/052</t>
  </si>
  <si>
    <t>2014/053</t>
  </si>
  <si>
    <t>2014/054</t>
  </si>
  <si>
    <t>2014/055</t>
  </si>
  <si>
    <t>2014/056</t>
  </si>
  <si>
    <t>2014/057</t>
  </si>
  <si>
    <t>2014/058</t>
  </si>
  <si>
    <t>2014/059</t>
  </si>
  <si>
    <t>2014/060</t>
  </si>
  <si>
    <t>2014/061</t>
  </si>
  <si>
    <t>2014/062</t>
  </si>
  <si>
    <t>2014/063</t>
  </si>
  <si>
    <t>2014/064</t>
  </si>
  <si>
    <t>2014/065</t>
  </si>
  <si>
    <t>2014/066</t>
  </si>
  <si>
    <t>2014/067</t>
  </si>
  <si>
    <t>2014/068</t>
  </si>
  <si>
    <t>2014/069</t>
  </si>
  <si>
    <t>2014/070</t>
  </si>
  <si>
    <t>2014/071</t>
  </si>
  <si>
    <t>2014/072</t>
  </si>
  <si>
    <t>2014/073</t>
  </si>
  <si>
    <t>2014/074</t>
  </si>
  <si>
    <t>2014/075</t>
  </si>
  <si>
    <t>2014/076</t>
  </si>
  <si>
    <t>2014/077</t>
  </si>
  <si>
    <t>2014/078</t>
  </si>
  <si>
    <t>2014/079</t>
  </si>
  <si>
    <t>2014/080</t>
  </si>
  <si>
    <t>2014/081</t>
  </si>
  <si>
    <t>2014/082</t>
  </si>
  <si>
    <t>2014/083</t>
  </si>
  <si>
    <t>2014/084</t>
  </si>
  <si>
    <t>2014/085</t>
  </si>
  <si>
    <t>2014/086</t>
  </si>
  <si>
    <t>2014/087</t>
  </si>
  <si>
    <t>2014/088</t>
  </si>
  <si>
    <t>2014/089</t>
  </si>
  <si>
    <t>2014/090</t>
  </si>
  <si>
    <t>2014/091</t>
  </si>
  <si>
    <t>2014/092</t>
  </si>
  <si>
    <t>2014/093</t>
  </si>
  <si>
    <t>2014/094</t>
  </si>
  <si>
    <t>2014/095</t>
  </si>
  <si>
    <t>2014/096</t>
  </si>
  <si>
    <t>2014/097</t>
  </si>
  <si>
    <t>2014/098</t>
  </si>
  <si>
    <t>2014/099</t>
  </si>
  <si>
    <t>2014/100</t>
  </si>
  <si>
    <t>2014/101</t>
  </si>
  <si>
    <t>2014/102</t>
  </si>
  <si>
    <t>2014/103</t>
  </si>
  <si>
    <t>2014/104</t>
  </si>
  <si>
    <t>2015/001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</si>
  <si>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</si>
  <si>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</si>
  <si>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</si>
  <si>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</si>
  <si>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</si>
  <si>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</si>
  <si>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</si>
  <si>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</si>
  <si>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</si>
  <si>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</si>
  <si>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</si>
  <si>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2015/013</t>
  </si>
  <si>
    <t>2015/014</t>
  </si>
  <si>
    <t>2015/015</t>
  </si>
  <si>
    <t>2015/016</t>
  </si>
  <si>
    <t>2015/017</t>
  </si>
  <si>
    <t>2015/018</t>
  </si>
  <si>
    <t>2015/019</t>
  </si>
  <si>
    <t>2015/020</t>
  </si>
  <si>
    <t>2015/021</t>
  </si>
  <si>
    <t>2015/022</t>
  </si>
  <si>
    <t>2015/023</t>
  </si>
  <si>
    <t>2015/024</t>
  </si>
  <si>
    <t>2015/025</t>
  </si>
  <si>
    <t>2015/026</t>
  </si>
  <si>
    <t>2015/027</t>
  </si>
  <si>
    <t>2015/028</t>
  </si>
  <si>
    <t>2015/029</t>
  </si>
  <si>
    <t>2015/030</t>
  </si>
  <si>
    <t>2015/031</t>
  </si>
  <si>
    <t>2015/032</t>
  </si>
  <si>
    <t>2015/033</t>
  </si>
  <si>
    <t>2015/034</t>
  </si>
  <si>
    <t>2015/035</t>
  </si>
  <si>
    <t>2015/036</t>
  </si>
  <si>
    <t>2015/037</t>
  </si>
  <si>
    <t>2015/038</t>
  </si>
  <si>
    <t>2015/039</t>
  </si>
  <si>
    <t>2015/040</t>
  </si>
  <si>
    <t>2015/041</t>
  </si>
  <si>
    <t>2015/042</t>
  </si>
  <si>
    <t>2015/043</t>
  </si>
  <si>
    <t>2015/044</t>
  </si>
  <si>
    <t>2015/045</t>
  </si>
  <si>
    <t>2015/046</t>
  </si>
  <si>
    <t>2015/047</t>
  </si>
  <si>
    <t>2015/048</t>
  </si>
  <si>
    <t>2015/049</t>
  </si>
  <si>
    <t>2015/050</t>
  </si>
  <si>
    <t>2015/051</t>
  </si>
  <si>
    <t>2015/052</t>
  </si>
  <si>
    <t>2015/053</t>
  </si>
  <si>
    <t>2015/054</t>
  </si>
  <si>
    <t>2015/055</t>
  </si>
  <si>
    <t>2015/056</t>
  </si>
  <si>
    <t>2015/057</t>
  </si>
  <si>
    <t>2015/058</t>
  </si>
  <si>
    <t>2015/059</t>
  </si>
  <si>
    <t>2015/060</t>
  </si>
  <si>
    <t>2015/061</t>
  </si>
  <si>
    <t>2015/062</t>
  </si>
  <si>
    <t>2015/063</t>
  </si>
  <si>
    <t>2015/064</t>
  </si>
  <si>
    <t>2015/065</t>
  </si>
  <si>
    <t>2015/066</t>
  </si>
  <si>
    <t>2015/067</t>
  </si>
  <si>
    <t>2015/068</t>
  </si>
  <si>
    <t>2015/069</t>
  </si>
  <si>
    <t>2015/070</t>
  </si>
  <si>
    <t>2015/071</t>
  </si>
  <si>
    <t>2015/072</t>
  </si>
  <si>
    <t>2015/073</t>
  </si>
  <si>
    <t>2015/074</t>
  </si>
  <si>
    <t>2015/075</t>
  </si>
  <si>
    <t>2015/076</t>
  </si>
  <si>
    <t>2015/077</t>
  </si>
  <si>
    <t>2015/078</t>
  </si>
  <si>
    <t>2015/079</t>
  </si>
  <si>
    <t>2015/080</t>
  </si>
  <si>
    <t>2015/081</t>
  </si>
  <si>
    <t>2015/082</t>
  </si>
  <si>
    <t>2015/083</t>
  </si>
  <si>
    <t>2015/084</t>
  </si>
  <si>
    <t>2015/085</t>
  </si>
  <si>
    <t>2015/086</t>
  </si>
  <si>
    <t>2015/087</t>
  </si>
  <si>
    <t>2015/088</t>
  </si>
  <si>
    <t>2015/089</t>
  </si>
  <si>
    <t>2015/090</t>
  </si>
  <si>
    <t>2015/091</t>
  </si>
  <si>
    <t>2015/092</t>
  </si>
  <si>
    <t>2015/093</t>
  </si>
  <si>
    <t>2015/094</t>
  </si>
  <si>
    <t>2015/095</t>
  </si>
  <si>
    <t>2015/096</t>
  </si>
  <si>
    <t>2015/097</t>
  </si>
  <si>
    <t>2015/098</t>
  </si>
  <si>
    <t>2015/099</t>
  </si>
  <si>
    <t>2015/100</t>
  </si>
  <si>
    <t>2015/101</t>
  </si>
  <si>
    <t>2015/102</t>
  </si>
  <si>
    <t>2015/103</t>
  </si>
  <si>
    <t>2015/104</t>
  </si>
  <si>
    <t>2015/105</t>
  </si>
  <si>
    <t>2015/106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</si>
  <si>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</si>
  <si>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</si>
  <si>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</si>
  <si>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</si>
  <si>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</si>
  <si>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</si>
  <si>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</si>
  <si>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</si>
  <si>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</si>
  <si>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</si>
  <si>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</si>
  <si>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</si>
  <si>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2016/013</t>
  </si>
  <si>
    <t>2016/014</t>
  </si>
  <si>
    <t>2016/015</t>
  </si>
  <si>
    <t>2016/016</t>
  </si>
  <si>
    <t>2016/017</t>
  </si>
  <si>
    <t>2016/018</t>
  </si>
  <si>
    <t>2016/019</t>
  </si>
  <si>
    <t>2016/020</t>
  </si>
  <si>
    <t>2016/021</t>
  </si>
  <si>
    <t>2016/022</t>
  </si>
  <si>
    <t>2016/023</t>
  </si>
  <si>
    <t>2016/024</t>
  </si>
  <si>
    <t>2016/025</t>
  </si>
  <si>
    <t>2016/026</t>
  </si>
  <si>
    <t>2016/027</t>
  </si>
  <si>
    <t>2016/028</t>
  </si>
  <si>
    <t>2016/029</t>
  </si>
  <si>
    <t>2016/030</t>
  </si>
  <si>
    <t>2016/031</t>
  </si>
  <si>
    <t>2016/032</t>
  </si>
  <si>
    <t>2016/033</t>
  </si>
  <si>
    <t>2016/034</t>
  </si>
  <si>
    <t>2016/035</t>
  </si>
  <si>
    <t>2016/036</t>
  </si>
  <si>
    <t>2016/037</t>
  </si>
  <si>
    <t>2016/038</t>
  </si>
  <si>
    <t>2016/039</t>
  </si>
  <si>
    <t>2016/040</t>
  </si>
  <si>
    <t>2016/041</t>
  </si>
  <si>
    <t>2016/042</t>
  </si>
  <si>
    <t>2016/043</t>
  </si>
  <si>
    <t>2016/044</t>
  </si>
  <si>
    <t>2016/045</t>
  </si>
  <si>
    <t>2016/046</t>
  </si>
  <si>
    <t>2016/047</t>
  </si>
  <si>
    <t>2016/048</t>
  </si>
  <si>
    <t>2016/049</t>
  </si>
  <si>
    <t>2016/050</t>
  </si>
  <si>
    <t>2016/051</t>
  </si>
  <si>
    <t>2016/052</t>
  </si>
  <si>
    <t>2016/053</t>
  </si>
  <si>
    <t>2016/054</t>
  </si>
  <si>
    <t>2016/055</t>
  </si>
  <si>
    <t>2016/056</t>
  </si>
  <si>
    <t>2016/057</t>
  </si>
  <si>
    <t>2016/058</t>
  </si>
  <si>
    <t>2016/059</t>
  </si>
  <si>
    <t>2016/060</t>
  </si>
  <si>
    <t>2016/061</t>
  </si>
  <si>
    <t>2016/062</t>
  </si>
  <si>
    <t>2016/063</t>
  </si>
  <si>
    <t>2016/064</t>
  </si>
  <si>
    <t>2016/065</t>
  </si>
  <si>
    <t>2016/066</t>
  </si>
  <si>
    <t>2016/067</t>
  </si>
  <si>
    <t>2016/068</t>
  </si>
  <si>
    <t>2016/069</t>
  </si>
  <si>
    <t>2016/070</t>
  </si>
  <si>
    <t>2016/071</t>
  </si>
  <si>
    <t>2016/072</t>
  </si>
  <si>
    <t>2016/073</t>
  </si>
  <si>
    <t>2016/074</t>
  </si>
  <si>
    <t>2016/075</t>
  </si>
  <si>
    <t>2016/076</t>
  </si>
  <si>
    <t>2016/077</t>
  </si>
  <si>
    <t>2016/078</t>
  </si>
  <si>
    <t>2016/079</t>
  </si>
  <si>
    <t>2016/080</t>
  </si>
  <si>
    <t>2016/081</t>
  </si>
  <si>
    <t>2016/082</t>
  </si>
  <si>
    <t>2016/083</t>
  </si>
  <si>
    <t>2016/084</t>
  </si>
  <si>
    <t>2016/085</t>
  </si>
  <si>
    <t>2016/086</t>
  </si>
  <si>
    <t>2016/087</t>
  </si>
  <si>
    <t>2016/088</t>
  </si>
  <si>
    <t>2016/089</t>
  </si>
  <si>
    <t>2016/090</t>
  </si>
  <si>
    <t>2016/091</t>
  </si>
  <si>
    <t>2016/092</t>
  </si>
  <si>
    <t>2016/093</t>
  </si>
  <si>
    <t>2016/094</t>
  </si>
  <si>
    <t>2016/095</t>
  </si>
  <si>
    <t>2016/096</t>
  </si>
  <si>
    <t>2016/097</t>
  </si>
  <si>
    <t>2016/098</t>
  </si>
  <si>
    <t>2016/099</t>
  </si>
  <si>
    <t>2016/100</t>
  </si>
  <si>
    <t>2016/101</t>
  </si>
  <si>
    <t>2016/102</t>
  </si>
  <si>
    <t>2017/001</t>
  </si>
  <si>
    <t>2017/002</t>
  </si>
  <si>
    <t>2017/003</t>
  </si>
  <si>
    <t>2017/004</t>
  </si>
  <si>
    <t>2017/005</t>
  </si>
  <si>
    <t>2017/006</t>
  </si>
  <si>
    <t>2017/007</t>
  </si>
  <si>
    <t>2017/008</t>
  </si>
  <si>
    <t>2017/009</t>
  </si>
  <si>
    <t>2017/010</t>
  </si>
  <si>
    <t>2017/011</t>
  </si>
  <si>
    <t>2017/012</t>
  </si>
  <si>
    <t>2017/013</t>
  </si>
  <si>
    <t>2017/014</t>
  </si>
  <si>
    <t>2017/015</t>
  </si>
  <si>
    <t>2017/016</t>
  </si>
  <si>
    <t>2017/017</t>
  </si>
  <si>
    <t>2017/018</t>
  </si>
  <si>
    <t>2017/019</t>
  </si>
  <si>
    <t>2017/020</t>
  </si>
  <si>
    <t>2017/021</t>
  </si>
  <si>
    <t>2017/022</t>
  </si>
  <si>
    <t>2017/023</t>
  </si>
  <si>
    <t>2017/024</t>
  </si>
  <si>
    <t>2017/025</t>
  </si>
  <si>
    <t>2017/026</t>
  </si>
  <si>
    <t>2017/027</t>
  </si>
  <si>
    <t>2017/028</t>
  </si>
  <si>
    <t>2017/029</t>
  </si>
  <si>
    <t>2017/030</t>
  </si>
  <si>
    <t>2017/031</t>
  </si>
  <si>
    <t>2017/032</t>
  </si>
  <si>
    <t>2017/033</t>
  </si>
  <si>
    <t>2017/034</t>
  </si>
  <si>
    <t>2017/035</t>
  </si>
  <si>
    <t>2017/036</t>
  </si>
  <si>
    <t>2017/037</t>
  </si>
  <si>
    <t>2017/038</t>
  </si>
  <si>
    <t>2017/039</t>
  </si>
  <si>
    <t>2017/040</t>
  </si>
  <si>
    <t>2017/041</t>
  </si>
  <si>
    <t>2017/042</t>
  </si>
  <si>
    <t>2017/043</t>
  </si>
  <si>
    <t>2017/044</t>
  </si>
  <si>
    <t>2017/045</t>
  </si>
  <si>
    <t>2017/046</t>
  </si>
  <si>
    <t>2017/047</t>
  </si>
  <si>
    <t>2017/048</t>
  </si>
  <si>
    <t>2017/049</t>
  </si>
  <si>
    <t>2017/050</t>
  </si>
  <si>
    <t>2017/051</t>
  </si>
  <si>
    <t>2017/052</t>
  </si>
  <si>
    <t>2017/053</t>
  </si>
  <si>
    <t>2017/054</t>
  </si>
  <si>
    <t>2017/055</t>
  </si>
  <si>
    <t>2017/056</t>
  </si>
  <si>
    <t>2017/057</t>
  </si>
  <si>
    <t>2017/058</t>
  </si>
  <si>
    <t>2017/059</t>
  </si>
  <si>
    <t>2017/060</t>
  </si>
  <si>
    <t>2017/061</t>
  </si>
  <si>
    <t>2017/062</t>
  </si>
  <si>
    <t>2017/063</t>
  </si>
  <si>
    <t>2017/064</t>
  </si>
  <si>
    <t>2017/065</t>
  </si>
  <si>
    <t>2017/066</t>
  </si>
  <si>
    <t>2017/067</t>
  </si>
  <si>
    <t>2017/068</t>
  </si>
  <si>
    <t>2017/069</t>
  </si>
  <si>
    <t>2017/070</t>
  </si>
  <si>
    <t>2017/071</t>
  </si>
  <si>
    <t>2017/072</t>
  </si>
  <si>
    <t>2017/073</t>
  </si>
  <si>
    <t>2017/074</t>
  </si>
  <si>
    <t>2017/075</t>
  </si>
  <si>
    <t>2017/076</t>
  </si>
  <si>
    <t>2017/077</t>
  </si>
  <si>
    <t>2017/078</t>
  </si>
  <si>
    <t>2017/079</t>
  </si>
  <si>
    <t>2017/080</t>
  </si>
  <si>
    <t>2017/081</t>
  </si>
  <si>
    <t>2017/082</t>
  </si>
  <si>
    <t>2017/083</t>
  </si>
  <si>
    <t>2017/084</t>
  </si>
  <si>
    <t>2017/085</t>
  </si>
  <si>
    <t>2017/086</t>
  </si>
  <si>
    <t>2017/087</t>
  </si>
  <si>
    <t>2017/088</t>
  </si>
  <si>
    <t>2017/089</t>
  </si>
  <si>
    <t>2017/090</t>
  </si>
  <si>
    <t>2017/091</t>
  </si>
  <si>
    <t>2017/092</t>
  </si>
  <si>
    <t>2017/093</t>
  </si>
  <si>
    <t>2017/094</t>
  </si>
  <si>
    <t>2017/095</t>
  </si>
  <si>
    <t>2017/096</t>
  </si>
  <si>
    <t>2017/097</t>
  </si>
  <si>
    <t>2017/098</t>
  </si>
  <si>
    <t>2017/099</t>
  </si>
  <si>
    <t>2017/100</t>
  </si>
  <si>
    <t>2017/101</t>
  </si>
  <si>
    <t>2017/102</t>
  </si>
  <si>
    <t>2017/103</t>
  </si>
  <si>
    <t>2017/104</t>
  </si>
  <si>
    <t>2018/001</t>
  </si>
  <si>
    <t>2018/002</t>
  </si>
  <si>
    <t>2018/003</t>
  </si>
  <si>
    <t>2018/004</t>
  </si>
  <si>
    <t>2018/005</t>
  </si>
  <si>
    <t>2018/006</t>
  </si>
  <si>
    <t>2018/007</t>
  </si>
  <si>
    <t>2018/008</t>
  </si>
  <si>
    <t>2018/009</t>
  </si>
  <si>
    <t>2018/010</t>
  </si>
  <si>
    <t>2018/011</t>
  </si>
  <si>
    <t>2018/012</t>
  </si>
  <si>
    <t>2018/013</t>
  </si>
  <si>
    <t>2018/014</t>
  </si>
  <si>
    <t>2018/015</t>
  </si>
  <si>
    <t>2018/016</t>
  </si>
  <si>
    <t>2018/017</t>
  </si>
  <si>
    <t>2018/018</t>
  </si>
  <si>
    <t>2018/019</t>
  </si>
  <si>
    <t>2018/020</t>
  </si>
  <si>
    <t>2018/021</t>
  </si>
  <si>
    <t>2018/022</t>
  </si>
  <si>
    <t>2018/023</t>
  </si>
  <si>
    <t>2018/024</t>
  </si>
  <si>
    <t>2018/025</t>
  </si>
  <si>
    <t>2018/026</t>
  </si>
  <si>
    <t>2018/027</t>
  </si>
  <si>
    <t>2018/028</t>
  </si>
  <si>
    <t>2018/029</t>
  </si>
  <si>
    <t>2018/030</t>
  </si>
  <si>
    <t>2018/031</t>
  </si>
  <si>
    <t>2018/032</t>
  </si>
  <si>
    <t>2018/033</t>
  </si>
  <si>
    <t>2018/034</t>
  </si>
  <si>
    <t>2018/035</t>
  </si>
  <si>
    <t>2018/036</t>
  </si>
  <si>
    <t>2018/037</t>
  </si>
  <si>
    <t>2018/038</t>
  </si>
  <si>
    <t>2018/039</t>
  </si>
  <si>
    <t>2018/040</t>
  </si>
  <si>
    <t>2018/041</t>
  </si>
  <si>
    <t>2018/042</t>
  </si>
  <si>
    <t>2018/043</t>
  </si>
  <si>
    <t>2018/044</t>
  </si>
  <si>
    <t>2018/045</t>
  </si>
  <si>
    <t>2018/046</t>
  </si>
  <si>
    <t>2018/047</t>
  </si>
  <si>
    <t>2018/048</t>
  </si>
  <si>
    <t>2018/049</t>
  </si>
  <si>
    <t>2018/050</t>
  </si>
  <si>
    <t>2018/051</t>
  </si>
  <si>
    <t>2018/052</t>
  </si>
  <si>
    <t>2018/053</t>
  </si>
  <si>
    <t>2018/054</t>
  </si>
  <si>
    <t>2018/055</t>
  </si>
  <si>
    <t>2018/056</t>
  </si>
  <si>
    <t>2018/057</t>
  </si>
  <si>
    <t>2018/058</t>
  </si>
  <si>
    <t>2018/059</t>
  </si>
  <si>
    <t>2018/060</t>
  </si>
  <si>
    <t>2018/061</t>
  </si>
  <si>
    <t>2018/062</t>
  </si>
  <si>
    <t>2018/063</t>
  </si>
  <si>
    <t>2018/064</t>
  </si>
  <si>
    <t>2018/065</t>
  </si>
  <si>
    <t>2018/066</t>
  </si>
  <si>
    <t>2018/067</t>
  </si>
  <si>
    <t>2018/068</t>
  </si>
  <si>
    <t>2018/069</t>
  </si>
  <si>
    <t>2018/070</t>
  </si>
  <si>
    <t>2018/071</t>
  </si>
  <si>
    <t>2018/072</t>
  </si>
  <si>
    <t>2018/073</t>
  </si>
  <si>
    <t>2018/074</t>
  </si>
  <si>
    <t>2018/075</t>
  </si>
  <si>
    <t>2018/076</t>
  </si>
  <si>
    <t>2018/077</t>
  </si>
  <si>
    <t>2018/078</t>
  </si>
  <si>
    <t>2018/079</t>
  </si>
  <si>
    <t>2018/080</t>
  </si>
  <si>
    <t>2018/081</t>
  </si>
  <si>
    <t>2018/082</t>
  </si>
  <si>
    <t>2018/083</t>
  </si>
  <si>
    <t>2018/084</t>
  </si>
  <si>
    <t>2018/085</t>
  </si>
  <si>
    <t>2018/086</t>
  </si>
  <si>
    <t>2018/087</t>
  </si>
  <si>
    <t>2018/088</t>
  </si>
  <si>
    <t>2018/089</t>
  </si>
  <si>
    <t>2018/090</t>
  </si>
  <si>
    <t>2018/091</t>
  </si>
  <si>
    <t>2018/092</t>
  </si>
  <si>
    <t>2018/093</t>
  </si>
  <si>
    <t>2018/094</t>
  </si>
  <si>
    <t>2018/095</t>
  </si>
  <si>
    <t>2018/096</t>
  </si>
  <si>
    <t>2018/097</t>
  </si>
  <si>
    <t>2018/098</t>
  </si>
  <si>
    <t>2018/099</t>
  </si>
  <si>
    <t>2018/100</t>
  </si>
  <si>
    <t>2018/101</t>
  </si>
  <si>
    <t>2018/102</t>
  </si>
  <si>
    <t>2018/103</t>
  </si>
  <si>
    <t>2018/104</t>
  </si>
  <si>
    <t>2019/001</t>
  </si>
  <si>
    <t>2019/002</t>
  </si>
  <si>
    <t>2019/003</t>
  </si>
  <si>
    <t>2019/004</t>
  </si>
  <si>
    <t>2019/005</t>
  </si>
  <si>
    <t>2019/006</t>
  </si>
  <si>
    <t>2019/007</t>
  </si>
  <si>
    <t>2019/008</t>
  </si>
  <si>
    <t>2019/009</t>
  </si>
  <si>
    <t>2019/010</t>
  </si>
  <si>
    <t>2019/011</t>
  </si>
  <si>
    <t>2019/012</t>
  </si>
  <si>
    <t>2019/013</t>
  </si>
  <si>
    <t>2019/014</t>
  </si>
  <si>
    <t>2019/015</t>
  </si>
  <si>
    <t>2019/016</t>
  </si>
  <si>
    <t>2019/017</t>
  </si>
  <si>
    <t>2019/018</t>
  </si>
  <si>
    <t>2019/019</t>
  </si>
  <si>
    <t>2019/020</t>
  </si>
  <si>
    <t>2019/021</t>
  </si>
  <si>
    <t>2019/022</t>
  </si>
  <si>
    <t>2019/023</t>
  </si>
  <si>
    <t>2019/024</t>
  </si>
  <si>
    <t>2019/025</t>
  </si>
  <si>
    <t>2019/026</t>
  </si>
  <si>
    <t>2019/027</t>
  </si>
  <si>
    <t>2019/028</t>
  </si>
  <si>
    <t>2019/029</t>
  </si>
  <si>
    <t>2019/030</t>
  </si>
  <si>
    <t>2019/031</t>
  </si>
  <si>
    <t>2019/032</t>
  </si>
  <si>
    <t>2019/033</t>
  </si>
  <si>
    <t>2019/034</t>
  </si>
  <si>
    <t>2019/035</t>
  </si>
  <si>
    <t>2019/036</t>
  </si>
  <si>
    <t>2019/037</t>
  </si>
  <si>
    <t>2019/038</t>
  </si>
  <si>
    <t>2019/039</t>
  </si>
  <si>
    <t>2019/040</t>
  </si>
  <si>
    <t>2019/041</t>
  </si>
  <si>
    <t>2019/042</t>
  </si>
  <si>
    <t>Concepto</t>
  </si>
  <si>
    <t>Participante</t>
  </si>
  <si>
    <t>Ingresos</t>
  </si>
  <si>
    <t xml:space="preserve">Gasto </t>
  </si>
  <si>
    <t>Saldo</t>
  </si>
  <si>
    <t>Sellado de Boletos</t>
  </si>
  <si>
    <t>Carlos Almela Baeza</t>
  </si>
  <si>
    <t>Pablo Holst Nielsen</t>
  </si>
  <si>
    <t>Saldo inicial</t>
  </si>
  <si>
    <t>Id</t>
  </si>
  <si>
    <t>idBoleto</t>
  </si>
  <si>
    <t>Juego</t>
  </si>
  <si>
    <t>N7</t>
  </si>
  <si>
    <t>N8</t>
  </si>
  <si>
    <t>N9</t>
  </si>
  <si>
    <t>Aciertos</t>
  </si>
  <si>
    <t>Metodo</t>
  </si>
  <si>
    <t>Coste</t>
  </si>
  <si>
    <t>Pablo</t>
  </si>
  <si>
    <t>Fecha Hasta</t>
  </si>
  <si>
    <t>Semanal</t>
  </si>
  <si>
    <t>Reintegro</t>
  </si>
  <si>
    <t>Notas</t>
  </si>
  <si>
    <t>Comentario</t>
  </si>
  <si>
    <t>N10</t>
  </si>
  <si>
    <t>N11</t>
  </si>
  <si>
    <t>_</t>
  </si>
  <si>
    <t>Dias</t>
  </si>
  <si>
    <t>L</t>
  </si>
  <si>
    <t>M</t>
  </si>
  <si>
    <t>X</t>
  </si>
  <si>
    <t>J</t>
  </si>
  <si>
    <t>V</t>
  </si>
  <si>
    <t>S</t>
  </si>
  <si>
    <t>D</t>
  </si>
  <si>
    <t>Carlos</t>
  </si>
  <si>
    <t>2019/043</t>
  </si>
  <si>
    <t>2019/044</t>
  </si>
  <si>
    <t>2019/045</t>
  </si>
  <si>
    <t>2019/046</t>
  </si>
  <si>
    <t>2019/047</t>
  </si>
  <si>
    <t>2019/048</t>
  </si>
  <si>
    <t>2019/049</t>
  </si>
  <si>
    <t>2019/050</t>
  </si>
  <si>
    <t>2019/051</t>
  </si>
  <si>
    <t>2019/052</t>
  </si>
  <si>
    <t>2019/053</t>
  </si>
  <si>
    <t>2019/054</t>
  </si>
  <si>
    <t>2019/055</t>
  </si>
  <si>
    <t>2019/056</t>
  </si>
  <si>
    <t>2019/057</t>
  </si>
  <si>
    <t>2019/058</t>
  </si>
  <si>
    <t>2019/059</t>
  </si>
  <si>
    <t>2019/060</t>
  </si>
  <si>
    <t>2019/061</t>
  </si>
  <si>
    <t>2019/062</t>
  </si>
  <si>
    <t>2019/063</t>
  </si>
  <si>
    <t>2019/064</t>
  </si>
  <si>
    <t>2019/065</t>
  </si>
  <si>
    <t>2019/066</t>
  </si>
  <si>
    <t>2019/067</t>
  </si>
  <si>
    <t>2019/068</t>
  </si>
  <si>
    <t>2019/069</t>
  </si>
  <si>
    <t>2019/070</t>
  </si>
  <si>
    <t>2019/071</t>
  </si>
  <si>
    <t>2019/072</t>
  </si>
  <si>
    <t>2019/073</t>
  </si>
  <si>
    <t>2019/074</t>
  </si>
  <si>
    <t>2019/075</t>
  </si>
  <si>
    <t>2019/076</t>
  </si>
  <si>
    <t>2019/077</t>
  </si>
  <si>
    <t>2019/078</t>
  </si>
  <si>
    <t>2019/079</t>
  </si>
  <si>
    <t>2019/080</t>
  </si>
  <si>
    <t>2019/081</t>
  </si>
  <si>
    <t>2019/082</t>
  </si>
  <si>
    <t>2019/083</t>
  </si>
  <si>
    <t>2019/084</t>
  </si>
  <si>
    <t>2019/085</t>
  </si>
  <si>
    <t>2019/086</t>
  </si>
  <si>
    <t>2019/087</t>
  </si>
  <si>
    <t>2019/088</t>
  </si>
  <si>
    <t>2019/089</t>
  </si>
  <si>
    <t>2019/090</t>
  </si>
  <si>
    <t>2019/091</t>
  </si>
  <si>
    <t>2019/092</t>
  </si>
  <si>
    <t>2019/093</t>
  </si>
  <si>
    <t>2019/094</t>
  </si>
  <si>
    <t>2019/095</t>
  </si>
  <si>
    <t>2019/096</t>
  </si>
  <si>
    <t>2019/097</t>
  </si>
  <si>
    <t>2019/098</t>
  </si>
  <si>
    <t>2019/099</t>
  </si>
  <si>
    <t>2019/100</t>
  </si>
  <si>
    <t>2019/101</t>
  </si>
  <si>
    <t>2019/102</t>
  </si>
  <si>
    <t>2019/103</t>
  </si>
  <si>
    <t>TipoProcedimiento</t>
  </si>
  <si>
    <t>Pronosticos</t>
  </si>
  <si>
    <t>ModalidadJuego</t>
  </si>
  <si>
    <t>CriterioOrdenacion</t>
  </si>
  <si>
    <t>SentidoOrdenacion</t>
  </si>
  <si>
    <t>CriterioAgrupacion</t>
  </si>
  <si>
    <t>TipoMuestra</t>
  </si>
  <si>
    <t>NumeroSorteos</t>
  </si>
  <si>
    <t>DiasAnalisis</t>
  </si>
  <si>
    <t>FiltrosCombinacion</t>
  </si>
  <si>
    <t>FechaAlta</t>
  </si>
  <si>
    <t>FechaModificacion</t>
  </si>
  <si>
    <t>2020/023</t>
  </si>
  <si>
    <t>2020/024</t>
  </si>
  <si>
    <t>2020/025</t>
  </si>
  <si>
    <t>2020/026</t>
  </si>
  <si>
    <t>2020/001</t>
  </si>
  <si>
    <t>2020/002</t>
  </si>
  <si>
    <t>2020/003</t>
  </si>
  <si>
    <t>2020/004</t>
  </si>
  <si>
    <t>2020/005</t>
  </si>
  <si>
    <t>2020/006</t>
  </si>
  <si>
    <t>2020/007</t>
  </si>
  <si>
    <t>2020/008</t>
  </si>
  <si>
    <t>2020/009</t>
  </si>
  <si>
    <t>2020/010</t>
  </si>
  <si>
    <t>2020/011</t>
  </si>
  <si>
    <t>2020/012</t>
  </si>
  <si>
    <t>2020/013</t>
  </si>
  <si>
    <t>2020/014</t>
  </si>
  <si>
    <t>2020/015</t>
  </si>
  <si>
    <t>2020/016</t>
  </si>
  <si>
    <t>2020/017</t>
  </si>
  <si>
    <t>2020/018</t>
  </si>
  <si>
    <t>2020/019</t>
  </si>
  <si>
    <t>2020/020</t>
  </si>
  <si>
    <t>2020/021</t>
  </si>
  <si>
    <t>2020/022</t>
  </si>
  <si>
    <t>2020/027</t>
  </si>
  <si>
    <t>2020/028</t>
  </si>
  <si>
    <t>2020/029</t>
  </si>
  <si>
    <t>2020/030</t>
  </si>
  <si>
    <t>2020/031</t>
  </si>
  <si>
    <t>2020/032</t>
  </si>
  <si>
    <t>2020/033</t>
  </si>
  <si>
    <t>2020/034</t>
  </si>
  <si>
    <t>2020/035</t>
  </si>
  <si>
    <t>2020/036</t>
  </si>
  <si>
    <t>2020/037</t>
  </si>
  <si>
    <t>2020/038</t>
  </si>
  <si>
    <t>2020/039</t>
  </si>
  <si>
    <t>2020/040</t>
  </si>
  <si>
    <t>2020/041</t>
  </si>
  <si>
    <t>2020/042</t>
  </si>
  <si>
    <t>2020/043</t>
  </si>
  <si>
    <t>2020/044</t>
  </si>
  <si>
    <t>2020/045</t>
  </si>
  <si>
    <t>2020/046</t>
  </si>
  <si>
    <t>Multiple</t>
  </si>
  <si>
    <t>Joker</t>
  </si>
  <si>
    <t>ElMillon</t>
  </si>
  <si>
    <t>CategoriaPremios</t>
  </si>
  <si>
    <t>ImportePremios</t>
  </si>
  <si>
    <t>E1</t>
  </si>
  <si>
    <t>E2</t>
  </si>
  <si>
    <t>E3</t>
  </si>
  <si>
    <t>E4</t>
  </si>
  <si>
    <t>E5</t>
  </si>
  <si>
    <t>CategoriaPremio</t>
  </si>
  <si>
    <t>5ª</t>
  </si>
  <si>
    <t>2020/047</t>
  </si>
  <si>
    <t>2020/048</t>
  </si>
  <si>
    <t>2020/049</t>
  </si>
  <si>
    <t>2020/050</t>
  </si>
  <si>
    <t>2020/051</t>
  </si>
  <si>
    <t>2020/052</t>
  </si>
  <si>
    <t>2020/053</t>
  </si>
  <si>
    <t>2020/054</t>
  </si>
  <si>
    <t>2020/055</t>
  </si>
  <si>
    <t>2020/056</t>
  </si>
  <si>
    <t>2020/057</t>
  </si>
  <si>
    <t>2020/058</t>
  </si>
  <si>
    <t>2020/059</t>
  </si>
  <si>
    <t>2020/060</t>
  </si>
  <si>
    <t>2020/061</t>
  </si>
  <si>
    <t>2020/062</t>
  </si>
  <si>
    <t>2020/063</t>
  </si>
  <si>
    <t>2020/064</t>
  </si>
  <si>
    <t>2020/065</t>
  </si>
  <si>
    <t>2020/066</t>
  </si>
  <si>
    <t>2020/067</t>
  </si>
  <si>
    <t>2020/068</t>
  </si>
  <si>
    <t>2020/069</t>
  </si>
  <si>
    <t>2020/070</t>
  </si>
  <si>
    <t>2020/071</t>
  </si>
  <si>
    <t>2020/072</t>
  </si>
  <si>
    <t>2020/073</t>
  </si>
  <si>
    <t>2020/074</t>
  </si>
  <si>
    <t>2020/075</t>
  </si>
  <si>
    <t>2020/076</t>
  </si>
  <si>
    <t>2020/077</t>
  </si>
  <si>
    <t>2020/078</t>
  </si>
  <si>
    <t>2020/079</t>
  </si>
  <si>
    <t>2020/080</t>
  </si>
  <si>
    <t>2020/081</t>
  </si>
  <si>
    <t>2020/082</t>
  </si>
  <si>
    <t>2020/083</t>
  </si>
  <si>
    <t>2020/084</t>
  </si>
  <si>
    <t>2020/085</t>
  </si>
  <si>
    <t>2020/086</t>
  </si>
  <si>
    <t>2020/087</t>
  </si>
  <si>
    <t>2021/001</t>
  </si>
  <si>
    <t>2021/002</t>
  </si>
  <si>
    <t>2021/003</t>
  </si>
  <si>
    <t>2021/004</t>
  </si>
  <si>
    <t>2021/005</t>
  </si>
  <si>
    <t>2021/006</t>
  </si>
  <si>
    <t>2021/007</t>
  </si>
  <si>
    <t>2021/008</t>
  </si>
  <si>
    <t>2021/009</t>
  </si>
  <si>
    <t>2021/010</t>
  </si>
  <si>
    <t>Apariciones</t>
  </si>
  <si>
    <t>2021/011</t>
  </si>
  <si>
    <t>2021/012</t>
  </si>
  <si>
    <t>2021/013</t>
  </si>
  <si>
    <t>2021/014</t>
  </si>
  <si>
    <t>2021/015</t>
  </si>
  <si>
    <t>2021/016</t>
  </si>
  <si>
    <t>2021/017</t>
  </si>
  <si>
    <t>2021/018</t>
  </si>
  <si>
    <t>2021/019</t>
  </si>
  <si>
    <t>Etiquetas de fila</t>
  </si>
  <si>
    <t>Total general</t>
  </si>
  <si>
    <t>SumIngresos</t>
  </si>
  <si>
    <t xml:space="preserve">SumGasto </t>
  </si>
  <si>
    <t>2021/020</t>
  </si>
  <si>
    <t>2021/021</t>
  </si>
  <si>
    <t>(3)Peso:[2/4]|(3)Consecutivos:[2/0,No Consecutivos]|(2)Paridad:[4/2]</t>
  </si>
  <si>
    <t>2021/022</t>
  </si>
  <si>
    <t>2021/023</t>
  </si>
  <si>
    <t>2021/024</t>
  </si>
  <si>
    <t>2021/025</t>
  </si>
  <si>
    <t>14,0,0;1,0,0;2,2,122670.9;3,224,2373.1;4,12508,68.65;5,234303,8;15,1284449,1;</t>
  </si>
  <si>
    <t>2021/026</t>
  </si>
  <si>
    <t>2021/027</t>
  </si>
  <si>
    <t>14,1,63143432.53;1,5,290339.39;2,7,31107.79;3,332,1421.09;4,14065,54.19;5,236039,8;15,1125265,1;</t>
  </si>
  <si>
    <t>2021/028</t>
  </si>
  <si>
    <t>2021/029</t>
  </si>
  <si>
    <t>14,0,0;1,0,0.00;2,11,21411.62;3,231,2209.14;4,11979,68.82;5,212326,8.00;15,1208142,1.00;</t>
  </si>
  <si>
    <t>2021/030</t>
  </si>
  <si>
    <t>2021/031</t>
  </si>
  <si>
    <t>2021/032</t>
  </si>
  <si>
    <t>14,0,0;1,0,0;2,6,40273.54;3,137,3821.58;4,8992,94.06;5,176932,8;15,1190501,1;</t>
  </si>
  <si>
    <t>2021/033</t>
  </si>
  <si>
    <t>14,0,0;1,0,0;2,6,42875.75;3,157,3550.22;4,8907,101.09;5,186360,8.00;15,1397435,1.00;</t>
  </si>
  <si>
    <t>2021/034</t>
  </si>
  <si>
    <t>2021/035</t>
  </si>
  <si>
    <t>14,0,0.00;1,1,1426358.80;2,3,71317.94;3,227,2042.14;4,12751,58.73;5,219607,8.00;15,1160313,1.00;</t>
  </si>
  <si>
    <t>2021/036</t>
  </si>
  <si>
    <t>2021/037</t>
  </si>
  <si>
    <t>14,0,0.00;1,1,1313260.00;2,13,15153.00;3,312,1367.98;4,14968,46.06;5,242284,8.00;15,1070137,1.00;</t>
  </si>
  <si>
    <t>14,0,0;1,1,1498539.88;2,6,37463.50;3,240,2029.27;4,12428,63.30;5,218176,8.00;15,1224310,1.00;</t>
  </si>
  <si>
    <t>2021/038</t>
  </si>
  <si>
    <t>2021/039</t>
  </si>
  <si>
    <t>14,0,0;1,1,1446520.64;2,4,54244.53;3,213,2207.13;4,10562,71.9;5,198539,8;15,1185497,1;</t>
  </si>
  <si>
    <t>14,0,0;1,3,479983.85;2,1,215992.73;3,209,2239.16;4,12322,61.35;5,228811,8;15,1191292,1;</t>
  </si>
  <si>
    <t>2021/040</t>
  </si>
  <si>
    <t>2021/041</t>
  </si>
  <si>
    <t>14,0,0;1,1,1477037.18;2,8,27694.45;3,169,2840.46;4,9814,79.01;5,186386,8;15,1268061,1;</t>
  </si>
  <si>
    <t>2021/042</t>
  </si>
  <si>
    <t>14,0,0;1,0,0;2,4,60566.07;3,150,3499.37;4,9533,88.95;5,183417,8;15,1201283,1;</t>
  </si>
  <si>
    <t>Frecuencia</t>
  </si>
  <si>
    <t>14,0,0;1,1,1375780.16;2,8,25795.88;3,188,2378.34;4,11858,60.91;5,229892,8;15,077104,1;</t>
  </si>
  <si>
    <t>2021/043</t>
  </si>
  <si>
    <t>2021/044</t>
  </si>
  <si>
    <t>2021/045</t>
  </si>
  <si>
    <t>2021/046</t>
  </si>
  <si>
    <t>14,0,0;1,0,0;2,2,123004.07;3,224,2379.54;4,10226,84.2;5,191462,8;15,1248538,1;</t>
  </si>
  <si>
    <t>14,0,0;1,0,0;2,0,0;3,184,3962.54;4,9455,85.23;5,185518,8;15,1207934,1;</t>
  </si>
  <si>
    <t>2021/047</t>
  </si>
  <si>
    <t>14,0,0;1,0,0;2,1,213630.98;3,359,1289.32;4,15061,49.65;5,249109,8;15,1274325,1;</t>
  </si>
  <si>
    <t>2021/048</t>
  </si>
  <si>
    <t>2021/049</t>
  </si>
  <si>
    <t>14,0,0;1,2,733943.36;2,7,31454.72;3,224,2129.75;4,10447,73.77;5,203203,8;15,1086060,1;</t>
  </si>
  <si>
    <t>2021/050</t>
  </si>
  <si>
    <t>14,0,0;1,1,1459575.82;2,5,43787.27;3,244,1944.11;4,13372,57.3;5,228634,8;15,1122411,1;</t>
  </si>
  <si>
    <t>2021/051</t>
  </si>
  <si>
    <t>14,0,0;1,0,0;2,1,232239.68;3,213,2362.38;4,9943,81.75;5,188390,8;15,1103479,1;</t>
  </si>
  <si>
    <t>2021/052</t>
  </si>
  <si>
    <t>14,0,0;1,0,0;2,7,33153.16;3,202,2489.22;4,11974,67.83;5,233800,8;15,1284597,1;</t>
  </si>
  <si>
    <t>2021/053</t>
  </si>
  <si>
    <t>14,0,0;1,0,0;2,4,57204.34;3,192,2582.14;4,10376,77.18;5,206366,8;15,1314997,1;</t>
  </si>
  <si>
    <t>14,0,0;1,1,1413118.02;2,1,211967.70;3,280,1640.23;4,15567,47.66;5,256170,8.00;15,1246003,1.00;</t>
  </si>
  <si>
    <t>14,0,0;1,0,0.00;2,3,76336.53;3,140,3544.20;4,9039,88.68;5,197252,8.00;15,1105996,1.00;</t>
  </si>
  <si>
    <t>2021/054</t>
  </si>
  <si>
    <t>14,0,0;1,0,0;2,7,34787.38;3,230,2293.95;4,11977,71.16;5,228381,8;15,1213029,1;</t>
  </si>
  <si>
    <t>2021/055</t>
  </si>
  <si>
    <t>14,0,0;1,0,0;2,9,25489.66;3,156,3186.21;4,10600,75.75;5,213684,8;15,1255071,1;</t>
  </si>
  <si>
    <t>2021/056</t>
  </si>
  <si>
    <t>14,0,0;1,2,812201.48;2,4,60915.11;3,227,2325.69;4,12599,67.69;5,230953,8;15,1437148,1;</t>
  </si>
  <si>
    <t>2021/057</t>
  </si>
  <si>
    <t>14,0,0;1,3,483314.49;2,5,43498.3;3,258,1826.48;4,14003,54.36;5,239546,8;15,1135478,1;</t>
  </si>
  <si>
    <t>2021/058</t>
  </si>
  <si>
    <t>14,0,0;1,0,0;2,2,114755.36;3,216,2302.19;4,13545,59.31;5,254006,8;15,1394964,1;</t>
  </si>
  <si>
    <t>2021/059</t>
  </si>
  <si>
    <t>14,0,0;1,0,0;2,2,119690;3,167,3105.73;4,9779,85.68;5,188453,8;15,1134503,1;</t>
  </si>
  <si>
    <t>2021/060</t>
  </si>
  <si>
    <t>2021/061</t>
  </si>
  <si>
    <t>14,0,0;1,3,490493.81;2,7,31531.75;3,288,1660.53;4,13316,58.02;5,231412,8;15,1348000,1;</t>
  </si>
  <si>
    <t>14,0,0;1,1,1594753.84;2,4,59803.27;3,233,2224.44;4,13594,61.59;5,234781,8;15,1411773,1;</t>
  </si>
  <si>
    <t>2021/062</t>
  </si>
  <si>
    <t>14,0,0;1,2,795207.74;2,6,39760.39;3,211,2449.69;4,12573,66.41;5,237877,8;15,1204181,1;</t>
  </si>
  <si>
    <t>2021/063</t>
  </si>
  <si>
    <t>14,1,39696830.17;1,2,711356.95;2,4,53351.77;3,296,1562.1;4,14023,53.26;5,240710,8;15,1190114,1;</t>
  </si>
  <si>
    <t>14,0,0;1,0,0;2,7,32362.85;3,110,4462.15;4,7510,105.58;5,157020,8.00;15,1107666,1.00;</t>
  </si>
  <si>
    <t>2021/064</t>
  </si>
  <si>
    <t>14,0,0;1,0,0;2,0,0;3,124,5489.05;4,8589,87.59;5,162127,8;15,1005965,1;</t>
  </si>
  <si>
    <t>2021/065</t>
  </si>
  <si>
    <t>#1 Estadistico Probabilidad(D) Registros(90)</t>
  </si>
  <si>
    <t>#2 Estadistico Prob.Tiempo Medio(D) Registros(90)</t>
  </si>
  <si>
    <t>#3 Estadistico Frecuencia(D) Registros(90)</t>
  </si>
  <si>
    <t>#4 Estadistico Probabilidad(D) Registros(60)</t>
  </si>
  <si>
    <t>#5 Estadistico Prob.Tiempo Medio(D) Registros(60)</t>
  </si>
  <si>
    <t>#6 Estadistico Frecuencia(D) Registros(60)</t>
  </si>
  <si>
    <t>#7 Estadistico Probabilidad(D) Registros(50)</t>
  </si>
  <si>
    <t>#8 Estadistico Prob.Tiempo Medio(D) Registros(50)</t>
  </si>
  <si>
    <t>#9 Estadistico Frecuencia(D) Registros(50)</t>
  </si>
  <si>
    <t>#10 Estadistico Probabilidad(D) Registros(40)</t>
  </si>
  <si>
    <t>#11 Estadistico Prob.Tiempo Medio(D) Registros(40)</t>
  </si>
  <si>
    <t>#12 Estadistico Frecuencia(D) Registros(40)</t>
  </si>
  <si>
    <t>#13 Estadistico Probabilidad(D) Registros(30)</t>
  </si>
  <si>
    <t>#14 Estadistico Prob.Tiempo Medio(D) Registros(30)</t>
  </si>
  <si>
    <t>#15 Estadistico Frecuencia(D) Registros(30)</t>
  </si>
  <si>
    <t>#16 Estadistico Probabilidad(D) Registros(15)</t>
  </si>
  <si>
    <t>#17 Estadistico Prob.Tiempo Medio(D) Registros(15)</t>
  </si>
  <si>
    <t>#18 Estadistico Frecuencia(D) Registros(15)</t>
  </si>
  <si>
    <t>#19 Bombo Cargado Frecuencia(D) Registros(90) Filtros((3)Consecutivos:[No,2/0]|(1)Paridad:[4/2]|(2)Peso:[2/4])</t>
  </si>
  <si>
    <t>2021/066</t>
  </si>
  <si>
    <t>14,0,0;1,1,1385005.98;2,7,29678.7;3,190,2369.09;4,11345,64.09;5,206742,8;15,1052927,1;</t>
  </si>
  <si>
    <t>14,0,0;1,0,0;2,5,37655.47;3,279,1462.13;4,11806,55.82;5,219000,8;15,1014911,1;</t>
  </si>
  <si>
    <t>2021/067</t>
  </si>
  <si>
    <t>2021/068</t>
  </si>
  <si>
    <t>14,0,0;1,0,0;2,2,111616.88;3,189,2559.12;4,10199,76.61;5,205101,8;15,1302559,1;</t>
  </si>
  <si>
    <t>2021/069</t>
  </si>
  <si>
    <t>14,0,0;1,0,0;2,7,30297.97;3,158,2908.35;4,10139,73.21;5,198074,8;15,1161123,1;</t>
  </si>
  <si>
    <t>2021/070</t>
  </si>
  <si>
    <t>14,0,0;1,0,0;2,13,17774.75;3,205,2442.22;4,12228,66.14;5,224808,8;15,1228357,1;</t>
  </si>
  <si>
    <t>2021/071</t>
  </si>
  <si>
    <t>14,0,0;1,1,1425440.88;2,3,71272.04;3,218,2125.08;4,12254,61.07;5,230283,8;15,1182362,1;</t>
  </si>
  <si>
    <t>2021/072</t>
  </si>
  <si>
    <t>14,0,0;1,1,1643521.88;2,3,82176.09;3,184,2902.96;4,10260,84.1;5,199544,8;15,1227572,1;</t>
  </si>
  <si>
    <t>2021/073</t>
  </si>
  <si>
    <t>14,0,0;1,0,0;2,5,38832.56;3,290,1450.64;4,15876,42.8;5,270596,8;15,1321956,1;</t>
  </si>
  <si>
    <t>2021/074</t>
  </si>
  <si>
    <t>14,0,0;1,0,0;2,6,39229.73;3,177,2881.28;4,11296,72.93;5,218404,8;15,1219303,1;</t>
  </si>
  <si>
    <t>2021/075</t>
  </si>
  <si>
    <t>14,0,0;1,0,0;2,11,21228.36;3,210,2409.25;4,10290,79.43;5,187912,8;15,1164604,1;</t>
  </si>
  <si>
    <t>2021/076</t>
  </si>
  <si>
    <t>14,0,0;1,0,0;2,3,78151.96;3,215,2362.73;4,11722,70;5,217109,8;15,1356410,1;</t>
  </si>
  <si>
    <t>Ganancias</t>
  </si>
  <si>
    <t>2021/077</t>
  </si>
  <si>
    <t>14,0,0;1,1,1575278.9;2,4,59072.96;3,143,3580.18;4,9592,86.22;5,189452,8;15,1119406,1;</t>
  </si>
  <si>
    <t>2021/078</t>
  </si>
  <si>
    <t>14,1,25737794.7;1,2,786597.16;2,14,16855.65;3,243,2104.07;4,13039,63.34;5,230114,8;15,1393052,1;</t>
  </si>
  <si>
    <t>2021/079</t>
  </si>
  <si>
    <t>14,0,0;1,1,1442139.2;2,8,27040.11;3,178,2633.12;4,9337,81.09;5,186221,8;15,1091444,1;</t>
  </si>
  <si>
    <t>2021/080</t>
  </si>
  <si>
    <t>14,0,0;1,0,0;2,4,57911.04;3,151,3323.81;4,10258,79.04;5,196010,8;15,1176185,1;</t>
  </si>
  <si>
    <t>2021/081</t>
  </si>
  <si>
    <t>14,0,0;1,1,1475149.12;2,1,221272.37;3,160,2996.4;4,9551,81.09;5,184918,8;15,1135544,1;</t>
  </si>
  <si>
    <t>2021/082</t>
  </si>
  <si>
    <t>14,0,0;1,2,691219.38;2,9,23040.65;3,275,1633.79;4,14361,50.54;5,242592,8;15,1227596,1;</t>
  </si>
  <si>
    <t>2021/083</t>
  </si>
  <si>
    <t>14,0,0;1,0,0;2,5,44658.28;3,190,2546.31;4,9463,82.59;5,184942,8;15,1188586,1;</t>
  </si>
  <si>
    <t>2021/084</t>
  </si>
  <si>
    <t>14,0,0;1,0,0;2,5,46280.82;3,200,2506.88;4,11700,69.22;5,215365,8;15,1146910,1;</t>
  </si>
  <si>
    <t>2021/085</t>
  </si>
  <si>
    <t>14,0,0;1,1,1349046.36;2,2,101178.48;3,247,1775.06;4,13896,50.97;5,245367,8;15,1094699,1;</t>
  </si>
  <si>
    <t>2021/086</t>
  </si>
  <si>
    <t>14,0,0;1,1,1410560.38;2,8,26448.01;3,224,2046.57;4,14188,52.2;5,259594,8;15,1253118,1;</t>
  </si>
  <si>
    <t>2021/087</t>
  </si>
  <si>
    <t>14,0,0;1,1,1501747.6;2,5,45052.43;3,203,2404.28;4,10761,73.27;5,196453,8;15,1283631,1;</t>
  </si>
  <si>
    <t>2021/088</t>
  </si>
  <si>
    <t>14,0,0;1,0,0;2,6,37883.85;3,175,2814.23;4,10542,75.47;5,210757,8;15,1337448,1;</t>
  </si>
  <si>
    <t>2021/089</t>
  </si>
  <si>
    <t>14,0,0;1,0,0;2,5,40495.22;3,292,1502.39;4,14157,50.06;5,247248,8;15,1215947,1;</t>
  </si>
  <si>
    <t>2021/090</t>
  </si>
  <si>
    <t>14,0,0;1,0,0;2,2,123463.14;3,161,3323.02;4,9449,91.46;5,191611,8;15,1222517,1;</t>
  </si>
  <si>
    <t>2021/091</t>
  </si>
  <si>
    <t>14,0,0;1,0,0;2,2,118383.03;3,196,2617.31;4,9453,87.66;5,177047,8;15,1175236,1;</t>
  </si>
  <si>
    <t>2021/092</t>
  </si>
  <si>
    <t>14,0,0;1,1,1448973.56;2,8,27168.25;3,229,2056.4;4,13733,55.39;5,248189,8;15,1364435,1;</t>
  </si>
  <si>
    <t>2021/093</t>
  </si>
  <si>
    <t>14,0,0;1,2,746805.88;2,5,44808.35;3,209,2322.6;4,10013,78.31;5,194738,8;15,1080732,1;</t>
  </si>
  <si>
    <t>2021/094</t>
  </si>
  <si>
    <t>14,0,0;1,2,812073.67;2,5,48724.42;3,172,3068.88;4,9395,90.76;5,194408,8;15,1225941,1;</t>
  </si>
  <si>
    <t>2021/095</t>
  </si>
  <si>
    <t>14,1,23223043.73;1,3,440683.29;2,6,33051.25;3,370,1161.26;4,16140,43;5,266321,8;15,1238324,1;</t>
  </si>
  <si>
    <t>2021/096</t>
  </si>
  <si>
    <t>14,0,0;1,0,0;2,3,65554.75;3,333,1279.6;4,15057,45.71;5,241564,8;15,1114501,1;</t>
  </si>
  <si>
    <t>2021/097</t>
  </si>
  <si>
    <t>14,0,0;1,1,1223264.24;2,13,14114.59;3,432,920.28;4,17364,36.99;5,257708,8;15,1131764,1;</t>
  </si>
  <si>
    <t>2021/098</t>
  </si>
  <si>
    <t>14,0,0;1,2,686906.79;2,9,22896.89;3,156,2862.11;4,9361,77.05;5,196698,8;15,1025179,1;</t>
  </si>
  <si>
    <t>2021/099</t>
  </si>
  <si>
    <t>14,0,0;1,1,1316521.74;2,5,39495.65;3,192,2228.49;4,11281,61.27;5,211773,8;15,1219160,1;</t>
  </si>
  <si>
    <t>2021/100</t>
  </si>
  <si>
    <t>14,0,0;1,0,0;2,9,22794.44;3,256,1736.29;4,14294,50.23;5,251889,8;15,1190486,1;</t>
  </si>
  <si>
    <t>2021/101</t>
  </si>
  <si>
    <t>14,0,0;1,3,471089.17;2,5,42398.03;3,219,2097.31;4,11311,65.6;5,202474,8;15,1102867,1;</t>
  </si>
  <si>
    <t>2021/102</t>
  </si>
  <si>
    <t>14,0,0;1,1,1481483.14;2,5,44444.49;3,266,1810.08;4,12936,60.13;5,224860,8;15,1193070,1;</t>
  </si>
  <si>
    <t>2021/103</t>
  </si>
  <si>
    <t>14,0,0;1,1,1241870.34;2,6,31046.76;3,145,2783.5;4,10007,65.15;5,187365,8;15,1021130,1;</t>
  </si>
  <si>
    <t>2021/104</t>
  </si>
  <si>
    <t>14,0,0;1,0,0;2,5,47859.42;3,239,2169.36;4,13675,61.25;5,227510,8;15,1280538,1;</t>
  </si>
  <si>
    <t>14,0,0;1,2,625415.77;2,7,26803.53;3,281,1446.69;4,12839,51.15;5,212927,8;15,1080419,1;</t>
  </si>
  <si>
    <t>Movimientos Peña Bay Bay 5</t>
  </si>
  <si>
    <t>Saldo Temporal</t>
  </si>
  <si>
    <t>LP</t>
  </si>
  <si>
    <t>No</t>
  </si>
  <si>
    <t>2022/001</t>
  </si>
  <si>
    <t>2022/002</t>
  </si>
  <si>
    <t>14,0,0;1,0,0;2,3,79177.19;3,135,3812.24;4,8823,94.23;5,173168,8;15,1307085,1;</t>
  </si>
  <si>
    <t>Cobro Reintegro BL</t>
  </si>
  <si>
    <t>2022/003</t>
  </si>
  <si>
    <t>Cobro Premio 5ª BL</t>
  </si>
  <si>
    <t>14,0,0;1,0,0;2,5,46454.58;3,204,2466.95;4,12094,67.22;5,228191,8;15,1381240,1;</t>
  </si>
  <si>
    <t>Cuota de participación</t>
  </si>
  <si>
    <t>2022/004</t>
  </si>
  <si>
    <t>14,0,0;1,2,871404.27;2,4,65355.32;3,181,3129.35;4,10086,90.72;5,206274,8;15,1331170,1;</t>
  </si>
  <si>
    <t>Cobro Reintegro LP</t>
  </si>
  <si>
    <t>2022/005</t>
  </si>
  <si>
    <t>14,0,0;1,2,628627.81;2,14,13470.6;3,475,860.23;4,19915,33.14;5,307091,8;15,1211085,1;</t>
  </si>
  <si>
    <t>3cg</t>
  </si>
  <si>
    <t>Cobro Premio 5ª LP</t>
  </si>
  <si>
    <t>2022/006</t>
  </si>
  <si>
    <t>14,0,0;1,1,1628178.38;2,1,244226.76;3,193,2741.75;4,11683,73.17;5,222788,8;15,1279646,1;</t>
  </si>
  <si>
    <t>2022/007</t>
  </si>
  <si>
    <t>14,0,0;1,0,0;2,7,33474.06;3,196,2590.25;4,10746,76.32;5,210892,8;15,1147699,1;</t>
  </si>
  <si>
    <t>2022/008</t>
  </si>
  <si>
    <t>14,0,0;1,1,1518324.62;2,10,22774.87;3,299,1650.35;4,15974,49.9;5,268172,8;15,1318311,1;</t>
  </si>
  <si>
    <t>2022/009</t>
  </si>
  <si>
    <t>14,0,0;1,1,1498562.9;2,14,16056.03;3,214,2275.85;4,12459,63.15;5,235757,8;15,1285941,1;</t>
  </si>
  <si>
    <t>2022/010</t>
  </si>
  <si>
    <t>14,0,0;1,1,1481825.98;2,6,37045.65;3,286,1683.89;4,16498,47.15;5,282931,8;15,1453278,1;</t>
  </si>
  <si>
    <t>2022/011</t>
  </si>
  <si>
    <t>14,0,0;1,0,0;2,4,63527.34;3,146,3771.03;4,8773,101.38;5,182270,8;15,1158695,1;</t>
  </si>
  <si>
    <t>2022/012</t>
  </si>
  <si>
    <t>14,1,26038922.86;1,1,1662966.62;2,7,35635;3,207,2610.94;4,12527,69.69;5,238691,8;15,1242277,1;</t>
  </si>
  <si>
    <t>2022/013</t>
  </si>
  <si>
    <t>14,0,0;1,0,0;2,5,46282.11;3,130,3856.84;4,8289,97.71;5,168831,8;15,1075117,1;</t>
  </si>
  <si>
    <t>2022/014</t>
  </si>
  <si>
    <t>14,0,0;1,1,1404633.22;2,7,30099.28;3,287,1590.61;4,14664,50.29;5,249385,8;15,1122750,1;</t>
  </si>
  <si>
    <t>2022/015</t>
  </si>
  <si>
    <t>14,0,0;1,0,0;2,4,52747.75;3,197,2320.54;4,11013,67.05;5,214743,8;15,1196446,1;</t>
  </si>
  <si>
    <t>2022/016</t>
  </si>
  <si>
    <t>14,1,5944550.66;1,1,1636437.06;2,3,81821.85;3,172,3092.1;4,9548,89.98;5,185418,8;15,1195189,1;</t>
  </si>
  <si>
    <t>2022/017</t>
  </si>
  <si>
    <t>14,0,0;1,0,0;2,4,53811.46;3,162,2878.8;4,9801,76.87;5,185347,8;15,1168704,1;</t>
  </si>
  <si>
    <t>2022/018</t>
  </si>
  <si>
    <t>14,0,0;1,0,0;2,4,50629.85;3,316,1388.58;4,15136,46.83;5,256912,8;15,1320152,1;</t>
  </si>
  <si>
    <t>2022/019</t>
  </si>
  <si>
    <t>14,0,0;1,2,707465.38;2,11,19294.51;3,240,1916.05;4,11889,62.48;5,213401,8;15,1158175,1;</t>
  </si>
  <si>
    <t>2022/020</t>
  </si>
  <si>
    <t>14,0,0;1,0,0;2,2,114052.98;3,231,2139.52;4,11246,70.99;5,212872,8;15,1189885,1;</t>
  </si>
  <si>
    <t>14,0,0;1,3,478730;2,2,107714.25;3,206,2265.83;4,11470,65.74;5,210111,8;15,1170033,1;</t>
  </si>
  <si>
    <t>2022/021</t>
  </si>
  <si>
    <t>MAYO</t>
  </si>
  <si>
    <t>JUNIO</t>
  </si>
  <si>
    <t>2022/022</t>
  </si>
  <si>
    <t>14,0,0;1,2,693193.89;2,9,23106.46;3,318,1416.91;4,14253,51.07;5,240747,8;15,1210697,1;</t>
  </si>
  <si>
    <t>2022/023</t>
  </si>
  <si>
    <t>14,0,0;1,0,0;2,2,103038.18;3,216,2067.12;4,11684,61.73;5,220630,8;15,1107581,1;</t>
  </si>
  <si>
    <t>2022/024</t>
  </si>
  <si>
    <t>14,0,0;1,0,0;2,2,107575.74;3,273,1707.55;4,14095,53.43;5,239246,8;15,1187851,1;</t>
  </si>
  <si>
    <t>2022/025</t>
  </si>
  <si>
    <t>14,0,0;1,0,0;2,8,26316.56;3,224,2036.4;4,12391,59.47;5,224386,8;15,1214544,1;</t>
  </si>
  <si>
    <t>2022/026</t>
  </si>
  <si>
    <t>14,0,0;1,0,0;2,0,0;3,194,3843.35;4,10466,78.74;5,213816,8;15,1244990,1;</t>
  </si>
  <si>
    <t>2022/027</t>
  </si>
  <si>
    <t>14,0,0;1,0,0;2,5,44557.45;3,206,2343.23;4,11046,70.59;5,206649,8;15,1311294,1;</t>
  </si>
  <si>
    <t>2022/028</t>
  </si>
  <si>
    <t>14,0,0;1,0,0;2,3,84365.91;3,128,4284.21;4,9151,96.8;5,179571,8;15,1264148,1;</t>
  </si>
  <si>
    <t>2022/029</t>
  </si>
  <si>
    <t>14,0,0;1,1,1391891.9;2,19,10988.62;3,361,1253.09;4,14431,50.64;5,233126,8;15,1169428,1;</t>
  </si>
  <si>
    <t>2022/030</t>
  </si>
  <si>
    <t>14,0,0;1,0,0;2,5,49229.23;3,134,3979.98;4,7942,108.48;5,166238,8;15,1104599,1;</t>
  </si>
  <si>
    <t>2022/031</t>
  </si>
  <si>
    <t>14,0,0;1,2,666220.02;2,4,49966.5;3,174,2488.75;4,9601,72.86;5,187842,8;15,983756,1;</t>
  </si>
  <si>
    <t>2022/032</t>
  </si>
  <si>
    <t>14,0,0;1,1,1421651.94;2,6,35541.3;3,253,1826.23;4,13774,54.19;5,241422,8;15,1227741,1;</t>
  </si>
  <si>
    <t>2022/033</t>
  </si>
  <si>
    <t>14,0,0;1,2,717947.02;2,3,71794.7;3,267,1747.81;4,12230,61.64;5,213791,8;15,1079891,1;</t>
  </si>
  <si>
    <t>2022/034</t>
  </si>
  <si>
    <t>14,0,0;1,0,0;2,2,125239.02;3,158,3434.83;4,8737,100.34;5,181964,8;15,1150610,1;</t>
  </si>
  <si>
    <t>2022/035</t>
  </si>
  <si>
    <t>14,1,30537879.84;1,1,1544446.56;2,6,38611.16;3,153,3280.69;4,10401,77.96;5,196266,8;15,1332044,1;</t>
  </si>
  <si>
    <t>JULIO</t>
  </si>
  <si>
    <t>AGOSTO</t>
  </si>
  <si>
    <t>2022/036</t>
  </si>
  <si>
    <t>14,0,0;1,1,1323978.28;2,5,39719.35;3,203,2119.67;4,11726,59.28;5,216436,8;15,1038061,1;</t>
  </si>
  <si>
    <t>2022/037</t>
  </si>
  <si>
    <t>2022/038</t>
  </si>
  <si>
    <t>14,0,0;1,0,0;2,1,233343.29;3,144,3510.95;4,9122,89.53;5,180796,8;15,1300886,1;</t>
  </si>
  <si>
    <t>2022/039</t>
  </si>
  <si>
    <t>14,0,0;1,0,0;2,2,109276.23;3,178,2660.28;4,9437,81.06;5,177530,8;15,1241908,1;</t>
  </si>
  <si>
    <t>14,0,0;1,0,0;2,7,29088.24;3,182,2424.02;4,10596,67.26;5,198718,8;15,1080453,1;</t>
  </si>
  <si>
    <t>Reintegro+3cg</t>
  </si>
  <si>
    <t>2022/040</t>
  </si>
  <si>
    <t>14,0,0;1,1,1469989.92;2,6,36749.75;3,234,2041.65;4,11487,67.18;5,194691,8;15,1307995,1;</t>
  </si>
  <si>
    <t>2022/041</t>
  </si>
  <si>
    <t>14,0,0;1,4,342735.38;2,1,205641.23;3,208,2142.1;4,11190,64.32;5,199511,8;15,1027239,1;</t>
  </si>
  <si>
    <t>2022/042</t>
  </si>
  <si>
    <t>14,0,0;1,0,0;2,3,80095.47;3,160,3253.88;4,8783,95.75;5,174300,8;15,1152121,1;</t>
  </si>
  <si>
    <t>2022/043</t>
  </si>
  <si>
    <t>14,0,0;1,2,749964.54;2,2,112494.68;3,145,3361.91;4,8899,88.49;5,178098,8;15,1282950,1;</t>
  </si>
  <si>
    <t>2022/044</t>
  </si>
  <si>
    <t>14,0,0;1,1,1484353.56;2,13,17127.16;3,186,2593.63;4,11998,64.95;5,222501,8;15,1222556,1;</t>
  </si>
  <si>
    <t>14,0,0;1,1,1483611.92;2,3,74180.60;3,180,2678.74;4,10041,77.57;5,188192,8;15,1189797,1;</t>
  </si>
  <si>
    <t>2022/045</t>
  </si>
  <si>
    <t>SaldoTotal</t>
  </si>
  <si>
    <t>2022/046</t>
  </si>
  <si>
    <t>14,0,0;1,0,0;2,3,75965.4;3,203,2432.39;4,11256,70.86;5,201584,8;15,1201254,1;</t>
  </si>
  <si>
    <t>2022/047</t>
  </si>
  <si>
    <t>14,0,0;1,0,0;2,2,108337.84;3,170,2761.55;4,9682,78.33;5,191223,8;15,1259570,1;</t>
  </si>
  <si>
    <t>2022/048</t>
  </si>
  <si>
    <t>14,0,0;1,1,1387227.72;2,6,34680.69;3,283,1593.11;4,14474,50.32;5,241365,8;15,1201188,1;</t>
  </si>
  <si>
    <t>14,0,0;1,0,0;2,5,45818.68;3,153,3244.24;4,8591,93.33;5,165994,8;15,1111481,1;</t>
  </si>
  <si>
    <t>2022/049</t>
  </si>
  <si>
    <t>2022/050</t>
  </si>
  <si>
    <t>14,0,0;1,1,1472113.58;2,7,31545.29;3,235,2035.9;4,11334,68.19;5,217916,8;15,1184734,1;</t>
  </si>
  <si>
    <t>2022/051</t>
  </si>
  <si>
    <t>14,0,0;1,0,0;2,1,209514.22;3,166,2734.62;4,10172,72.09;5,198125,8;15,1156245,1;</t>
  </si>
  <si>
    <t>2022/052</t>
  </si>
  <si>
    <t>14,0,0;1,0,0;2,4,58862.68;3,171,2983.29;4,10155,81.15;5,207343,8;15,1248726,1;</t>
  </si>
  <si>
    <t>2022/053</t>
  </si>
  <si>
    <t>14,0,0;1,0,0;2,0,0;3,170,4197.08;4,10606,74.35;5,194047,8;15,1174734,1;</t>
  </si>
  <si>
    <t>2022/054</t>
  </si>
  <si>
    <t>14,0,0;1,4,360292.71;2,5,43235.12;3,448,1045.49;4,16528,45.78;5,254671,8;15,1290252,1;</t>
  </si>
  <si>
    <t>2022/055</t>
  </si>
  <si>
    <t>14,1,29585576.18;1,2,721448.56;2,2,108217.29;3,201,2333.04;4,10797,70.16;5,212657,8;15,1086947,1;</t>
  </si>
  <si>
    <t>2022/056</t>
  </si>
  <si>
    <t>14,0,0;1,1,512498.36;2,0,0;3,58,4059.87;4,4027,55.03;5,76645,8;15,419729,1;</t>
  </si>
  <si>
    <t>2022/057</t>
  </si>
  <si>
    <t>14,1,1473231.84;1,1,1304487.58;2,3,70512.84;3,111,3493.88;4,7861,71.76;5,156961,8;15,1032314,1;</t>
  </si>
  <si>
    <t>2022/058</t>
  </si>
  <si>
    <t>14,0,0;1,0,0;2,7,28267.38;3,122,2973.48;4,9001,58.62;5,168267,8;15,1033149,1;</t>
  </si>
  <si>
    <t>2022/059</t>
  </si>
  <si>
    <t>14,0,0;1,0,0;2,8,11339.91;3,86,1933.94;4,5666,42.7;5,87867,8;15,552966,1;</t>
  </si>
  <si>
    <t>2022/060</t>
  </si>
  <si>
    <t>14,0,0;1,0,0;2,0,0;3,134,4665.96;4,7701,76.41;5,154989,8;15,1214601,1;</t>
  </si>
  <si>
    <t>Solo Carlos</t>
  </si>
  <si>
    <t>2022/061</t>
  </si>
  <si>
    <t>14,0,0;1,0,0;2,1,200804.2;3,192,1917.4;4,10155,52.73;5,191855,8;15,988958,1;</t>
  </si>
  <si>
    <t>2022/062</t>
  </si>
  <si>
    <t>14,0,0;1,0,0;2,2,43800.04;3,54,2974.08;4,3698,63.17;5,75286,8;15,514946,1;</t>
  </si>
  <si>
    <t>2022/063</t>
  </si>
  <si>
    <t>14,0,0;1,0,0;2,6,31830.79;3,300,1167.13;4,14141,36.02;5,229585,8;15,1230061,1;</t>
  </si>
  <si>
    <t>2022/064</t>
  </si>
  <si>
    <t>14,0,0;1,1,1307148.17;2,5,42393.99;3,173,2246.31;4,9596,58.91;5,183851,8;15,1117536,1;</t>
  </si>
  <si>
    <t>2022/065</t>
  </si>
  <si>
    <t>14,0,0;1,1,589989.96;2,2,47837.03;3,96,1827.11;4,5717,44.63;5,97858,8;15,594487,1;</t>
  </si>
  <si>
    <t>Costes</t>
  </si>
  <si>
    <t>Puntuacion</t>
  </si>
  <si>
    <t>2022/066</t>
  </si>
  <si>
    <t>14,0,0;1,2,616289.86;2,8,24984.72;3,220,1665.65;4,11738,45.41;5,211343,8;15,1082216,1;</t>
  </si>
  <si>
    <t>2022/067</t>
  </si>
  <si>
    <t>14,0,0;1,0,0;2,6,34734.14;3,156,2449.2;4,9962,55.79;5,190665,8;15,1146349,1;</t>
  </si>
  <si>
    <t>2022/068</t>
  </si>
  <si>
    <t>14,0,0;1,0,0;2,3,32019.41;3,99,1778.86;4,5476,46.78;5,103967,8;15,571401,1;</t>
  </si>
  <si>
    <t>2022/069</t>
  </si>
  <si>
    <t>14,0,0;1,3,427321.95;2,4,51971.59;3,179,2129.19;4,9442,58.71;5,195334,8;15,1124070,1;</t>
  </si>
  <si>
    <t>2022/070</t>
  </si>
  <si>
    <t>14,0,0;1,0,0;2,2,107811.82;3,175,2258.91;4,8498,67.66;5,168491,8;15,1114623,1;</t>
  </si>
  <si>
    <t>2022/071</t>
  </si>
  <si>
    <t>14,0,0;1,0,0;2,1,66050.72;3,34,3561.56;4,3058,57.6;5,61974,8;15,313829,1;</t>
  </si>
  <si>
    <t>2022/072</t>
  </si>
  <si>
    <t>14,0,0;1,1,1320419.87;2,1,214122.14;3,146,2688.75;4,8521,67.01;5,174837,8;15,1224805,1;</t>
  </si>
  <si>
    <t>SEPTIEMBRE</t>
  </si>
  <si>
    <t>OCTUBRE</t>
  </si>
  <si>
    <t>2022/073</t>
  </si>
  <si>
    <t>14,0,0;1,3,450236.77;2,2,109517.05;3,149,2695.05;4,7679,76.06;5,148456,8;15,979562,1;</t>
  </si>
  <si>
    <t>2022/074</t>
  </si>
  <si>
    <t>14,0,0;1,0,0;2,1,87763.15;3,136,1183.08;4,6941,33.72;5,117041,8;15,606036,1;</t>
  </si>
  <si>
    <t>2022/075</t>
  </si>
  <si>
    <t>14,0,0;1,0,0;2,6,34159.84;3,185,2031.13;4,10704,51.06;5,198622,8;15,1249173,1;</t>
  </si>
  <si>
    <t>2022/076</t>
  </si>
  <si>
    <t>14,0,0;1,0,0;2,4,54867.65;3,125,3218.9;4,8189,71.47;5,170982,8;15,1129408,1;</t>
  </si>
  <si>
    <t>2022/077</t>
  </si>
  <si>
    <t>14,0,0;1,0,0;2,2,51453.14;3,93,2028.62;4,5159,53.19;5,100529,8;15,575452,1;</t>
  </si>
  <si>
    <t>2022/078</t>
  </si>
  <si>
    <t>14,1,31289615.72;1,2,674037;2,6,36434.43;3,213,1881.59;4,10913,53.42;5,194911,8;15,1112662,1;</t>
  </si>
  <si>
    <t>2022/079</t>
  </si>
  <si>
    <t>14,0,0;1,0,0;2,3,69708.95;3,138,2778.26;4,8001,69.7;5,164238,8;15,1203732,1;</t>
  </si>
  <si>
    <t>2022/080</t>
  </si>
  <si>
    <t>14,0,0;1,0,0;2,2,49371.41;3,81,2234.92;4,5179,50.84;5,92377,8;15,515839,1;</t>
  </si>
  <si>
    <t>lu., 05/09/2022</t>
  </si>
  <si>
    <t>2022/081</t>
  </si>
  <si>
    <t>14,0,0;1,0,0;2,5,40424.95;3,207,1790.15;4,10974,49.12;5,195805,8;15,1250786,1;</t>
  </si>
  <si>
    <t>ju., 08/09/2022</t>
  </si>
  <si>
    <t>sá., 10/09/2022</t>
  </si>
  <si>
    <t>2022/082</t>
  </si>
  <si>
    <t>14,0,0;1,0,0;2,1,216482.42;3,146,2718.39;4,8863,65.13;5,168527,8;15,1261339,1;</t>
  </si>
  <si>
    <t>2ª</t>
  </si>
  <si>
    <t xml:space="preserve">Estadisticas sobre números </t>
  </si>
  <si>
    <t>Fecha Analisis</t>
  </si>
  <si>
    <t>Fecha de inicio</t>
  </si>
  <si>
    <t>Fecha de Fin</t>
  </si>
  <si>
    <t>Dias Analizados</t>
  </si>
  <si>
    <t xml:space="preserve">Numero de Sorteos </t>
  </si>
  <si>
    <t>Total Numeros</t>
  </si>
  <si>
    <t>Numero</t>
  </si>
  <si>
    <t>Ausencias</t>
  </si>
  <si>
    <t>Prob</t>
  </si>
  <si>
    <t>Prob Tiempo</t>
  </si>
  <si>
    <t>Prob Frecuencias</t>
  </si>
  <si>
    <t>Tiempo</t>
  </si>
  <si>
    <t>Desv</t>
  </si>
  <si>
    <t>Moda</t>
  </si>
  <si>
    <t>Max</t>
  </si>
  <si>
    <t>Min</t>
  </si>
  <si>
    <t>Ultima Fecha</t>
  </si>
  <si>
    <t>Proxima Fecha</t>
  </si>
  <si>
    <t>Terminación</t>
  </si>
  <si>
    <t>Decena</t>
  </si>
  <si>
    <t>Paridad</t>
  </si>
  <si>
    <t>Peso</t>
  </si>
  <si>
    <t>Tendencia</t>
  </si>
  <si>
    <t>C.Ausencias</t>
  </si>
  <si>
    <t>V.Homogeneo</t>
  </si>
  <si>
    <t>impar</t>
  </si>
  <si>
    <t>bajo</t>
  </si>
  <si>
    <t>Corto</t>
  </si>
  <si>
    <t>par</t>
  </si>
  <si>
    <t>Medio</t>
  </si>
  <si>
    <t>A</t>
  </si>
  <si>
    <t>B</t>
  </si>
  <si>
    <t>alto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</si>
</sst>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0.00%;[Red]\ \(0.00\ %\)"/>
    <numFmt numFmtId="165" formatCode="_-* #,##0\ _€_-;\-* #,##0\ _€_-;_-* &quot;-&quot;??\ _€_-;_-@_-"/>
    <numFmt numFmtId="166" formatCode="00"/>
    <numFmt numFmtId="167" formatCode="#,##0.00\ &quot;€&quot;"/>
    <numFmt numFmtId="168" formatCode="_-* #,##0.0\ _€_-;\-* #,##0.0\ _€_-;_-* &quot;-&quot;??\ _€_-;_-@_-"/>
    <numFmt numFmtId="169" formatCode="0.000%"/>
    <numFmt numFmtId="170" formatCode="0.000"/>
  </numFmts>
  <fonts count="9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1"/>
      <color indexed="20"/>
      <name val="Arial"/>
      <family val="2"/>
    </font>
    <font>
      <b/>
      <sz val="11"/>
      <color indexed="20"/>
      <name val="Arial"/>
      <family val="2"/>
    </font>
    <font>
      <sz val="11"/>
      <color theme="1"/>
      <name val="Arial"/>
      <family val="2"/>
    </font>
    <font>
      <b/>
      <sz val="11"/>
      <color indexed="9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theme="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i/>
      <sz val="11"/>
      <color rgb="FF7F7F7F"/>
      <name val="Calibri"/>
      <family val="2"/>
      <scheme val="minor"/>
    </font>
    <font>
      <i/>
      <sz val="1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1"/>
      <color indexed="9"/>
      <name val="Arial"/>
      <family val="2"/>
    </font>
    <font>
      <u/>
      <sz val="1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indexed="10"/>
      <name val="Calibri"/>
      <family val="2"/>
      <scheme val="minor"/>
    </font>
    <font>
      <sz val="10"/>
      <color rgb="FF3333CC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</font>
    <font>
      <sz val="10"/>
      <color indexed="8"/>
      <name val="Arial"/>
    </font>
    <font>
      <i/>
      <sz val="10"/>
      <color rgb="FF7F7F7F"/>
      <name val="Calibri"/>
      <family val="2"/>
      <scheme val="minor"/>
    </font>
    <font>
      <sz val="11"/>
      <color indexed="13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5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1"/>
        <bgColor theme="5" tint="0.59999389629810485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8"/>
        <bgColor indexed="64"/>
      </patternFill>
    </fill>
  </fills>
  <borders count="2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" fillId="16" borderId="23" applyNumberFormat="0" applyFont="0" applyAlignment="0" applyProtection="0"/>
    <xf numFmtId="0" fontId="27" fillId="0" borderId="0" applyNumberFormat="0" applyFill="0" applyBorder="0" applyAlignment="0" applyProtection="0"/>
  </cellStyleXfs>
  <cellXfs count="416">
    <xf numFmtId="0" fontId="0" fillId="0" borderId="0" xfId="0"/>
    <xf numFmtId="0" fontId="5" fillId="0" borderId="0" xfId="2" applyFont="1"/>
    <xf numFmtId="0" fontId="7" fillId="2" borderId="2" xfId="0" applyFont="1" applyFill="1" applyBorder="1"/>
    <xf numFmtId="0" fontId="7" fillId="2" borderId="3" xfId="0" applyFont="1" applyFill="1" applyBorder="1"/>
    <xf numFmtId="0" fontId="7" fillId="2" borderId="0" xfId="2" applyFont="1" applyFill="1"/>
    <xf numFmtId="44" fontId="8" fillId="3" borderId="0" xfId="3" applyFont="1" applyFill="1"/>
    <xf numFmtId="0" fontId="6" fillId="3" borderId="0" xfId="2" applyFont="1" applyFill="1"/>
    <xf numFmtId="0" fontId="7" fillId="3" borderId="0" xfId="2" applyFont="1" applyFill="1"/>
    <xf numFmtId="164" fontId="8" fillId="0" borderId="0" xfId="4" applyNumberFormat="1" applyFont="1"/>
    <xf numFmtId="44" fontId="5" fillId="0" borderId="0" xfId="2" applyNumberFormat="1" applyFont="1"/>
    <xf numFmtId="0" fontId="9" fillId="4" borderId="4" xfId="2" applyFont="1" applyFill="1" applyBorder="1" applyAlignment="1">
      <alignment horizontal="right"/>
    </xf>
    <xf numFmtId="0" fontId="10" fillId="0" borderId="0" xfId="0" applyFont="1" applyAlignment="1">
      <alignment horizontal="right" vertical="top"/>
    </xf>
    <xf numFmtId="15" fontId="12" fillId="2" borderId="0" xfId="0" applyNumberFormat="1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4" fillId="0" borderId="0" xfId="2"/>
    <xf numFmtId="15" fontId="11" fillId="0" borderId="7" xfId="0" applyNumberFormat="1" applyFont="1" applyBorder="1" applyAlignment="1">
      <alignment horizontal="right" vertical="top"/>
    </xf>
    <xf numFmtId="0" fontId="11" fillId="0" borderId="7" xfId="0" applyFont="1" applyBorder="1" applyAlignment="1">
      <alignment horizontal="right" vertical="top"/>
    </xf>
    <xf numFmtId="0" fontId="14" fillId="9" borderId="0" xfId="0" applyFont="1" applyFill="1" applyAlignment="1">
      <alignment textRotation="90"/>
    </xf>
    <xf numFmtId="0" fontId="2" fillId="13" borderId="0" xfId="0" applyFont="1" applyFill="1"/>
    <xf numFmtId="0" fontId="4" fillId="0" borderId="0" xfId="2" applyFont="1" applyFill="1" applyAlignment="1">
      <alignment vertical="top"/>
    </xf>
    <xf numFmtId="0" fontId="4" fillId="0" borderId="0" xfId="2" applyNumberFormat="1" applyFont="1" applyFill="1" applyAlignment="1">
      <alignment vertical="top"/>
    </xf>
    <xf numFmtId="0" fontId="4" fillId="0" borderId="0" xfId="2" applyNumberFormat="1" applyFont="1" applyFill="1" applyAlignment="1">
      <alignment horizontal="center"/>
    </xf>
    <xf numFmtId="14" fontId="4" fillId="0" borderId="0" xfId="2" applyNumberFormat="1" applyFont="1" applyFill="1" applyAlignment="1">
      <alignment horizontal="center"/>
    </xf>
    <xf numFmtId="165" fontId="4" fillId="0" borderId="0" xfId="2" applyNumberFormat="1" applyFont="1" applyFill="1" applyAlignment="1">
      <alignment vertical="top"/>
    </xf>
    <xf numFmtId="14" fontId="4" fillId="0" borderId="0" xfId="2" applyNumberFormat="1" applyFont="1" applyFill="1" applyAlignment="1">
      <alignment vertical="top"/>
    </xf>
    <xf numFmtId="0" fontId="7" fillId="2" borderId="0" xfId="2" applyNumberFormat="1" applyFont="1" applyFill="1" applyBorder="1" applyAlignment="1"/>
    <xf numFmtId="0" fontId="7" fillId="2" borderId="19" xfId="2" applyFont="1" applyFill="1" applyBorder="1"/>
    <xf numFmtId="0" fontId="7" fillId="2" borderId="18" xfId="2" applyFont="1" applyFill="1" applyBorder="1"/>
    <xf numFmtId="44" fontId="8" fillId="3" borderId="0" xfId="3" applyNumberFormat="1" applyFont="1" applyFill="1" applyBorder="1"/>
    <xf numFmtId="0" fontId="6" fillId="3" borderId="0" xfId="2" applyNumberFormat="1" applyFont="1" applyFill="1" applyBorder="1" applyAlignment="1"/>
    <xf numFmtId="0" fontId="2" fillId="15" borderId="20" xfId="0" applyFont="1" applyFill="1" applyBorder="1"/>
    <xf numFmtId="0" fontId="2" fillId="15" borderId="5" xfId="0" applyFont="1" applyFill="1" applyBorder="1"/>
    <xf numFmtId="0" fontId="4" fillId="0" borderId="0" xfId="0" applyFont="1" applyFill="1" applyAlignment="1">
      <alignment horizontal="right" vertical="top"/>
    </xf>
    <xf numFmtId="0" fontId="4" fillId="0" borderId="0" xfId="0" quotePrefix="1" applyFont="1" applyFill="1" applyAlignment="1">
      <alignment horizontal="right" vertical="top"/>
    </xf>
    <xf numFmtId="14" fontId="4" fillId="0" borderId="0" xfId="0" applyNumberFormat="1" applyFont="1" applyFill="1" applyAlignment="1">
      <alignment horizontal="right" vertical="top"/>
    </xf>
    <xf numFmtId="1" fontId="4" fillId="0" borderId="0" xfId="0" applyNumberFormat="1" applyFont="1" applyFill="1" applyAlignment="1">
      <alignment horizontal="right" vertical="top"/>
    </xf>
    <xf numFmtId="0" fontId="4" fillId="0" borderId="0" xfId="0" applyFont="1" applyFill="1" applyAlignment="1" applyProtection="1">
      <alignment horizontal="right" vertical="top"/>
      <protection locked="0"/>
    </xf>
    <xf numFmtId="14" fontId="4" fillId="0" borderId="0" xfId="2" applyNumberFormat="1" applyFont="1" applyFill="1" applyAlignment="1">
      <alignment horizontal="right" vertical="top"/>
    </xf>
    <xf numFmtId="0" fontId="4" fillId="0" borderId="5" xfId="0" quotePrefix="1" applyFont="1" applyFill="1" applyBorder="1" applyAlignment="1">
      <alignment horizontal="right" vertical="top"/>
    </xf>
    <xf numFmtId="0" fontId="4" fillId="0" borderId="6" xfId="0" quotePrefix="1" applyFont="1" applyFill="1" applyBorder="1" applyAlignment="1">
      <alignment horizontal="right" vertical="top"/>
    </xf>
    <xf numFmtId="0" fontId="4" fillId="0" borderId="6" xfId="0" applyFont="1" applyFill="1" applyBorder="1" applyAlignment="1">
      <alignment horizontal="right" vertical="top"/>
    </xf>
    <xf numFmtId="0" fontId="4" fillId="0" borderId="5" xfId="0" applyFont="1" applyFill="1" applyBorder="1" applyAlignment="1">
      <alignment horizontal="right" vertical="top"/>
    </xf>
    <xf numFmtId="1" fontId="4" fillId="0" borderId="0" xfId="0" applyNumberFormat="1" applyFont="1" applyFill="1" applyBorder="1" applyAlignment="1">
      <alignment horizontal="right" vertical="top"/>
    </xf>
    <xf numFmtId="0" fontId="4" fillId="0" borderId="0" xfId="0" applyFont="1" applyFill="1" applyBorder="1" applyAlignment="1">
      <alignment horizontal="right" vertical="top"/>
    </xf>
    <xf numFmtId="14" fontId="4" fillId="0" borderId="0" xfId="2" applyNumberFormat="1" applyFont="1" applyFill="1" applyBorder="1" applyAlignment="1">
      <alignment horizontal="right" vertical="top"/>
    </xf>
    <xf numFmtId="0" fontId="4" fillId="0" borderId="0" xfId="2" applyFont="1" applyFill="1" applyAlignment="1">
      <alignment horizontal="right" vertical="top"/>
    </xf>
    <xf numFmtId="0" fontId="4" fillId="0" borderId="0" xfId="0" applyNumberFormat="1" applyFont="1" applyFill="1" applyAlignment="1">
      <alignment horizontal="right" vertical="top"/>
    </xf>
    <xf numFmtId="0" fontId="4" fillId="0" borderId="0" xfId="0" applyNumberFormat="1" applyFont="1" applyFill="1" applyBorder="1" applyAlignment="1">
      <alignment horizontal="right" vertical="top"/>
    </xf>
    <xf numFmtId="0" fontId="4" fillId="0" borderId="21" xfId="0" applyFont="1" applyFill="1" applyBorder="1" applyAlignment="1">
      <alignment horizontal="right" vertical="top"/>
    </xf>
    <xf numFmtId="0" fontId="4" fillId="0" borderId="5" xfId="0" applyFont="1" applyFill="1" applyBorder="1" applyAlignment="1" applyProtection="1">
      <alignment horizontal="right" vertical="top"/>
    </xf>
    <xf numFmtId="0" fontId="4" fillId="0" borderId="22" xfId="0" applyFont="1" applyFill="1" applyBorder="1" applyAlignment="1">
      <alignment horizontal="right" vertical="top"/>
    </xf>
    <xf numFmtId="0" fontId="4" fillId="0" borderId="6" xfId="0" applyFont="1" applyFill="1" applyBorder="1" applyAlignment="1" applyProtection="1">
      <alignment horizontal="right" vertical="top"/>
    </xf>
    <xf numFmtId="0" fontId="12" fillId="2" borderId="0" xfId="0" applyFont="1" applyFill="1" applyAlignment="1">
      <alignment vertical="top"/>
    </xf>
    <xf numFmtId="14" fontId="0" fillId="0" borderId="0" xfId="0" applyNumberFormat="1"/>
    <xf numFmtId="0" fontId="20" fillId="0" borderId="0" xfId="0" applyFont="1" applyAlignment="1">
      <alignment horizontal="left" vertical="top"/>
    </xf>
    <xf numFmtId="0" fontId="0" fillId="0" borderId="0" xfId="0" applyFont="1"/>
    <xf numFmtId="14" fontId="0" fillId="0" borderId="0" xfId="0" applyNumberFormat="1" applyFont="1"/>
    <xf numFmtId="0" fontId="2" fillId="9" borderId="0" xfId="0" applyFont="1" applyFill="1" applyAlignment="1"/>
    <xf numFmtId="0" fontId="21" fillId="11" borderId="0" xfId="0" applyFont="1" applyFill="1" applyAlignment="1">
      <alignment horizontal="left"/>
    </xf>
    <xf numFmtId="0" fontId="21" fillId="8" borderId="8" xfId="0" applyFont="1" applyFill="1" applyBorder="1" applyAlignment="1">
      <alignment horizontal="center"/>
    </xf>
    <xf numFmtId="0" fontId="21" fillId="8" borderId="9" xfId="0" applyFont="1" applyFill="1" applyBorder="1" applyAlignment="1">
      <alignment horizontal="center"/>
    </xf>
    <xf numFmtId="0" fontId="21" fillId="8" borderId="10" xfId="0" applyFont="1" applyFill="1" applyBorder="1" applyAlignment="1">
      <alignment horizontal="center"/>
    </xf>
    <xf numFmtId="0" fontId="15" fillId="11" borderId="12" xfId="0" applyFont="1" applyFill="1" applyBorder="1" applyAlignment="1">
      <alignment horizontal="center" vertical="center"/>
    </xf>
    <xf numFmtId="0" fontId="21" fillId="14" borderId="17" xfId="0" applyFont="1" applyFill="1" applyBorder="1" applyAlignment="1">
      <alignment horizontal="center" vertical="center"/>
    </xf>
    <xf numFmtId="0" fontId="3" fillId="13" borderId="14" xfId="0" applyFont="1" applyFill="1" applyBorder="1" applyAlignment="1">
      <alignment horizontal="center" vertical="center"/>
    </xf>
    <xf numFmtId="0" fontId="15" fillId="11" borderId="0" xfId="0" applyFont="1" applyFill="1" applyBorder="1" applyAlignment="1">
      <alignment horizontal="center" vertical="center"/>
    </xf>
    <xf numFmtId="0" fontId="3" fillId="13" borderId="0" xfId="0" applyFont="1" applyFill="1" applyBorder="1" applyAlignment="1">
      <alignment horizontal="center" vertical="center"/>
    </xf>
    <xf numFmtId="0" fontId="21" fillId="14" borderId="13" xfId="0" applyFont="1" applyFill="1" applyBorder="1" applyAlignment="1">
      <alignment horizontal="center" vertical="center"/>
    </xf>
    <xf numFmtId="0" fontId="15" fillId="11" borderId="14" xfId="0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14" fontId="0" fillId="0" borderId="0" xfId="0" applyNumberFormat="1"/>
    <xf numFmtId="0" fontId="10" fillId="0" borderId="0" xfId="0" applyFont="1" applyAlignment="1">
      <alignment horizontal="center" vertical="top"/>
    </xf>
    <xf numFmtId="0" fontId="3" fillId="13" borderId="12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44" fontId="32" fillId="0" borderId="2" xfId="0" applyNumberFormat="1" applyFont="1" applyBorder="1"/>
    <xf numFmtId="0" fontId="32" fillId="0" borderId="2" xfId="0" applyFont="1" applyBorder="1"/>
    <xf numFmtId="44" fontId="32" fillId="0" borderId="1" xfId="0" applyNumberFormat="1" applyFont="1" applyBorder="1"/>
    <xf numFmtId="167" fontId="0" fillId="0" borderId="0" xfId="0" applyNumberFormat="1"/>
    <xf numFmtId="0" fontId="4" fillId="0" borderId="0" xfId="0" applyNumberFormat="1" applyFont="1" applyFill="1" applyBorder="1" applyAlignment="1">
      <alignment horizontal="left" vertical="top"/>
    </xf>
    <xf numFmtId="0" fontId="18" fillId="0" borderId="0" xfId="0" applyNumberFormat="1" applyFont="1" applyFill="1" applyAlignment="1">
      <alignment horizontal="left" vertical="top"/>
    </xf>
    <xf numFmtId="0" fontId="4" fillId="0" borderId="0" xfId="0" applyNumberFormat="1" applyFont="1" applyFill="1" applyAlignment="1">
      <alignment horizontal="left" vertical="top"/>
    </xf>
    <xf numFmtId="0" fontId="24" fillId="0" borderId="0" xfId="0" applyNumberFormat="1" applyFont="1" applyFill="1" applyAlignment="1">
      <alignment horizontal="left" vertical="top"/>
    </xf>
    <xf numFmtId="0" fontId="25" fillId="0" borderId="0" xfId="0" applyNumberFormat="1" applyFont="1" applyFill="1" applyAlignment="1">
      <alignment horizontal="left" vertical="top"/>
    </xf>
    <xf numFmtId="0" fontId="26" fillId="0" borderId="0" xfId="0" applyNumberFormat="1" applyFont="1" applyFill="1" applyBorder="1" applyAlignment="1">
      <alignment horizontal="left" vertical="top"/>
    </xf>
    <xf numFmtId="0" fontId="29" fillId="0" borderId="0" xfId="0" applyNumberFormat="1" applyFont="1" applyFill="1" applyBorder="1" applyAlignment="1">
      <alignment horizontal="left" vertical="top"/>
    </xf>
    <xf numFmtId="0" fontId="29" fillId="0" borderId="0" xfId="0" applyNumberFormat="1" applyFont="1" applyFill="1" applyAlignment="1">
      <alignment horizontal="left" vertical="top"/>
    </xf>
    <xf numFmtId="0" fontId="30" fillId="0" borderId="0" xfId="0" applyNumberFormat="1" applyFont="1" applyFill="1" applyBorder="1" applyAlignment="1">
      <alignment horizontal="left" vertical="top"/>
    </xf>
    <xf numFmtId="0" fontId="31" fillId="0" borderId="0" xfId="0" applyNumberFormat="1" applyFont="1" applyFill="1" applyAlignment="1">
      <alignment horizontal="left" vertical="top"/>
    </xf>
    <xf numFmtId="0" fontId="31" fillId="0" borderId="0" xfId="0" applyNumberFormat="1" applyFont="1" applyFill="1" applyBorder="1" applyAlignment="1">
      <alignment horizontal="left" vertical="top"/>
    </xf>
    <xf numFmtId="15" fontId="11" fillId="0" borderId="0" xfId="0" applyNumberFormat="1" applyFont="1" applyFill="1" applyAlignment="1">
      <alignment horizontal="left" vertical="top"/>
    </xf>
    <xf numFmtId="0" fontId="11" fillId="0" borderId="0" xfId="0" applyFont="1" applyFill="1" applyAlignment="1">
      <alignment horizontal="left" vertical="top"/>
    </xf>
    <xf numFmtId="0" fontId="19" fillId="0" borderId="0" xfId="0" applyNumberFormat="1" applyFont="1" applyFill="1" applyAlignment="1">
      <alignment horizontal="left" vertical="top"/>
    </xf>
    <xf numFmtId="0" fontId="33" fillId="0" borderId="0" xfId="0" applyNumberFormat="1" applyFont="1" applyFill="1" applyBorder="1" applyAlignment="1">
      <alignment horizontal="left" vertical="top"/>
    </xf>
    <xf numFmtId="0" fontId="34" fillId="0" borderId="0" xfId="0" applyNumberFormat="1" applyFont="1" applyFill="1" applyAlignment="1">
      <alignment horizontal="left" vertical="top"/>
    </xf>
    <xf numFmtId="0" fontId="34" fillId="0" borderId="0" xfId="0" applyNumberFormat="1" applyFont="1" applyFill="1" applyBorder="1" applyAlignment="1">
      <alignment horizontal="left" vertical="top"/>
    </xf>
    <xf numFmtId="0" fontId="35" fillId="0" borderId="0" xfId="0" applyNumberFormat="1" applyFont="1" applyFill="1" applyBorder="1" applyAlignment="1">
      <alignment horizontal="left" vertical="top"/>
    </xf>
    <xf numFmtId="0" fontId="35" fillId="0" borderId="0" xfId="0" applyNumberFormat="1" applyFont="1" applyFill="1" applyAlignment="1">
      <alignment horizontal="left" vertical="top"/>
    </xf>
    <xf numFmtId="0" fontId="15" fillId="0" borderId="11" xfId="0" applyFont="1" applyFill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36" fillId="0" borderId="0" xfId="0" applyNumberFormat="1" applyFont="1" applyFill="1" applyAlignment="1">
      <alignment horizontal="left" vertical="top"/>
    </xf>
    <xf numFmtId="0" fontId="37" fillId="0" borderId="0" xfId="0" applyNumberFormat="1" applyFont="1" applyFill="1" applyBorder="1" applyAlignment="1">
      <alignment horizontal="left" vertical="top"/>
    </xf>
    <xf numFmtId="0" fontId="38" fillId="0" borderId="0" xfId="0" applyNumberFormat="1" applyFont="1" applyFill="1" applyAlignment="1">
      <alignment horizontal="left" vertical="top"/>
    </xf>
    <xf numFmtId="0" fontId="39" fillId="0" borderId="0" xfId="0" applyNumberFormat="1" applyFont="1" applyFill="1" applyAlignment="1">
      <alignment horizontal="left" vertical="top"/>
    </xf>
    <xf numFmtId="0" fontId="15" fillId="11" borderId="15" xfId="0" applyFont="1" applyFill="1" applyBorder="1" applyAlignment="1">
      <alignment horizontal="center" vertical="center"/>
    </xf>
    <xf numFmtId="0" fontId="40" fillId="0" borderId="0" xfId="0" applyNumberFormat="1" applyFont="1" applyFill="1" applyAlignment="1">
      <alignment horizontal="left" vertical="top"/>
    </xf>
    <xf numFmtId="0" fontId="40" fillId="0" borderId="0" xfId="0" applyNumberFormat="1" applyFont="1" applyFill="1" applyBorder="1" applyAlignment="1">
      <alignment horizontal="left" vertical="top"/>
    </xf>
    <xf numFmtId="0" fontId="5" fillId="0" borderId="0" xfId="2" applyFont="1" applyFill="1"/>
    <xf numFmtId="0" fontId="41" fillId="0" borderId="0" xfId="0" applyNumberFormat="1" applyFont="1" applyFill="1" applyAlignment="1">
      <alignment horizontal="left" vertical="top"/>
    </xf>
    <xf numFmtId="0" fontId="0" fillId="18" borderId="0" xfId="0" applyFont="1" applyFill="1"/>
    <xf numFmtId="14" fontId="0" fillId="18" borderId="0" xfId="0" applyNumberFormat="1" applyFont="1" applyFill="1"/>
    <xf numFmtId="0" fontId="0" fillId="18" borderId="0" xfId="0" applyNumberFormat="1" applyFont="1" applyFill="1"/>
    <xf numFmtId="166" fontId="0" fillId="18" borderId="0" xfId="0" applyNumberFormat="1" applyFont="1" applyFill="1"/>
    <xf numFmtId="0" fontId="0" fillId="19" borderId="0" xfId="0" applyFont="1" applyFill="1"/>
    <xf numFmtId="14" fontId="0" fillId="19" borderId="0" xfId="0" applyNumberFormat="1" applyFont="1" applyFill="1"/>
    <xf numFmtId="0" fontId="0" fillId="19" borderId="0" xfId="0" applyNumberFormat="1" applyFont="1" applyFill="1"/>
    <xf numFmtId="166" fontId="0" fillId="19" borderId="0" xfId="0" applyNumberFormat="1" applyFont="1" applyFill="1"/>
    <xf numFmtId="0" fontId="42" fillId="0" borderId="0" xfId="0" applyNumberFormat="1" applyFont="1" applyFill="1" applyAlignment="1">
      <alignment horizontal="left" vertical="top"/>
    </xf>
    <xf numFmtId="0" fontId="43" fillId="4" borderId="4" xfId="2" applyNumberFormat="1" applyFont="1" applyFill="1" applyBorder="1" applyAlignment="1">
      <alignment horizontal="right"/>
    </xf>
    <xf numFmtId="0" fontId="44" fillId="0" borderId="0" xfId="2" applyFont="1"/>
    <xf numFmtId="0" fontId="45" fillId="0" borderId="0" xfId="0" applyNumberFormat="1" applyFont="1" applyFill="1" applyAlignment="1">
      <alignment horizontal="left" vertical="top"/>
    </xf>
    <xf numFmtId="0" fontId="45" fillId="0" borderId="0" xfId="0" applyNumberFormat="1" applyFont="1" applyFill="1" applyBorder="1" applyAlignment="1">
      <alignment horizontal="left" vertical="top"/>
    </xf>
    <xf numFmtId="0" fontId="5" fillId="20" borderId="0" xfId="2" applyFont="1" applyFill="1"/>
    <xf numFmtId="0" fontId="5" fillId="17" borderId="0" xfId="2" applyFont="1" applyFill="1"/>
    <xf numFmtId="0" fontId="46" fillId="0" borderId="0" xfId="0" applyNumberFormat="1" applyFont="1" applyFill="1" applyAlignment="1">
      <alignment horizontal="left" vertical="top"/>
    </xf>
    <xf numFmtId="0" fontId="21" fillId="8" borderId="11" xfId="0" applyFont="1" applyFill="1" applyBorder="1" applyAlignment="1">
      <alignment horizontal="center"/>
    </xf>
    <xf numFmtId="0" fontId="21" fillId="8" borderId="12" xfId="0" applyFont="1" applyFill="1" applyBorder="1" applyAlignment="1">
      <alignment horizontal="center"/>
    </xf>
    <xf numFmtId="0" fontId="21" fillId="8" borderId="17" xfId="0" applyFont="1" applyFill="1" applyBorder="1" applyAlignment="1">
      <alignment horizontal="center"/>
    </xf>
    <xf numFmtId="0" fontId="47" fillId="0" borderId="0" xfId="0" applyNumberFormat="1" applyFont="1" applyFill="1" applyAlignment="1">
      <alignment horizontal="left" vertical="top"/>
    </xf>
    <xf numFmtId="0" fontId="10" fillId="0" borderId="0" xfId="0" applyFont="1"/>
    <xf numFmtId="0" fontId="48" fillId="0" borderId="0" xfId="0" applyNumberFormat="1" applyFont="1" applyFill="1" applyAlignment="1">
      <alignment horizontal="left" vertical="top"/>
    </xf>
    <xf numFmtId="0" fontId="6" fillId="0" borderId="0" xfId="6" applyNumberFormat="1" applyFont="1" applyFill="1" applyBorder="1" applyAlignment="1"/>
    <xf numFmtId="0" fontId="7" fillId="2" borderId="0" xfId="6" applyNumberFormat="1" applyFont="1" applyFill="1" applyBorder="1" applyAlignment="1"/>
    <xf numFmtId="44" fontId="5" fillId="0" borderId="24" xfId="1" applyFont="1" applyFill="1" applyBorder="1" applyAlignment="1"/>
    <xf numFmtId="44" fontId="28" fillId="0" borderId="0" xfId="1" applyFont="1" applyFill="1" applyBorder="1" applyAlignment="1"/>
    <xf numFmtId="0" fontId="3" fillId="0" borderId="4" xfId="0" applyFont="1" applyFill="1" applyBorder="1" applyAlignment="1">
      <alignment horizontal="center" vertical="center"/>
    </xf>
    <xf numFmtId="0" fontId="21" fillId="0" borderId="16" xfId="0" applyFont="1" applyFill="1" applyBorder="1" applyAlignment="1">
      <alignment horizontal="center" vertical="center"/>
    </xf>
    <xf numFmtId="0" fontId="4" fillId="0" borderId="0" xfId="6" applyFont="1" applyFill="1" applyAlignment="1">
      <alignment vertical="top"/>
    </xf>
    <xf numFmtId="0" fontId="4" fillId="0" borderId="0" xfId="6" applyNumberFormat="1" applyFont="1" applyFill="1" applyAlignment="1">
      <alignment vertical="top"/>
    </xf>
    <xf numFmtId="0" fontId="4" fillId="0" borderId="0" xfId="6" applyFont="1" applyFill="1" applyAlignment="1">
      <alignment horizontal="right" vertical="top"/>
    </xf>
    <xf numFmtId="0" fontId="13" fillId="0" borderId="0" xfId="6" applyFont="1" applyFill="1" applyBorder="1" applyAlignment="1">
      <alignment horizontal="center"/>
    </xf>
    <xf numFmtId="14" fontId="4" fillId="0" borderId="0" xfId="6" applyNumberFormat="1" applyFont="1" applyFill="1" applyBorder="1" applyAlignment="1">
      <alignment horizontal="center"/>
    </xf>
    <xf numFmtId="0" fontId="49" fillId="0" borderId="0" xfId="6" applyFont="1" applyFill="1" applyBorder="1" applyAlignment="1">
      <alignment horizontal="center"/>
    </xf>
    <xf numFmtId="0" fontId="4" fillId="0" borderId="0" xfId="6" applyFont="1" applyFill="1" applyBorder="1" applyAlignment="1">
      <alignment horizontal="center"/>
    </xf>
    <xf numFmtId="0" fontId="4" fillId="0" borderId="0" xfId="2" applyFont="1" applyFill="1" applyBorder="1" applyAlignment="1">
      <alignment horizontal="center"/>
    </xf>
    <xf numFmtId="0" fontId="48" fillId="0" borderId="0" xfId="2" applyFont="1" applyFill="1" applyBorder="1" applyAlignment="1">
      <alignment horizontal="right" vertical="top"/>
    </xf>
    <xf numFmtId="0" fontId="48" fillId="0" borderId="0" xfId="6" applyFont="1" applyFill="1" applyBorder="1" applyAlignment="1">
      <alignment horizontal="center"/>
    </xf>
    <xf numFmtId="0" fontId="10" fillId="0" borderId="0" xfId="0" applyFont="1" applyFill="1"/>
    <xf numFmtId="0" fontId="10" fillId="0" borderId="0" xfId="0" applyFont="1" applyFill="1" applyBorder="1" applyAlignment="1">
      <alignment horizontal="center"/>
    </xf>
    <xf numFmtId="0" fontId="13" fillId="0" borderId="0" xfId="2" applyFont="1" applyFill="1" applyBorder="1" applyAlignment="1">
      <alignment horizontal="center"/>
    </xf>
    <xf numFmtId="14" fontId="4" fillId="0" borderId="0" xfId="2" applyNumberFormat="1" applyFont="1" applyFill="1" applyBorder="1" applyAlignment="1">
      <alignment horizontal="center"/>
    </xf>
    <xf numFmtId="0" fontId="4" fillId="0" borderId="0" xfId="2" applyNumberFormat="1" applyFont="1" applyFill="1" applyBorder="1" applyAlignment="1">
      <alignment horizontal="center"/>
    </xf>
    <xf numFmtId="0" fontId="16" fillId="0" borderId="0" xfId="2" applyFont="1" applyFill="1" applyBorder="1" applyAlignment="1">
      <alignment horizontal="center"/>
    </xf>
    <xf numFmtId="0" fontId="10" fillId="0" borderId="0" xfId="0" applyFont="1" applyFill="1" applyBorder="1"/>
    <xf numFmtId="44" fontId="13" fillId="0" borderId="0" xfId="2" applyNumberFormat="1" applyFont="1" applyFill="1" applyBorder="1" applyAlignment="1">
      <alignment vertical="top"/>
    </xf>
    <xf numFmtId="44" fontId="17" fillId="0" borderId="0" xfId="1" applyFont="1" applyFill="1" applyBorder="1" applyAlignment="1">
      <alignment horizontal="center"/>
    </xf>
    <xf numFmtId="0" fontId="13" fillId="0" borderId="0" xfId="5" applyFont="1" applyFill="1" applyBorder="1" applyAlignment="1">
      <alignment horizontal="center"/>
    </xf>
    <xf numFmtId="0" fontId="50" fillId="0" borderId="0" xfId="5" applyFont="1" applyFill="1" applyBorder="1" applyAlignment="1">
      <alignment horizontal="center"/>
    </xf>
    <xf numFmtId="0" fontId="10" fillId="21" borderId="0" xfId="0" applyFont="1" applyFill="1"/>
    <xf numFmtId="0" fontId="10" fillId="8" borderId="0" xfId="0" applyFont="1" applyFill="1"/>
    <xf numFmtId="0" fontId="4" fillId="21" borderId="0" xfId="6" applyFont="1" applyFill="1" applyAlignment="1">
      <alignment vertical="top"/>
    </xf>
    <xf numFmtId="0" fontId="4" fillId="8" borderId="0" xfId="6" applyFont="1" applyFill="1" applyAlignment="1">
      <alignment vertical="top"/>
    </xf>
    <xf numFmtId="0" fontId="49" fillId="0" borderId="0" xfId="6" applyFont="1" applyFill="1" applyAlignment="1">
      <alignment horizontal="center"/>
    </xf>
    <xf numFmtId="0" fontId="4" fillId="0" borderId="0" xfId="6" applyFont="1" applyFill="1" applyAlignment="1">
      <alignment horizontal="center"/>
    </xf>
    <xf numFmtId="0" fontId="13" fillId="0" borderId="23" xfId="5" applyFont="1" applyFill="1" applyAlignment="1">
      <alignment horizontal="center"/>
    </xf>
    <xf numFmtId="0" fontId="4" fillId="0" borderId="0" xfId="2" applyFont="1" applyFill="1" applyBorder="1" applyAlignment="1">
      <alignment horizontal="right" vertical="top"/>
    </xf>
    <xf numFmtId="0" fontId="13" fillId="10" borderId="24" xfId="5" applyFont="1" applyFill="1" applyBorder="1" applyAlignment="1">
      <alignment horizontal="center"/>
    </xf>
    <xf numFmtId="7" fontId="13" fillId="10" borderId="24" xfId="5" applyNumberFormat="1" applyFont="1" applyFill="1" applyBorder="1" applyAlignment="1">
      <alignment horizontal="center"/>
    </xf>
    <xf numFmtId="0" fontId="13" fillId="0" borderId="24" xfId="5" applyFont="1" applyFill="1" applyBorder="1" applyAlignment="1">
      <alignment horizontal="center"/>
    </xf>
    <xf numFmtId="0" fontId="51" fillId="0" borderId="0" xfId="0" applyNumberFormat="1" applyFont="1" applyFill="1" applyAlignment="1">
      <alignment horizontal="left" vertical="top"/>
    </xf>
    <xf numFmtId="0" fontId="13" fillId="10" borderId="23" xfId="5" applyFont="1" applyFill="1" applyAlignment="1">
      <alignment horizontal="center"/>
    </xf>
    <xf numFmtId="7" fontId="13" fillId="10" borderId="23" xfId="5" applyNumberFormat="1" applyFont="1" applyFill="1" applyAlignment="1">
      <alignment horizontal="center"/>
    </xf>
    <xf numFmtId="0" fontId="4" fillId="0" borderId="0" xfId="2" applyFill="1"/>
    <xf numFmtId="0" fontId="4" fillId="21" borderId="0" xfId="2" applyFill="1"/>
    <xf numFmtId="0" fontId="4" fillId="10" borderId="0" xfId="6" applyFont="1" applyFill="1" applyAlignment="1">
      <alignment vertical="top"/>
    </xf>
    <xf numFmtId="0" fontId="51" fillId="0" borderId="0" xfId="2" applyFont="1" applyFill="1" applyAlignment="1">
      <alignment horizontal="right" vertical="top"/>
    </xf>
    <xf numFmtId="0" fontId="51" fillId="0" borderId="0" xfId="6" applyFont="1" applyFill="1" applyAlignment="1">
      <alignment horizontal="center"/>
    </xf>
    <xf numFmtId="0" fontId="52" fillId="0" borderId="23" xfId="5" applyFont="1" applyFill="1" applyAlignment="1">
      <alignment horizontal="center"/>
    </xf>
    <xf numFmtId="0" fontId="51" fillId="0" borderId="0" xfId="2" applyFont="1" applyFill="1" applyBorder="1" applyAlignment="1">
      <alignment horizontal="right" vertical="top"/>
    </xf>
    <xf numFmtId="0" fontId="51" fillId="0" borderId="0" xfId="6" applyFont="1" applyFill="1" applyBorder="1" applyAlignment="1">
      <alignment horizontal="center"/>
    </xf>
    <xf numFmtId="0" fontId="52" fillId="0" borderId="24" xfId="5" applyFont="1" applyFill="1" applyBorder="1" applyAlignment="1">
      <alignment horizontal="center"/>
    </xf>
    <xf numFmtId="0" fontId="3" fillId="13" borderId="4" xfId="0" applyFont="1" applyFill="1" applyBorder="1" applyAlignment="1">
      <alignment horizontal="center" vertical="center"/>
    </xf>
    <xf numFmtId="44" fontId="28" fillId="0" borderId="0" xfId="6" applyNumberFormat="1" applyFont="1" applyFill="1" applyAlignment="1"/>
    <xf numFmtId="0" fontId="52" fillId="10" borderId="24" xfId="5" applyFont="1" applyFill="1" applyBorder="1" applyAlignment="1">
      <alignment horizontal="center"/>
    </xf>
    <xf numFmtId="7" fontId="52" fillId="10" borderId="24" xfId="5" applyNumberFormat="1" applyFont="1" applyFill="1" applyBorder="1" applyAlignment="1">
      <alignment horizontal="center"/>
    </xf>
    <xf numFmtId="0" fontId="51" fillId="0" borderId="0" xfId="0" applyNumberFormat="1" applyFont="1" applyFill="1" applyBorder="1" applyAlignment="1">
      <alignment horizontal="left" vertical="top"/>
    </xf>
    <xf numFmtId="0" fontId="52" fillId="10" borderId="23" xfId="5" applyFont="1" applyFill="1" applyAlignment="1">
      <alignment horizontal="center"/>
    </xf>
    <xf numFmtId="7" fontId="52" fillId="10" borderId="23" xfId="5" applyNumberFormat="1" applyFont="1" applyFill="1" applyAlignment="1">
      <alignment horizontal="center"/>
    </xf>
    <xf numFmtId="0" fontId="53" fillId="0" borderId="0" xfId="2" applyFont="1" applyFill="1" applyAlignment="1">
      <alignment horizontal="right" vertical="top"/>
    </xf>
    <xf numFmtId="0" fontId="53" fillId="0" borderId="0" xfId="6" applyFont="1" applyFill="1" applyAlignment="1">
      <alignment horizontal="center"/>
    </xf>
    <xf numFmtId="0" fontId="54" fillId="0" borderId="23" xfId="5" applyFont="1" applyFill="1" applyAlignment="1">
      <alignment horizontal="center"/>
    </xf>
    <xf numFmtId="0" fontId="53" fillId="0" borderId="0" xfId="2" applyFont="1" applyFill="1" applyBorder="1" applyAlignment="1">
      <alignment horizontal="right" vertical="top"/>
    </xf>
    <xf numFmtId="0" fontId="53" fillId="0" borderId="0" xfId="6" applyFont="1" applyFill="1" applyBorder="1" applyAlignment="1">
      <alignment horizontal="center"/>
    </xf>
    <xf numFmtId="0" fontId="54" fillId="0" borderId="24" xfId="5" applyFont="1" applyFill="1" applyBorder="1" applyAlignment="1">
      <alignment horizontal="center"/>
    </xf>
    <xf numFmtId="0" fontId="53" fillId="0" borderId="0" xfId="0" applyNumberFormat="1" applyFont="1" applyFill="1" applyAlignment="1">
      <alignment horizontal="left" vertical="top"/>
    </xf>
    <xf numFmtId="0" fontId="15" fillId="0" borderId="14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55" fillId="0" borderId="0" xfId="2" applyFont="1" applyFill="1" applyAlignment="1">
      <alignment horizontal="right" vertical="top"/>
    </xf>
    <xf numFmtId="0" fontId="55" fillId="0" borderId="0" xfId="6" applyFont="1" applyFill="1" applyAlignment="1">
      <alignment horizontal="center"/>
    </xf>
    <xf numFmtId="0" fontId="56" fillId="0" borderId="23" xfId="5" applyFont="1" applyFill="1" applyAlignment="1">
      <alignment horizontal="center"/>
    </xf>
    <xf numFmtId="0" fontId="55" fillId="0" borderId="0" xfId="0" applyNumberFormat="1" applyFont="1" applyFill="1" applyAlignment="1">
      <alignment horizontal="left" vertical="top"/>
    </xf>
    <xf numFmtId="0" fontId="56" fillId="10" borderId="23" xfId="5" applyFont="1" applyFill="1" applyAlignment="1">
      <alignment horizontal="center"/>
    </xf>
    <xf numFmtId="7" fontId="56" fillId="10" borderId="23" xfId="5" applyNumberFormat="1" applyFont="1" applyFill="1" applyAlignment="1">
      <alignment horizontal="center"/>
    </xf>
    <xf numFmtId="0" fontId="55" fillId="0" borderId="0" xfId="6" applyFont="1" applyFill="1" applyBorder="1" applyAlignment="1">
      <alignment horizontal="center"/>
    </xf>
    <xf numFmtId="0" fontId="56" fillId="0" borderId="24" xfId="5" applyFont="1" applyFill="1" applyBorder="1" applyAlignment="1">
      <alignment horizontal="center"/>
    </xf>
    <xf numFmtId="0" fontId="4" fillId="8" borderId="0" xfId="2" applyFill="1"/>
    <xf numFmtId="44" fontId="28" fillId="0" borderId="0" xfId="6" applyNumberFormat="1" applyFont="1" applyFill="1" applyBorder="1" applyAlignment="1"/>
    <xf numFmtId="0" fontId="57" fillId="0" borderId="0" xfId="6" applyFont="1" applyFill="1" applyAlignment="1">
      <alignment horizontal="center"/>
    </xf>
    <xf numFmtId="0" fontId="58" fillId="0" borderId="0" xfId="2" applyFont="1" applyFill="1" applyAlignment="1">
      <alignment horizontal="right" vertical="top"/>
    </xf>
    <xf numFmtId="0" fontId="58" fillId="0" borderId="0" xfId="6" applyFont="1" applyFill="1" applyAlignment="1">
      <alignment horizontal="center"/>
    </xf>
    <xf numFmtId="0" fontId="59" fillId="0" borderId="23" xfId="5" applyFont="1" applyFill="1" applyAlignment="1">
      <alignment horizontal="center"/>
    </xf>
    <xf numFmtId="0" fontId="57" fillId="0" borderId="0" xfId="6" applyFont="1" applyFill="1" applyBorder="1" applyAlignment="1">
      <alignment horizontal="center"/>
    </xf>
    <xf numFmtId="0" fontId="58" fillId="0" borderId="0" xfId="2" applyFont="1" applyFill="1" applyBorder="1" applyAlignment="1">
      <alignment horizontal="right" vertical="top"/>
    </xf>
    <xf numFmtId="0" fontId="58" fillId="0" borderId="0" xfId="6" applyFont="1" applyFill="1" applyBorder="1" applyAlignment="1">
      <alignment horizontal="center"/>
    </xf>
    <xf numFmtId="0" fontId="59" fillId="0" borderId="24" xfId="5" applyFont="1" applyFill="1" applyBorder="1" applyAlignment="1">
      <alignment horizontal="center"/>
    </xf>
    <xf numFmtId="0" fontId="59" fillId="10" borderId="23" xfId="5" applyFont="1" applyFill="1" applyAlignment="1">
      <alignment horizontal="center"/>
    </xf>
    <xf numFmtId="7" fontId="59" fillId="10" borderId="23" xfId="5" applyNumberFormat="1" applyFont="1" applyFill="1" applyAlignment="1">
      <alignment horizontal="center"/>
    </xf>
    <xf numFmtId="0" fontId="15" fillId="0" borderId="4" xfId="0" applyFont="1" applyFill="1" applyBorder="1"/>
    <xf numFmtId="0" fontId="15" fillId="0" borderId="16" xfId="0" applyFont="1" applyFill="1" applyBorder="1"/>
    <xf numFmtId="0" fontId="58" fillId="0" borderId="0" xfId="0" applyNumberFormat="1" applyFont="1" applyFill="1" applyAlignment="1">
      <alignment horizontal="left" vertical="top"/>
    </xf>
    <xf numFmtId="14" fontId="4" fillId="0" borderId="0" xfId="6" applyNumberFormat="1" applyFont="1" applyFill="1" applyAlignment="1">
      <alignment horizontal="center"/>
    </xf>
    <xf numFmtId="0" fontId="58" fillId="0" borderId="0" xfId="0" applyNumberFormat="1" applyFont="1" applyFill="1" applyBorder="1" applyAlignment="1">
      <alignment horizontal="left" vertical="top"/>
    </xf>
    <xf numFmtId="0" fontId="60" fillId="0" borderId="0" xfId="0" applyNumberFormat="1" applyFont="1" applyFill="1" applyAlignment="1">
      <alignment horizontal="left" vertical="top"/>
    </xf>
    <xf numFmtId="0" fontId="61" fillId="0" borderId="0" xfId="2" applyFont="1" applyFill="1" applyAlignment="1">
      <alignment horizontal="right" vertical="top"/>
    </xf>
    <xf numFmtId="0" fontId="61" fillId="0" borderId="0" xfId="6" applyFont="1" applyFill="1" applyAlignment="1">
      <alignment horizontal="center"/>
    </xf>
    <xf numFmtId="0" fontId="62" fillId="0" borderId="23" xfId="5" applyFont="1" applyFill="1" applyAlignment="1">
      <alignment horizontal="center"/>
    </xf>
    <xf numFmtId="0" fontId="61" fillId="0" borderId="0" xfId="0" applyNumberFormat="1" applyFont="1" applyFill="1" applyAlignment="1">
      <alignment horizontal="left" vertical="top"/>
    </xf>
    <xf numFmtId="0" fontId="15" fillId="0" borderId="4" xfId="0" applyFont="1" applyFill="1" applyBorder="1" applyAlignment="1">
      <alignment horizontal="center" vertical="center"/>
    </xf>
    <xf numFmtId="0" fontId="63" fillId="0" borderId="0" xfId="6" applyFont="1" applyFill="1" applyAlignment="1">
      <alignment horizontal="center"/>
    </xf>
    <xf numFmtId="0" fontId="63" fillId="0" borderId="0" xfId="6" applyFont="1" applyFill="1" applyBorder="1" applyAlignment="1">
      <alignment horizontal="center"/>
    </xf>
    <xf numFmtId="0" fontId="61" fillId="0" borderId="0" xfId="2" applyFont="1" applyFill="1" applyBorder="1" applyAlignment="1">
      <alignment horizontal="right" vertical="top"/>
    </xf>
    <xf numFmtId="0" fontId="61" fillId="0" borderId="0" xfId="6" applyFont="1" applyFill="1" applyBorder="1" applyAlignment="1">
      <alignment horizontal="center"/>
    </xf>
    <xf numFmtId="0" fontId="62" fillId="0" borderId="24" xfId="5" applyFont="1" applyFill="1" applyBorder="1" applyAlignment="1">
      <alignment horizontal="center"/>
    </xf>
    <xf numFmtId="0" fontId="62" fillId="10" borderId="23" xfId="5" applyFont="1" applyFill="1" applyAlignment="1">
      <alignment horizontal="center"/>
    </xf>
    <xf numFmtId="7" fontId="62" fillId="10" borderId="23" xfId="5" applyNumberFormat="1" applyFont="1" applyFill="1" applyAlignment="1">
      <alignment horizontal="center"/>
    </xf>
    <xf numFmtId="0" fontId="64" fillId="0" borderId="0" xfId="0" applyNumberFormat="1" applyFont="1" applyFill="1" applyAlignment="1">
      <alignment horizontal="left" vertical="top"/>
    </xf>
    <xf numFmtId="0" fontId="64" fillId="0" borderId="0" xfId="2" applyFont="1" applyFill="1" applyAlignment="1">
      <alignment horizontal="right" vertical="top"/>
    </xf>
    <xf numFmtId="0" fontId="64" fillId="0" borderId="0" xfId="6" applyFont="1" applyFill="1" applyAlignment="1">
      <alignment horizontal="center"/>
    </xf>
    <xf numFmtId="0" fontId="65" fillId="0" borderId="23" xfId="5" applyFont="1" applyFill="1" applyAlignment="1">
      <alignment horizontal="center"/>
    </xf>
    <xf numFmtId="0" fontId="64" fillId="0" borderId="0" xfId="2" applyFont="1" applyFill="1" applyBorder="1" applyAlignment="1">
      <alignment horizontal="right" vertical="top"/>
    </xf>
    <xf numFmtId="0" fontId="64" fillId="0" borderId="0" xfId="6" applyFont="1" applyFill="1" applyBorder="1" applyAlignment="1">
      <alignment horizontal="center"/>
    </xf>
    <xf numFmtId="0" fontId="65" fillId="0" borderId="24" xfId="5" applyFont="1" applyFill="1" applyBorder="1" applyAlignment="1">
      <alignment horizontal="center"/>
    </xf>
    <xf numFmtId="0" fontId="65" fillId="10" borderId="23" xfId="5" applyFont="1" applyFill="1" applyAlignment="1">
      <alignment horizontal="center"/>
    </xf>
    <xf numFmtId="7" fontId="65" fillId="10" borderId="23" xfId="5" applyNumberFormat="1" applyFont="1" applyFill="1" applyAlignment="1">
      <alignment horizontal="center"/>
    </xf>
    <xf numFmtId="0" fontId="64" fillId="0" borderId="0" xfId="0" applyNumberFormat="1" applyFont="1" applyFill="1" applyBorder="1" applyAlignment="1">
      <alignment horizontal="left" vertical="top"/>
    </xf>
    <xf numFmtId="0" fontId="0" fillId="0" borderId="0" xfId="0" applyAlignment="1">
      <alignment horizontal="left" indent="1"/>
    </xf>
    <xf numFmtId="0" fontId="4" fillId="0" borderId="0" xfId="0" applyFont="1" applyFill="1"/>
    <xf numFmtId="14" fontId="4" fillId="0" borderId="0" xfId="6" applyNumberFormat="1" applyFont="1" applyFill="1" applyAlignment="1">
      <alignment vertical="top"/>
    </xf>
    <xf numFmtId="0" fontId="13" fillId="0" borderId="0" xfId="6" applyFont="1" applyFill="1" applyAlignment="1">
      <alignment horizontal="center"/>
    </xf>
    <xf numFmtId="0" fontId="66" fillId="0" borderId="0" xfId="2" applyFont="1" applyFill="1" applyAlignment="1">
      <alignment horizontal="right" vertical="top"/>
    </xf>
    <xf numFmtId="0" fontId="66" fillId="0" borderId="0" xfId="6" applyFont="1" applyFill="1" applyAlignment="1">
      <alignment horizontal="center"/>
    </xf>
    <xf numFmtId="0" fontId="67" fillId="0" borderId="23" xfId="5" applyFont="1" applyFill="1" applyAlignment="1">
      <alignment horizontal="center"/>
    </xf>
    <xf numFmtId="0" fontId="66" fillId="0" borderId="0" xfId="2" applyFont="1" applyFill="1" applyBorder="1" applyAlignment="1">
      <alignment horizontal="right" vertical="top"/>
    </xf>
    <xf numFmtId="0" fontId="66" fillId="0" borderId="0" xfId="6" applyFont="1" applyFill="1" applyBorder="1" applyAlignment="1">
      <alignment horizontal="center"/>
    </xf>
    <xf numFmtId="0" fontId="67" fillId="0" borderId="24" xfId="5" applyFont="1" applyFill="1" applyBorder="1" applyAlignment="1">
      <alignment horizontal="center"/>
    </xf>
    <xf numFmtId="0" fontId="68" fillId="0" borderId="0" xfId="2" applyFont="1" applyFill="1" applyAlignment="1">
      <alignment horizontal="right" vertical="top"/>
    </xf>
    <xf numFmtId="0" fontId="68" fillId="0" borderId="0" xfId="6" applyFont="1" applyFill="1" applyAlignment="1">
      <alignment horizontal="center"/>
    </xf>
    <xf numFmtId="0" fontId="69" fillId="0" borderId="23" xfId="5" applyFont="1" applyFill="1" applyAlignment="1">
      <alignment horizontal="center"/>
    </xf>
    <xf numFmtId="0" fontId="68" fillId="0" borderId="0" xfId="2" applyFont="1" applyFill="1" applyBorder="1" applyAlignment="1">
      <alignment horizontal="right" vertical="top"/>
    </xf>
    <xf numFmtId="0" fontId="68" fillId="0" borderId="0" xfId="6" applyFont="1" applyFill="1" applyBorder="1" applyAlignment="1">
      <alignment horizontal="center"/>
    </xf>
    <xf numFmtId="0" fontId="69" fillId="0" borderId="24" xfId="5" applyFont="1" applyFill="1" applyBorder="1" applyAlignment="1">
      <alignment horizontal="center"/>
    </xf>
    <xf numFmtId="0" fontId="68" fillId="0" borderId="0" xfId="0" applyNumberFormat="1" applyFont="1" applyFill="1" applyAlignment="1">
      <alignment horizontal="left" vertical="top"/>
    </xf>
    <xf numFmtId="165" fontId="4" fillId="0" borderId="0" xfId="6" applyNumberFormat="1" applyFont="1" applyFill="1" applyAlignment="1">
      <alignment vertical="top"/>
    </xf>
    <xf numFmtId="0" fontId="4" fillId="0" borderId="18" xfId="0" applyFont="1" applyFill="1" applyBorder="1"/>
    <xf numFmtId="0" fontId="4" fillId="23" borderId="18" xfId="0" applyFont="1" applyFill="1" applyBorder="1"/>
    <xf numFmtId="0" fontId="69" fillId="10" borderId="23" xfId="5" applyFont="1" applyFill="1" applyAlignment="1">
      <alignment horizontal="center"/>
    </xf>
    <xf numFmtId="7" fontId="69" fillId="10" borderId="23" xfId="5" applyNumberFormat="1" applyFont="1" applyFill="1" applyAlignment="1">
      <alignment horizontal="center"/>
    </xf>
    <xf numFmtId="0" fontId="4" fillId="0" borderId="0" xfId="6" applyFont="1" applyFill="1" applyBorder="1" applyAlignment="1">
      <alignment vertical="top"/>
    </xf>
    <xf numFmtId="0" fontId="4" fillId="0" borderId="0" xfId="6" applyNumberFormat="1" applyFont="1" applyFill="1" applyBorder="1" applyAlignment="1">
      <alignment vertical="top"/>
    </xf>
    <xf numFmtId="0" fontId="4" fillId="0" borderId="26" xfId="6" applyFont="1" applyFill="1" applyBorder="1" applyAlignment="1">
      <alignment vertical="top"/>
    </xf>
    <xf numFmtId="0" fontId="4" fillId="0" borderId="0" xfId="6" applyFont="1" applyFill="1" applyBorder="1" applyAlignment="1">
      <alignment horizontal="right" vertical="top"/>
    </xf>
    <xf numFmtId="0" fontId="70" fillId="0" borderId="0" xfId="6" applyFont="1" applyFill="1" applyAlignment="1">
      <alignment horizontal="center"/>
    </xf>
    <xf numFmtId="0" fontId="71" fillId="0" borderId="0" xfId="2" applyFont="1" applyFill="1" applyAlignment="1">
      <alignment horizontal="right" vertical="top"/>
    </xf>
    <xf numFmtId="0" fontId="71" fillId="0" borderId="0" xfId="6" applyFont="1" applyFill="1" applyAlignment="1">
      <alignment horizontal="center"/>
    </xf>
    <xf numFmtId="0" fontId="72" fillId="0" borderId="23" xfId="5" applyFont="1" applyFill="1" applyAlignment="1">
      <alignment horizontal="center"/>
    </xf>
    <xf numFmtId="0" fontId="70" fillId="0" borderId="0" xfId="6" applyFont="1" applyFill="1" applyBorder="1" applyAlignment="1">
      <alignment horizontal="center"/>
    </xf>
    <xf numFmtId="0" fontId="71" fillId="0" borderId="0" xfId="2" applyFont="1" applyFill="1" applyBorder="1" applyAlignment="1">
      <alignment horizontal="right" vertical="top"/>
    </xf>
    <xf numFmtId="0" fontId="71" fillId="0" borderId="0" xfId="6" applyFont="1" applyFill="1" applyBorder="1" applyAlignment="1">
      <alignment horizontal="center"/>
    </xf>
    <xf numFmtId="0" fontId="72" fillId="0" borderId="24" xfId="5" applyFont="1" applyFill="1" applyBorder="1" applyAlignment="1">
      <alignment horizontal="center"/>
    </xf>
    <xf numFmtId="0" fontId="71" fillId="0" borderId="0" xfId="0" applyNumberFormat="1" applyFont="1" applyFill="1" applyAlignment="1">
      <alignment horizontal="right" vertical="top"/>
    </xf>
    <xf numFmtId="0" fontId="71" fillId="0" borderId="0" xfId="0" applyNumberFormat="1" applyFont="1" applyFill="1" applyAlignment="1">
      <alignment horizontal="left" vertical="top"/>
    </xf>
    <xf numFmtId="0" fontId="21" fillId="0" borderId="13" xfId="0" applyFont="1" applyFill="1" applyBorder="1" applyAlignment="1">
      <alignment horizontal="center" vertical="center"/>
    </xf>
    <xf numFmtId="0" fontId="15" fillId="0" borderId="15" xfId="0" applyFont="1" applyFill="1" applyBorder="1" applyAlignment="1">
      <alignment horizontal="center" vertical="center"/>
    </xf>
    <xf numFmtId="0" fontId="73" fillId="0" borderId="0" xfId="2" applyFont="1" applyAlignment="1">
      <alignment horizontal="right" vertical="top"/>
    </xf>
    <xf numFmtId="0" fontId="74" fillId="6" borderId="0" xfId="2" applyFont="1" applyFill="1" applyAlignment="1">
      <alignment horizontal="left" vertical="top" wrapText="1"/>
    </xf>
    <xf numFmtId="44" fontId="74" fillId="6" borderId="0" xfId="1" applyFont="1" applyFill="1" applyAlignment="1">
      <alignment horizontal="left" vertical="top" wrapText="1"/>
    </xf>
    <xf numFmtId="44" fontId="74" fillId="6" borderId="0" xfId="1" applyFont="1" applyFill="1" applyAlignment="1">
      <alignment horizontal="right" vertical="top" wrapText="1"/>
    </xf>
    <xf numFmtId="14" fontId="73" fillId="7" borderId="0" xfId="0" applyNumberFormat="1" applyFont="1" applyFill="1" applyAlignment="1" applyProtection="1">
      <alignment horizontal="left" vertical="center" wrapText="1"/>
      <protection locked="0"/>
    </xf>
    <xf numFmtId="0" fontId="75" fillId="7" borderId="5" xfId="0" applyFont="1" applyFill="1" applyBorder="1" applyAlignment="1" applyProtection="1">
      <alignment horizontal="left" vertical="center" wrapText="1"/>
      <protection locked="0"/>
    </xf>
    <xf numFmtId="1" fontId="75" fillId="7" borderId="0" xfId="0" applyNumberFormat="1" applyFont="1" applyFill="1" applyAlignment="1">
      <alignment horizontal="left" vertical="center" wrapText="1"/>
    </xf>
    <xf numFmtId="0" fontId="76" fillId="7" borderId="0" xfId="0" applyFont="1" applyFill="1" applyAlignment="1">
      <alignment horizontal="left" vertical="center" wrapText="1"/>
    </xf>
    <xf numFmtId="44" fontId="77" fillId="7" borderId="0" xfId="1" applyFont="1" applyFill="1" applyAlignment="1">
      <alignment horizontal="left" vertical="center" wrapText="1"/>
    </xf>
    <xf numFmtId="44" fontId="78" fillId="7" borderId="0" xfId="1" applyFont="1" applyFill="1" applyAlignment="1">
      <alignment horizontal="left" vertical="center" wrapText="1"/>
    </xf>
    <xf numFmtId="44" fontId="73" fillId="7" borderId="0" xfId="1" applyFont="1" applyFill="1" applyAlignment="1">
      <alignment horizontal="left" vertical="center" wrapText="1"/>
    </xf>
    <xf numFmtId="0" fontId="75" fillId="7" borderId="0" xfId="0" applyFont="1" applyFill="1" applyBorder="1" applyAlignment="1" applyProtection="1">
      <alignment horizontal="left" vertical="center" wrapText="1"/>
      <protection locked="0"/>
    </xf>
    <xf numFmtId="0" fontId="79" fillId="7" borderId="0" xfId="0" applyFont="1" applyFill="1" applyAlignment="1">
      <alignment horizontal="left" vertical="center" wrapText="1"/>
    </xf>
    <xf numFmtId="44" fontId="77" fillId="7" borderId="0" xfId="1" applyFont="1" applyFill="1" applyBorder="1" applyAlignment="1">
      <alignment horizontal="left" vertical="center" wrapText="1"/>
    </xf>
    <xf numFmtId="44" fontId="78" fillId="7" borderId="0" xfId="1" applyFont="1" applyFill="1" applyBorder="1" applyAlignment="1">
      <alignment horizontal="left" vertical="center" wrapText="1"/>
    </xf>
    <xf numFmtId="14" fontId="73" fillId="0" borderId="0" xfId="2" applyNumberFormat="1" applyFont="1" applyFill="1" applyAlignment="1">
      <alignment horizontal="left" vertical="center" wrapText="1"/>
    </xf>
    <xf numFmtId="0" fontId="75" fillId="0" borderId="5" xfId="0" applyFont="1" applyBorder="1" applyAlignment="1" applyProtection="1">
      <alignment horizontal="left" vertical="center" wrapText="1"/>
      <protection locked="0"/>
    </xf>
    <xf numFmtId="1" fontId="75" fillId="0" borderId="0" xfId="0" applyNumberFormat="1" applyFont="1" applyAlignment="1">
      <alignment horizontal="left" vertical="center" wrapText="1"/>
    </xf>
    <xf numFmtId="0" fontId="79" fillId="0" borderId="0" xfId="0" applyFont="1" applyAlignment="1">
      <alignment horizontal="left" vertical="center" wrapText="1"/>
    </xf>
    <xf numFmtId="44" fontId="77" fillId="0" borderId="0" xfId="1" applyFont="1" applyBorder="1" applyAlignment="1">
      <alignment horizontal="left" vertical="center" wrapText="1"/>
    </xf>
    <xf numFmtId="44" fontId="78" fillId="0" borderId="0" xfId="1" applyFont="1" applyBorder="1" applyAlignment="1">
      <alignment horizontal="left" vertical="center" wrapText="1"/>
    </xf>
    <xf numFmtId="44" fontId="73" fillId="0" borderId="0" xfId="1" applyFont="1" applyBorder="1" applyAlignment="1">
      <alignment horizontal="left" vertical="center" wrapText="1"/>
    </xf>
    <xf numFmtId="0" fontId="75" fillId="0" borderId="0" xfId="0" applyFont="1" applyBorder="1" applyAlignment="1" applyProtection="1">
      <alignment horizontal="left" vertical="center" wrapText="1"/>
      <protection locked="0"/>
    </xf>
    <xf numFmtId="0" fontId="76" fillId="0" borderId="0" xfId="0" applyFont="1" applyAlignment="1">
      <alignment horizontal="left" vertical="center" wrapText="1"/>
    </xf>
    <xf numFmtId="44" fontId="77" fillId="0" borderId="0" xfId="1" applyFont="1" applyAlignment="1">
      <alignment horizontal="left" vertical="center" wrapText="1"/>
    </xf>
    <xf numFmtId="44" fontId="78" fillId="0" borderId="0" xfId="1" applyFont="1" applyAlignment="1">
      <alignment horizontal="left" vertical="center" wrapText="1"/>
    </xf>
    <xf numFmtId="44" fontId="73" fillId="0" borderId="0" xfId="1" applyFont="1" applyAlignment="1">
      <alignment horizontal="left" vertical="center" wrapText="1"/>
    </xf>
    <xf numFmtId="0" fontId="75" fillId="22" borderId="5" xfId="0" applyFont="1" applyFill="1" applyBorder="1" applyAlignment="1" applyProtection="1">
      <alignment horizontal="left" vertical="center" wrapText="1"/>
      <protection locked="0"/>
    </xf>
    <xf numFmtId="0" fontId="75" fillId="22" borderId="0" xfId="0" applyFont="1" applyFill="1" applyBorder="1" applyAlignment="1" applyProtection="1">
      <alignment horizontal="left" vertical="center" wrapText="1"/>
      <protection locked="0"/>
    </xf>
    <xf numFmtId="44" fontId="77" fillId="7" borderId="24" xfId="1" applyFont="1" applyFill="1" applyBorder="1" applyAlignment="1">
      <alignment horizontal="left" vertical="center" wrapText="1"/>
    </xf>
    <xf numFmtId="44" fontId="78" fillId="7" borderId="24" xfId="1" applyFont="1" applyFill="1" applyBorder="1" applyAlignment="1">
      <alignment horizontal="left" vertical="center" wrapText="1"/>
    </xf>
    <xf numFmtId="44" fontId="73" fillId="7" borderId="24" xfId="1" applyFont="1" applyFill="1" applyBorder="1" applyAlignment="1">
      <alignment horizontal="left" vertical="center" wrapText="1"/>
    </xf>
    <xf numFmtId="0" fontId="73" fillId="7" borderId="5" xfId="0" applyFont="1" applyFill="1" applyBorder="1" applyAlignment="1">
      <alignment horizontal="left" vertical="center" wrapText="1"/>
    </xf>
    <xf numFmtId="44" fontId="73" fillId="7" borderId="0" xfId="1" applyFont="1" applyFill="1" applyBorder="1" applyAlignment="1">
      <alignment horizontal="left" vertical="center" wrapText="1"/>
    </xf>
    <xf numFmtId="44" fontId="77" fillId="0" borderId="24" xfId="1" applyFont="1" applyBorder="1" applyAlignment="1">
      <alignment horizontal="left" vertical="center" wrapText="1"/>
    </xf>
    <xf numFmtId="44" fontId="78" fillId="0" borderId="24" xfId="1" applyFont="1" applyBorder="1" applyAlignment="1">
      <alignment horizontal="left" vertical="center" wrapText="1"/>
    </xf>
    <xf numFmtId="44" fontId="73" fillId="0" borderId="24" xfId="1" applyFont="1" applyBorder="1" applyAlignment="1">
      <alignment horizontal="left" vertical="center" wrapText="1"/>
    </xf>
    <xf numFmtId="0" fontId="73" fillId="7" borderId="0" xfId="0" applyFont="1" applyFill="1" applyBorder="1" applyAlignment="1">
      <alignment horizontal="left" vertical="center" wrapText="1"/>
    </xf>
    <xf numFmtId="44" fontId="73" fillId="0" borderId="0" xfId="2" applyNumberFormat="1" applyFont="1" applyAlignment="1">
      <alignment horizontal="right" vertical="top"/>
    </xf>
    <xf numFmtId="1" fontId="75" fillId="0" borderId="0" xfId="2" applyNumberFormat="1" applyFont="1" applyBorder="1" applyAlignment="1">
      <alignment horizontal="left" vertical="center" wrapText="1"/>
    </xf>
    <xf numFmtId="44" fontId="77" fillId="0" borderId="23" xfId="1" applyFont="1" applyBorder="1" applyAlignment="1">
      <alignment horizontal="left" vertical="center" wrapText="1"/>
    </xf>
    <xf numFmtId="44" fontId="78" fillId="0" borderId="23" xfId="1" applyFont="1" applyBorder="1" applyAlignment="1">
      <alignment horizontal="left" vertical="center" wrapText="1"/>
    </xf>
    <xf numFmtId="44" fontId="73" fillId="0" borderId="23" xfId="1" applyFont="1" applyBorder="1" applyAlignment="1">
      <alignment horizontal="left" vertical="center" wrapText="1"/>
    </xf>
    <xf numFmtId="0" fontId="75" fillId="0" borderId="0" xfId="0" applyFont="1" applyAlignment="1">
      <alignment horizontal="right" vertical="top" wrapText="1"/>
    </xf>
    <xf numFmtId="0" fontId="76" fillId="0" borderId="0" xfId="0" applyFont="1" applyAlignment="1">
      <alignment horizontal="left" vertical="top" wrapText="1"/>
    </xf>
    <xf numFmtId="44" fontId="77" fillId="0" borderId="0" xfId="0" applyNumberFormat="1" applyFont="1" applyAlignment="1">
      <alignment horizontal="right" vertical="top" wrapText="1"/>
    </xf>
    <xf numFmtId="44" fontId="78" fillId="0" borderId="0" xfId="0" applyNumberFormat="1" applyFont="1" applyAlignment="1">
      <alignment horizontal="right" vertical="top" wrapText="1"/>
    </xf>
    <xf numFmtId="0" fontId="73" fillId="0" borderId="0" xfId="2" applyFont="1" applyAlignment="1">
      <alignment horizontal="right" vertical="top" wrapText="1"/>
    </xf>
    <xf numFmtId="0" fontId="73" fillId="0" borderId="0" xfId="2" applyFont="1" applyAlignment="1">
      <alignment horizontal="left" vertical="top" wrapText="1"/>
    </xf>
    <xf numFmtId="44" fontId="73" fillId="0" borderId="0" xfId="1" applyFont="1" applyAlignment="1">
      <alignment horizontal="right" vertical="top" wrapText="1"/>
    </xf>
    <xf numFmtId="0" fontId="80" fillId="0" borderId="0" xfId="0" applyFont="1"/>
    <xf numFmtId="0" fontId="81" fillId="0" borderId="0" xfId="0" applyFont="1" applyAlignment="1">
      <alignment horizontal="right" vertical="top" wrapText="1"/>
    </xf>
    <xf numFmtId="44" fontId="80" fillId="0" borderId="0" xfId="0" applyNumberFormat="1" applyFont="1" applyAlignment="1">
      <alignment horizontal="right" vertical="top" wrapText="1"/>
    </xf>
    <xf numFmtId="168" fontId="0" fillId="0" borderId="0" xfId="0" applyNumberFormat="1" applyFont="1"/>
    <xf numFmtId="0" fontId="0" fillId="10" borderId="0" xfId="0" applyFont="1" applyFill="1"/>
    <xf numFmtId="44" fontId="0" fillId="0" borderId="0" xfId="1" applyFont="1"/>
    <xf numFmtId="0" fontId="72" fillId="10" borderId="23" xfId="5" applyFont="1" applyFill="1" applyAlignment="1">
      <alignment horizontal="center"/>
    </xf>
    <xf numFmtId="7" fontId="72" fillId="10" borderId="23" xfId="5" applyNumberFormat="1" applyFont="1" applyFill="1" applyAlignment="1">
      <alignment horizontal="center"/>
    </xf>
    <xf numFmtId="0" fontId="82" fillId="0" borderId="0" xfId="0" applyNumberFormat="1" applyFont="1" applyFill="1" applyAlignment="1">
      <alignment horizontal="left" vertical="top"/>
    </xf>
    <xf numFmtId="0" fontId="82" fillId="0" borderId="0" xfId="2" applyFont="1" applyFill="1" applyAlignment="1">
      <alignment horizontal="right" vertical="top"/>
    </xf>
    <xf numFmtId="0" fontId="82" fillId="0" borderId="0" xfId="6" applyFont="1" applyFill="1" applyAlignment="1">
      <alignment horizontal="center"/>
    </xf>
    <xf numFmtId="0" fontId="83" fillId="0" borderId="23" xfId="5" applyFont="1" applyFill="1" applyAlignment="1">
      <alignment horizontal="center"/>
    </xf>
    <xf numFmtId="0" fontId="82" fillId="0" borderId="0" xfId="2" applyFont="1" applyFill="1" applyBorder="1" applyAlignment="1">
      <alignment horizontal="right" vertical="top"/>
    </xf>
    <xf numFmtId="0" fontId="82" fillId="0" borderId="0" xfId="6" applyFont="1" applyFill="1" applyBorder="1" applyAlignment="1">
      <alignment horizontal="center"/>
    </xf>
    <xf numFmtId="0" fontId="83" fillId="0" borderId="24" xfId="5" applyFont="1" applyFill="1" applyBorder="1" applyAlignment="1">
      <alignment horizontal="center"/>
    </xf>
    <xf numFmtId="1" fontId="75" fillId="7" borderId="5" xfId="0" applyNumberFormat="1" applyFont="1" applyFill="1" applyBorder="1" applyAlignment="1">
      <alignment horizontal="left" vertical="center" wrapText="1"/>
    </xf>
    <xf numFmtId="0" fontId="83" fillId="10" borderId="23" xfId="5" applyFont="1" applyFill="1" applyAlignment="1">
      <alignment horizontal="center"/>
    </xf>
    <xf numFmtId="7" fontId="83" fillId="10" borderId="23" xfId="5" applyNumberFormat="1" applyFont="1" applyFill="1" applyAlignment="1">
      <alignment horizontal="center"/>
    </xf>
    <xf numFmtId="0" fontId="83" fillId="10" borderId="24" xfId="5" applyFont="1" applyFill="1" applyBorder="1" applyAlignment="1">
      <alignment horizontal="center"/>
    </xf>
    <xf numFmtId="7" fontId="83" fillId="10" borderId="24" xfId="5" applyNumberFormat="1" applyFont="1" applyFill="1" applyBorder="1" applyAlignment="1">
      <alignment horizontal="center"/>
    </xf>
    <xf numFmtId="0" fontId="84" fillId="0" borderId="0" xfId="2" applyFont="1" applyFill="1" applyAlignment="1">
      <alignment horizontal="right" vertical="top"/>
    </xf>
    <xf numFmtId="0" fontId="84" fillId="0" borderId="0" xfId="6" applyFont="1" applyFill="1" applyAlignment="1">
      <alignment horizontal="center"/>
    </xf>
    <xf numFmtId="0" fontId="85" fillId="0" borderId="23" xfId="5" applyFont="1" applyFill="1" applyAlignment="1">
      <alignment horizontal="center"/>
    </xf>
    <xf numFmtId="0" fontId="84" fillId="0" borderId="0" xfId="2" applyFont="1" applyFill="1" applyBorder="1" applyAlignment="1">
      <alignment horizontal="right" vertical="top"/>
    </xf>
    <xf numFmtId="0" fontId="84" fillId="0" borderId="0" xfId="6" applyFont="1" applyFill="1" applyBorder="1" applyAlignment="1">
      <alignment horizontal="center"/>
    </xf>
    <xf numFmtId="0" fontId="85" fillId="0" borderId="24" xfId="5" applyFont="1" applyFill="1" applyBorder="1" applyAlignment="1">
      <alignment horizontal="center"/>
    </xf>
    <xf numFmtId="0" fontId="84" fillId="0" borderId="0" xfId="0" applyNumberFormat="1" applyFont="1" applyFill="1" applyAlignment="1">
      <alignment horizontal="left" vertical="top"/>
    </xf>
    <xf numFmtId="0" fontId="85" fillId="10" borderId="23" xfId="5" applyFont="1" applyFill="1" applyAlignment="1">
      <alignment horizontal="center"/>
    </xf>
    <xf numFmtId="7" fontId="85" fillId="10" borderId="23" xfId="5" applyNumberFormat="1" applyFont="1" applyFill="1" applyAlignment="1">
      <alignment horizontal="center"/>
    </xf>
    <xf numFmtId="44" fontId="0" fillId="0" borderId="0" xfId="0" applyNumberFormat="1" applyFont="1"/>
    <xf numFmtId="0" fontId="21" fillId="8" borderId="27" xfId="0" applyFont="1" applyFill="1" applyBorder="1" applyAlignment="1">
      <alignment horizontal="center"/>
    </xf>
    <xf numFmtId="0" fontId="86" fillId="0" borderId="0" xfId="0" applyNumberFormat="1" applyFont="1" applyFill="1" applyAlignment="1">
      <alignment horizontal="left" vertical="top"/>
    </xf>
    <xf numFmtId="0" fontId="5" fillId="0" borderId="24" xfId="5" applyFont="1" applyFill="1" applyBorder="1" applyAlignment="1"/>
    <xf numFmtId="0" fontId="76" fillId="0" borderId="0" xfId="2" applyFont="1" applyBorder="1" applyAlignment="1">
      <alignment horizontal="left" vertical="center" wrapText="1"/>
    </xf>
    <xf numFmtId="0" fontId="86" fillId="0" borderId="0" xfId="2" applyFont="1" applyFill="1" applyAlignment="1">
      <alignment horizontal="right" vertical="top"/>
    </xf>
    <xf numFmtId="0" fontId="86" fillId="0" borderId="0" xfId="6" applyFont="1" applyFill="1" applyAlignment="1">
      <alignment horizontal="center"/>
    </xf>
    <xf numFmtId="0" fontId="87" fillId="0" borderId="23" xfId="5" applyFont="1" applyFill="1" applyAlignment="1">
      <alignment horizontal="center"/>
    </xf>
    <xf numFmtId="0" fontId="86" fillId="0" borderId="0" xfId="2" applyFont="1" applyFill="1" applyBorder="1" applyAlignment="1">
      <alignment horizontal="right" vertical="top"/>
    </xf>
    <xf numFmtId="0" fontId="86" fillId="0" borderId="0" xfId="6" applyFont="1" applyFill="1" applyBorder="1" applyAlignment="1">
      <alignment horizontal="center"/>
    </xf>
    <xf numFmtId="0" fontId="87" fillId="0" borderId="24" xfId="5" applyFont="1" applyFill="1" applyBorder="1" applyAlignment="1">
      <alignment horizontal="center"/>
    </xf>
    <xf numFmtId="0" fontId="87" fillId="10" borderId="23" xfId="5" applyFont="1" applyFill="1" applyAlignment="1">
      <alignment horizontal="center"/>
    </xf>
    <xf numFmtId="7" fontId="87" fillId="10" borderId="23" xfId="5" applyNumberFormat="1" applyFont="1" applyFill="1" applyAlignment="1">
      <alignment horizontal="center"/>
    </xf>
    <xf numFmtId="14" fontId="88" fillId="0" borderId="0" xfId="6" applyNumberFormat="1" applyFont="1" applyBorder="1" applyAlignment="1">
      <alignment horizontal="left" vertical="center" wrapText="1"/>
    </xf>
    <xf numFmtId="0" fontId="73" fillId="0" borderId="0" xfId="2" applyFont="1" applyBorder="1" applyAlignment="1">
      <alignment horizontal="left" vertical="center" wrapText="1"/>
    </xf>
    <xf numFmtId="44" fontId="77" fillId="16" borderId="24" xfId="5" applyNumberFormat="1" applyFont="1" applyBorder="1" applyAlignment="1">
      <alignment horizontal="left" vertical="center" wrapText="1"/>
    </xf>
    <xf numFmtId="44" fontId="78" fillId="16" borderId="24" xfId="5" applyNumberFormat="1" applyFont="1" applyBorder="1" applyAlignment="1">
      <alignment horizontal="left" vertical="center" wrapText="1"/>
    </xf>
    <xf numFmtId="44" fontId="73" fillId="16" borderId="24" xfId="5" applyNumberFormat="1" applyFont="1" applyBorder="1" applyAlignment="1">
      <alignment horizontal="left" vertical="center" wrapText="1"/>
    </xf>
    <xf numFmtId="0" fontId="20" fillId="0" borderId="0" xfId="0" applyFont="1"/>
    <xf numFmtId="166" fontId="0" fillId="0" borderId="0" xfId="0" applyNumberFormat="1"/>
    <xf numFmtId="1" fontId="0" fillId="0" borderId="0" xfId="0" applyNumberFormat="1"/>
    <xf numFmtId="14" fontId="0" fillId="0" borderId="0" xfId="0" applyNumberFormat="1"/>
    <xf numFmtId="170" fontId="0" fillId="0" borderId="0" xfId="0" applyNumberFormat="1"/>
    <xf numFmtId="169" fontId="89" fillId="24" borderId="0" xfId="0" applyNumberFormat="1" applyFont="1" applyFill="1"/>
    <xf numFmtId="169" fontId="0" fillId="25" borderId="0" xfId="0" applyNumberFormat="1" applyFill="1"/>
    <xf numFmtId="169" fontId="0" fillId="10" borderId="0" xfId="0" applyNumberFormat="1" applyFill="1"/>
    <xf numFmtId="169" fontId="0" fillId="8" borderId="0" xfId="0" applyNumberFormat="1" applyFill="1"/>
    <xf numFmtId="169" fontId="0" fillId="26" borderId="0" xfId="0" applyNumberFormat="1" applyFill="1"/>
    <xf numFmtId="169" fontId="0" fillId="27" borderId="0" xfId="0" applyNumberFormat="1" applyFill="1"/>
    <xf numFmtId="14" fontId="0" fillId="27" borderId="0" xfId="0" applyNumberFormat="1" applyFill="1"/>
    <xf numFmtId="14" fontId="89" fillId="24" borderId="0" xfId="0" applyNumberFormat="1" applyFont="1" applyFill="1"/>
    <xf numFmtId="14" fontId="0" fillId="25" borderId="0" xfId="0" applyNumberFormat="1" applyFill="1"/>
    <xf numFmtId="14" fontId="0" fillId="8" borderId="0" xfId="0" applyNumberFormat="1" applyFill="1"/>
    <xf numFmtId="2" fontId="89" fillId="24" borderId="0" xfId="0" applyNumberFormat="1" applyFont="1" applyFill="1"/>
    <xf numFmtId="2" fontId="0" fillId="8" borderId="0" xfId="0" applyNumberFormat="1" applyFill="1"/>
    <xf numFmtId="2" fontId="0" fillId="25" borderId="0" xfId="0" applyNumberFormat="1" applyFill="1"/>
    <xf numFmtId="2" fontId="0" fillId="10" borderId="0" xfId="0" applyNumberFormat="1" applyFill="1"/>
    <xf numFmtId="2" fontId="0" fillId="27" borderId="0" xfId="0" applyNumberFormat="1" applyFill="1"/>
    <xf numFmtId="2" fontId="0" fillId="26" borderId="0" xfId="0" applyNumberFormat="1" applyFill="1"/>
    <xf numFmtId="1" fontId="89" fillId="24" borderId="0" xfId="0" applyNumberFormat="1" applyFont="1" applyFill="1"/>
    <xf numFmtId="1" fontId="0" fillId="25" borderId="0" xfId="0" applyNumberFormat="1" applyFill="1"/>
    <xf numFmtId="1" fontId="0" fillId="27" borderId="0" xfId="0" applyNumberFormat="1" applyFill="1"/>
    <xf numFmtId="1" fontId="0" fillId="10" borderId="0" xfId="0" applyNumberFormat="1" applyFill="1"/>
    <xf numFmtId="1" fontId="0" fillId="26" borderId="0" xfId="0" applyNumberFormat="1" applyFill="1"/>
    <xf numFmtId="166" fontId="0" fillId="17" borderId="0" xfId="0" applyNumberFormat="1" applyFill="1"/>
    <xf numFmtId="166" fontId="0" fillId="20" borderId="0" xfId="0" applyNumberFormat="1" applyFill="1"/>
    <xf numFmtId="0" fontId="9" fillId="4" borderId="0" xfId="2" applyFont="1" applyFill="1" applyBorder="1" applyAlignment="1">
      <alignment horizontal="center"/>
    </xf>
    <xf numFmtId="0" fontId="9" fillId="4" borderId="2" xfId="2" applyFont="1" applyFill="1" applyBorder="1" applyAlignment="1">
      <alignment horizontal="center"/>
    </xf>
    <xf numFmtId="0" fontId="73" fillId="5" borderId="0" xfId="2" applyFont="1" applyFill="1" applyAlignment="1">
      <alignment horizontal="center" vertical="top" wrapText="1"/>
    </xf>
    <xf numFmtId="0" fontId="11" fillId="15" borderId="6" xfId="0" applyNumberFormat="1" applyFont="1" applyFill="1" applyBorder="1" applyAlignment="1">
      <alignment horizontal="center" vertical="top"/>
    </xf>
    <xf numFmtId="0" fontId="11" fillId="15" borderId="25" xfId="0" applyNumberFormat="1" applyFont="1" applyFill="1" applyBorder="1" applyAlignment="1">
      <alignment horizontal="center" vertical="top"/>
    </xf>
    <xf numFmtId="17" fontId="21" fillId="12" borderId="11" xfId="0" applyNumberFormat="1" applyFont="1" applyFill="1" applyBorder="1" applyAlignment="1">
      <alignment horizontal="center" wrapText="1"/>
    </xf>
    <xf numFmtId="0" fontId="21" fillId="12" borderId="12" xfId="0" applyFont="1" applyFill="1" applyBorder="1" applyAlignment="1">
      <alignment horizontal="center" wrapText="1"/>
    </xf>
    <xf numFmtId="0" fontId="21" fillId="12" borderId="17" xfId="0" applyFont="1" applyFill="1" applyBorder="1" applyAlignment="1">
      <alignment horizontal="center" wrapText="1"/>
    </xf>
  </cellXfs>
  <cellStyles count="7">
    <cellStyle name="Moneda" xfId="1" builtinId="4"/>
    <cellStyle name="Moneda 2" xfId="3" xr:uid="{00000000-0005-0000-0000-000001000000}"/>
    <cellStyle name="Normal" xfId="0" builtinId="0"/>
    <cellStyle name="Normal 5 2" xfId="2" xr:uid="{00000000-0005-0000-0000-000003000000}"/>
    <cellStyle name="Notas" xfId="5" builtinId="10"/>
    <cellStyle name="Porcentaje 2" xfId="4" xr:uid="{00000000-0005-0000-0000-000004000000}"/>
    <cellStyle name="Texto explicativo" xfId="6" builtinId="53"/>
  </cellStyles>
  <dxfs count="1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2"/>
        <name val="Calibri"/>
        <family val="2"/>
        <scheme val="minor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family val="2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0"/>
        <name val="Calibri"/>
        <family val="2"/>
        <scheme val="minor"/>
      </font>
      <alignment horizontal="right" vertical="top" textRotation="0" wrapText="1" indent="0" justifyLastLine="0" shrinkToFit="0" readingOrder="0"/>
    </dxf>
    <dxf>
      <fill>
        <patternFill patternType="solid">
          <fgColor rgb="FFFFFF00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_-* #,##0\ _€_-;\-* #,##0\ _€_-;_-* &quot;-&quot;??\ _€_-;_-@_-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top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34" formatCode="_-* #,##0.00\ &quot;€&quot;_-;\-* #,##0.00\ &quot;€&quot;_-;_-* &quot;-&quot;??\ &quot;€&quot;_-;_-@_-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2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9" formatCode="dd/mm/yyyy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Calibri"/>
        <family val="2"/>
        <scheme val="minor"/>
      </font>
      <fill>
        <patternFill patternType="solid">
          <fgColor indexed="64"/>
          <bgColor indexed="20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0" formatCode="General"/>
    </dxf>
    <dxf>
      <border outline="0"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Arial"/>
        <scheme val="none"/>
      </font>
      <numFmt numFmtId="0" formatCode="General"/>
      <fill>
        <patternFill patternType="solid">
          <fgColor indexed="24"/>
          <bgColor indexed="20"/>
        </patternFill>
      </fill>
      <alignment horizontal="right" vertical="bottom" textRotation="0" wrapText="0" indent="0" justifyLastLine="0" shrinkToFit="0" readingOrder="0"/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mela Baeza" refreshedDate="44808.541800810184" createdVersion="6" refreshedVersion="6" minRefreshableVersion="3" recordCount="239" xr:uid="{5943F53B-1716-49C2-8D45-F4833C4FBE29}">
  <cacheSource type="worksheet">
    <worksheetSource name="Tabla49"/>
  </cacheSource>
  <cacheFields count="9">
    <cacheField name="Fecha" numFmtId="14">
      <sharedItems containsSemiMixedTypes="0" containsNonDate="0" containsDate="1" containsString="0" minDate="2022-01-03T00:00:00" maxDate="2022-09-12T00:00:00"/>
    </cacheField>
    <cacheField name="Concepto" numFmtId="0">
      <sharedItems containsBlank="1" count="12">
        <s v="Saldo inicial"/>
        <s v="Sellado de Boletos"/>
        <s v="Cobro Premio 5ª BL"/>
        <s v="Cobro Reintegro BL"/>
        <s v="Saldo Temporal"/>
        <s v="Cobro Reintegro LP"/>
        <s v="Cobro Premio 5ª LP"/>
        <s v="Cuota de participación"/>
        <m u="1"/>
        <s v="Cobro Premio 4ª LP" u="1"/>
        <s v="Cobro Premio 4ª BL" u="1"/>
        <s v="Traspaso fondos" u="1"/>
      </sharedItems>
      <fieldGroup par="7"/>
    </cacheField>
    <cacheField name="Semana" numFmtId="1">
      <sharedItems containsSemiMixedTypes="0" containsString="0" containsNumber="1" containsInteger="1" minValue="1" maxValue="36"/>
    </cacheField>
    <cacheField name="Participante" numFmtId="0">
      <sharedItems count="2">
        <s v="Pablo Holst Nielsen"/>
        <s v="Carlos Almela Baeza"/>
      </sharedItems>
    </cacheField>
    <cacheField name="Ingresos" numFmtId="44">
      <sharedItems containsString="0" containsBlank="1" containsNumber="1" minValue="1" maxValue="42.04"/>
    </cacheField>
    <cacheField name="Gasto " numFmtId="44">
      <sharedItems containsString="0" containsBlank="1" containsNumber="1" minValue="2" maxValue="42.04"/>
    </cacheField>
    <cacheField name="Saldo" numFmtId="44">
      <sharedItems containsSemiMixedTypes="0" containsString="0" containsNumber="1" minValue="1.289999999999992" maxValue="65.289999999999992"/>
    </cacheField>
    <cacheField name="Concepto2" numFmtId="0" databaseField="0">
      <fieldGroup base="1">
        <discretePr count="12">
          <x v="0"/>
          <x v="1"/>
          <x v="8"/>
          <x v="8"/>
          <x v="2"/>
          <x v="8"/>
          <x v="8"/>
          <x v="3"/>
          <x v="4"/>
          <x v="5"/>
          <x v="6"/>
          <x v="7"/>
        </discretePr>
        <groupItems count="9">
          <s v="Saldo inicial"/>
          <s v="Sellado de Boletos"/>
          <s v="Saldo Temporal"/>
          <s v="Cuota de participación"/>
          <m/>
          <s v="Cobro Premio 4ª LP"/>
          <s v="Cobro Premio 4ª BL"/>
          <s v="Traspaso fondos"/>
          <s v="Grupo1"/>
        </groupItems>
      </fieldGroup>
    </cacheField>
    <cacheField name="MiSaldo" numFmtId="0" formula="Ingresos-'Gasto 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">
  <r>
    <d v="2022-01-03T00:00:00"/>
    <x v="0"/>
    <n v="1"/>
    <x v="0"/>
    <n v="25.04"/>
    <m/>
    <n v="25.04"/>
  </r>
  <r>
    <d v="2022-01-03T00:00:00"/>
    <x v="0"/>
    <n v="1"/>
    <x v="1"/>
    <n v="16.25"/>
    <m/>
    <n v="41.29"/>
  </r>
  <r>
    <d v="2022-01-03T00:00:00"/>
    <x v="1"/>
    <n v="1"/>
    <x v="1"/>
    <m/>
    <n v="10"/>
    <n v="31.29"/>
  </r>
  <r>
    <d v="2022-01-03T06:00:00"/>
    <x v="1"/>
    <n v="1"/>
    <x v="0"/>
    <m/>
    <n v="10"/>
    <n v="21.29"/>
  </r>
  <r>
    <d v="2022-01-05T00:00:00"/>
    <x v="2"/>
    <n v="1"/>
    <x v="0"/>
    <n v="4"/>
    <m/>
    <n v="25.29"/>
  </r>
  <r>
    <d v="2022-01-07T00:00:00"/>
    <x v="3"/>
    <n v="1"/>
    <x v="1"/>
    <n v="1"/>
    <m/>
    <n v="26.29"/>
  </r>
  <r>
    <d v="2022-01-09T00:00:00"/>
    <x v="4"/>
    <n v="1"/>
    <x v="0"/>
    <n v="19.04"/>
    <n v="19.04"/>
    <n v="26.29"/>
  </r>
  <r>
    <d v="2022-01-09T00:00:00"/>
    <x v="4"/>
    <n v="1"/>
    <x v="1"/>
    <n v="7.25"/>
    <n v="7.25"/>
    <n v="26.29"/>
  </r>
  <r>
    <d v="2022-01-10T00:00:00"/>
    <x v="1"/>
    <n v="2"/>
    <x v="0"/>
    <m/>
    <n v="10"/>
    <n v="16.29"/>
  </r>
  <r>
    <d v="2022-01-10T00:00:00"/>
    <x v="3"/>
    <n v="2"/>
    <x v="0"/>
    <n v="1"/>
    <m/>
    <n v="17.29"/>
  </r>
  <r>
    <d v="2022-01-10T00:00:00"/>
    <x v="1"/>
    <n v="2"/>
    <x v="1"/>
    <m/>
    <n v="10"/>
    <n v="7.2899999999999991"/>
  </r>
  <r>
    <d v="2022-01-13T00:00:00"/>
    <x v="5"/>
    <n v="2"/>
    <x v="1"/>
    <n v="1"/>
    <m/>
    <n v="8.2899999999999991"/>
  </r>
  <r>
    <d v="2022-01-15T00:00:00"/>
    <x v="3"/>
    <n v="2"/>
    <x v="0"/>
    <n v="1"/>
    <m/>
    <n v="9.2899999999999991"/>
  </r>
  <r>
    <d v="2022-01-15T00:00:00"/>
    <x v="6"/>
    <n v="2"/>
    <x v="0"/>
    <n v="8"/>
    <m/>
    <n v="17.29"/>
  </r>
  <r>
    <d v="2022-01-16T00:00:00"/>
    <x v="7"/>
    <n v="2"/>
    <x v="0"/>
    <n v="20"/>
    <m/>
    <n v="37.29"/>
  </r>
  <r>
    <d v="2022-01-16T00:00:00"/>
    <x v="7"/>
    <n v="2"/>
    <x v="1"/>
    <n v="20"/>
    <m/>
    <n v="57.29"/>
  </r>
  <r>
    <d v="2022-01-16T06:00:00"/>
    <x v="4"/>
    <n v="2"/>
    <x v="0"/>
    <n v="39.04"/>
    <n v="39.04"/>
    <n v="57.29"/>
  </r>
  <r>
    <d v="2022-01-16T06:00:00"/>
    <x v="4"/>
    <n v="2"/>
    <x v="1"/>
    <n v="18.25"/>
    <n v="18.25"/>
    <n v="57.29"/>
  </r>
  <r>
    <d v="2022-01-17T00:00:00"/>
    <x v="1"/>
    <n v="3"/>
    <x v="0"/>
    <m/>
    <n v="10"/>
    <n v="47.29"/>
  </r>
  <r>
    <d v="2022-01-17T00:00:00"/>
    <x v="1"/>
    <n v="3"/>
    <x v="1"/>
    <m/>
    <n v="10"/>
    <n v="37.29"/>
  </r>
  <r>
    <d v="2022-01-18T00:00:00"/>
    <x v="3"/>
    <n v="3"/>
    <x v="0"/>
    <n v="1"/>
    <m/>
    <n v="38.29"/>
  </r>
  <r>
    <d v="2022-01-22T00:00:00"/>
    <x v="5"/>
    <n v="3"/>
    <x v="1"/>
    <n v="1"/>
    <m/>
    <n v="39.29"/>
  </r>
  <r>
    <d v="2022-01-23T00:00:00"/>
    <x v="4"/>
    <n v="3"/>
    <x v="0"/>
    <n v="30.04"/>
    <n v="30.04"/>
    <n v="39.29"/>
  </r>
  <r>
    <d v="2022-01-23T00:00:00"/>
    <x v="4"/>
    <n v="3"/>
    <x v="1"/>
    <n v="9.25"/>
    <n v="9.25"/>
    <n v="39.29"/>
  </r>
  <r>
    <d v="2022-01-24T00:00:00"/>
    <x v="1"/>
    <n v="4"/>
    <x v="0"/>
    <m/>
    <n v="10"/>
    <n v="29.29"/>
  </r>
  <r>
    <d v="2022-01-24T00:00:00"/>
    <x v="1"/>
    <n v="4"/>
    <x v="1"/>
    <m/>
    <n v="10"/>
    <n v="19.29"/>
  </r>
  <r>
    <d v="2022-01-29T00:00:00"/>
    <x v="5"/>
    <n v="4"/>
    <x v="0"/>
    <n v="1"/>
    <m/>
    <n v="20.29"/>
  </r>
  <r>
    <d v="2022-01-29T00:00:00"/>
    <x v="5"/>
    <n v="4"/>
    <x v="0"/>
    <n v="1"/>
    <m/>
    <n v="21.29"/>
  </r>
  <r>
    <d v="2022-01-29T00:00:00"/>
    <x v="7"/>
    <n v="4"/>
    <x v="0"/>
    <n v="20"/>
    <m/>
    <n v="41.29"/>
  </r>
  <r>
    <d v="2022-01-29T00:00:00"/>
    <x v="7"/>
    <n v="4"/>
    <x v="1"/>
    <n v="20"/>
    <m/>
    <n v="61.29"/>
  </r>
  <r>
    <d v="2022-01-30T00:00:00"/>
    <x v="4"/>
    <n v="4"/>
    <x v="0"/>
    <n v="42.04"/>
    <n v="42.04"/>
    <n v="61.29"/>
  </r>
  <r>
    <d v="2022-01-30T00:00:00"/>
    <x v="4"/>
    <n v="4"/>
    <x v="1"/>
    <n v="19.25"/>
    <n v="19.25"/>
    <n v="61.29"/>
  </r>
  <r>
    <d v="2022-01-31T06:00:00"/>
    <x v="1"/>
    <n v="5"/>
    <x v="0"/>
    <m/>
    <n v="10"/>
    <n v="51.29"/>
  </r>
  <r>
    <d v="2022-01-31T06:00:00"/>
    <x v="1"/>
    <n v="5"/>
    <x v="1"/>
    <m/>
    <n v="10"/>
    <n v="41.29"/>
  </r>
  <r>
    <d v="2022-02-02T00:00:00"/>
    <x v="3"/>
    <n v="5"/>
    <x v="0"/>
    <n v="1"/>
    <m/>
    <n v="42.29"/>
  </r>
  <r>
    <d v="2022-02-03T00:00:00"/>
    <x v="3"/>
    <n v="5"/>
    <x v="0"/>
    <n v="1"/>
    <m/>
    <n v="43.29"/>
  </r>
  <r>
    <d v="2022-02-03T00:00:00"/>
    <x v="5"/>
    <n v="5"/>
    <x v="0"/>
    <n v="1"/>
    <m/>
    <n v="44.29"/>
  </r>
  <r>
    <d v="2022-02-04T00:00:00"/>
    <x v="2"/>
    <n v="5"/>
    <x v="1"/>
    <n v="4"/>
    <m/>
    <n v="48.29"/>
  </r>
  <r>
    <d v="2022-02-06T00:00:00"/>
    <x v="4"/>
    <n v="5"/>
    <x v="0"/>
    <n v="35.04"/>
    <n v="35.04"/>
    <n v="48.29"/>
  </r>
  <r>
    <d v="2022-02-06T00:00:00"/>
    <x v="4"/>
    <n v="5"/>
    <x v="1"/>
    <n v="13.25"/>
    <n v="13.25"/>
    <n v="48.29"/>
  </r>
  <r>
    <d v="2022-02-07T00:00:00"/>
    <x v="1"/>
    <n v="6"/>
    <x v="0"/>
    <m/>
    <n v="20"/>
    <n v="28.29"/>
  </r>
  <r>
    <d v="2022-02-07T00:00:00"/>
    <x v="3"/>
    <n v="6"/>
    <x v="0"/>
    <n v="1"/>
    <m/>
    <n v="29.29"/>
  </r>
  <r>
    <d v="2022-02-11T00:00:00"/>
    <x v="3"/>
    <n v="6"/>
    <x v="0"/>
    <n v="1"/>
    <m/>
    <n v="30.29"/>
  </r>
  <r>
    <d v="2022-02-11T00:00:00"/>
    <x v="2"/>
    <n v="6"/>
    <x v="0"/>
    <n v="4"/>
    <m/>
    <n v="34.29"/>
  </r>
  <r>
    <d v="2022-02-12T00:00:00"/>
    <x v="3"/>
    <n v="6"/>
    <x v="0"/>
    <n v="1"/>
    <m/>
    <n v="35.29"/>
  </r>
  <r>
    <d v="2022-02-13T00:00:00"/>
    <x v="4"/>
    <n v="6"/>
    <x v="0"/>
    <n v="22.04"/>
    <n v="22.04"/>
    <n v="35.29"/>
  </r>
  <r>
    <d v="2022-02-13T00:00:00"/>
    <x v="4"/>
    <n v="6"/>
    <x v="1"/>
    <n v="13.25"/>
    <n v="13.25"/>
    <n v="35.29"/>
  </r>
  <r>
    <d v="2022-02-14T00:00:00"/>
    <x v="1"/>
    <n v="7"/>
    <x v="0"/>
    <m/>
    <n v="10"/>
    <n v="25.29"/>
  </r>
  <r>
    <d v="2022-02-14T00:00:00"/>
    <x v="1"/>
    <n v="7"/>
    <x v="1"/>
    <m/>
    <n v="10"/>
    <n v="15.29"/>
  </r>
  <r>
    <d v="2022-02-19T00:00:00"/>
    <x v="7"/>
    <n v="7"/>
    <x v="0"/>
    <n v="20"/>
    <m/>
    <n v="35.29"/>
  </r>
  <r>
    <d v="2022-02-19T00:00:00"/>
    <x v="7"/>
    <n v="7"/>
    <x v="1"/>
    <n v="20"/>
    <m/>
    <n v="55.29"/>
  </r>
  <r>
    <d v="2022-02-20T00:00:00"/>
    <x v="4"/>
    <n v="7"/>
    <x v="0"/>
    <n v="32.04"/>
    <n v="32.04"/>
    <n v="55.29"/>
  </r>
  <r>
    <d v="2022-02-20T00:00:00"/>
    <x v="4"/>
    <n v="7"/>
    <x v="1"/>
    <n v="23.25"/>
    <n v="23.25"/>
    <n v="55.29"/>
  </r>
  <r>
    <d v="2022-02-21T00:00:00"/>
    <x v="1"/>
    <n v="8"/>
    <x v="1"/>
    <m/>
    <n v="6"/>
    <n v="49.29"/>
  </r>
  <r>
    <d v="2022-02-21T00:00:00"/>
    <x v="1"/>
    <n v="8"/>
    <x v="0"/>
    <m/>
    <n v="14"/>
    <n v="35.29"/>
  </r>
  <r>
    <d v="2022-02-22T00:00:00"/>
    <x v="2"/>
    <n v="8"/>
    <x v="1"/>
    <n v="4"/>
    <m/>
    <n v="39.29"/>
  </r>
  <r>
    <d v="2022-02-23T00:00:00"/>
    <x v="3"/>
    <n v="8"/>
    <x v="1"/>
    <n v="1"/>
    <m/>
    <n v="40.29"/>
  </r>
  <r>
    <d v="2022-02-25T00:00:00"/>
    <x v="3"/>
    <n v="8"/>
    <x v="0"/>
    <n v="1"/>
    <m/>
    <n v="41.29"/>
  </r>
  <r>
    <d v="2022-02-26T00:00:00"/>
    <x v="5"/>
    <n v="8"/>
    <x v="0"/>
    <n v="1"/>
    <m/>
    <n v="42.29"/>
  </r>
  <r>
    <d v="2022-02-27T00:00:00"/>
    <x v="4"/>
    <n v="8"/>
    <x v="0"/>
    <n v="20.04"/>
    <n v="20.04"/>
    <n v="42.29"/>
  </r>
  <r>
    <d v="2022-02-27T00:00:00"/>
    <x v="4"/>
    <n v="8"/>
    <x v="1"/>
    <n v="22.25"/>
    <n v="22.25"/>
    <n v="42.29"/>
  </r>
  <r>
    <d v="2022-02-28T00:00:00"/>
    <x v="1"/>
    <n v="9"/>
    <x v="1"/>
    <m/>
    <n v="10"/>
    <n v="32.29"/>
  </r>
  <r>
    <d v="2022-02-28T00:00:00"/>
    <x v="1"/>
    <n v="9"/>
    <x v="0"/>
    <m/>
    <n v="10"/>
    <n v="22.29"/>
  </r>
  <r>
    <d v="2022-03-01T00:00:00"/>
    <x v="3"/>
    <n v="9"/>
    <x v="1"/>
    <n v="1"/>
    <m/>
    <n v="23.29"/>
  </r>
  <r>
    <d v="2022-03-03T00:00:00"/>
    <x v="5"/>
    <n v="9"/>
    <x v="1"/>
    <n v="1"/>
    <m/>
    <n v="24.29"/>
  </r>
  <r>
    <d v="2022-03-04T00:00:00"/>
    <x v="2"/>
    <n v="9"/>
    <x v="0"/>
    <n v="4"/>
    <m/>
    <n v="28.29"/>
  </r>
  <r>
    <d v="2022-03-05T00:00:00"/>
    <x v="3"/>
    <n v="9"/>
    <x v="0"/>
    <n v="1"/>
    <m/>
    <n v="29.29"/>
  </r>
  <r>
    <d v="2022-03-06T00:00:00"/>
    <x v="4"/>
    <n v="9"/>
    <x v="0"/>
    <n v="15.04"/>
    <n v="15.04"/>
    <n v="29.29"/>
  </r>
  <r>
    <d v="2022-03-06T00:00:00"/>
    <x v="4"/>
    <n v="9"/>
    <x v="1"/>
    <n v="14.25"/>
    <n v="14.25"/>
    <n v="29.29"/>
  </r>
  <r>
    <d v="2022-03-07T00:00:00"/>
    <x v="1"/>
    <n v="10"/>
    <x v="1"/>
    <m/>
    <n v="10"/>
    <n v="19.29"/>
  </r>
  <r>
    <d v="2022-03-07T00:00:00"/>
    <x v="1"/>
    <n v="10"/>
    <x v="0"/>
    <m/>
    <n v="10"/>
    <n v="9.2899999999999991"/>
  </r>
  <r>
    <d v="2022-03-09T00:00:00"/>
    <x v="3"/>
    <n v="10"/>
    <x v="0"/>
    <n v="1"/>
    <m/>
    <n v="10.29"/>
  </r>
  <r>
    <d v="2022-03-10T00:00:00"/>
    <x v="3"/>
    <n v="10"/>
    <x v="0"/>
    <n v="1"/>
    <m/>
    <n v="11.29"/>
  </r>
  <r>
    <d v="2022-03-12T00:00:00"/>
    <x v="3"/>
    <n v="10"/>
    <x v="1"/>
    <n v="1"/>
    <m/>
    <n v="12.29"/>
  </r>
  <r>
    <d v="2022-03-12T00:00:00"/>
    <x v="7"/>
    <n v="10"/>
    <x v="0"/>
    <n v="20"/>
    <m/>
    <n v="32.29"/>
  </r>
  <r>
    <d v="2022-03-12T00:00:00"/>
    <x v="7"/>
    <n v="10"/>
    <x v="1"/>
    <n v="20"/>
    <m/>
    <n v="52.29"/>
  </r>
  <r>
    <d v="2022-03-13T00:00:00"/>
    <x v="4"/>
    <n v="10"/>
    <x v="0"/>
    <n v="27.04"/>
    <n v="27.04"/>
    <n v="52.29"/>
  </r>
  <r>
    <d v="2022-03-13T00:00:00"/>
    <x v="4"/>
    <n v="10"/>
    <x v="1"/>
    <n v="25.25"/>
    <n v="25.25"/>
    <n v="52.29"/>
  </r>
  <r>
    <d v="2022-03-14T00:00:00"/>
    <x v="1"/>
    <n v="11"/>
    <x v="1"/>
    <m/>
    <n v="10"/>
    <n v="42.29"/>
  </r>
  <r>
    <d v="2022-03-14T00:00:00"/>
    <x v="1"/>
    <n v="11"/>
    <x v="0"/>
    <m/>
    <n v="10"/>
    <n v="32.29"/>
  </r>
  <r>
    <d v="2022-03-17T00:00:00"/>
    <x v="5"/>
    <n v="11"/>
    <x v="1"/>
    <n v="1"/>
    <m/>
    <n v="33.29"/>
  </r>
  <r>
    <d v="2022-03-18T00:00:00"/>
    <x v="3"/>
    <n v="11"/>
    <x v="0"/>
    <n v="1"/>
    <m/>
    <n v="34.29"/>
  </r>
  <r>
    <d v="2022-03-19T00:00:00"/>
    <x v="5"/>
    <n v="11"/>
    <x v="0"/>
    <n v="1"/>
    <m/>
    <n v="35.29"/>
  </r>
  <r>
    <d v="2022-03-19T00:00:00"/>
    <x v="2"/>
    <n v="11"/>
    <x v="0"/>
    <n v="4"/>
    <m/>
    <n v="39.29"/>
  </r>
  <r>
    <d v="2022-03-20T00:00:00"/>
    <x v="4"/>
    <n v="11"/>
    <x v="0"/>
    <n v="23.04"/>
    <n v="23.04"/>
    <n v="39.29"/>
  </r>
  <r>
    <d v="2022-03-20T00:00:00"/>
    <x v="4"/>
    <n v="11"/>
    <x v="1"/>
    <n v="16.25"/>
    <n v="16.25"/>
    <n v="39.29"/>
  </r>
  <r>
    <d v="2022-03-21T00:00:00"/>
    <x v="1"/>
    <n v="12"/>
    <x v="1"/>
    <m/>
    <n v="10"/>
    <n v="29.29"/>
  </r>
  <r>
    <d v="2022-03-21T00:00:00"/>
    <x v="1"/>
    <n v="12"/>
    <x v="0"/>
    <m/>
    <n v="10"/>
    <n v="19.29"/>
  </r>
  <r>
    <d v="2022-03-24T00:00:00"/>
    <x v="6"/>
    <n v="12"/>
    <x v="0"/>
    <n v="8"/>
    <m/>
    <n v="27.29"/>
  </r>
  <r>
    <d v="2022-03-24T00:00:00"/>
    <x v="5"/>
    <n v="12"/>
    <x v="0"/>
    <n v="1"/>
    <m/>
    <n v="28.29"/>
  </r>
  <r>
    <d v="2022-03-25T00:00:00"/>
    <x v="3"/>
    <n v="12"/>
    <x v="1"/>
    <n v="1"/>
    <m/>
    <n v="29.29"/>
  </r>
  <r>
    <d v="2022-03-27T00:00:00"/>
    <x v="4"/>
    <n v="12"/>
    <x v="0"/>
    <n v="22.04"/>
    <n v="22.04"/>
    <n v="29.29"/>
  </r>
  <r>
    <d v="2022-03-27T00:00:00"/>
    <x v="4"/>
    <n v="12"/>
    <x v="1"/>
    <n v="7.25"/>
    <n v="7.25"/>
    <n v="29.29"/>
  </r>
  <r>
    <d v="2022-03-28T00:00:00"/>
    <x v="1"/>
    <n v="13"/>
    <x v="1"/>
    <m/>
    <n v="10"/>
    <n v="19.29"/>
  </r>
  <r>
    <d v="2022-03-28T00:00:00"/>
    <x v="1"/>
    <n v="13"/>
    <x v="0"/>
    <m/>
    <n v="10"/>
    <n v="9.2899999999999991"/>
  </r>
  <r>
    <d v="2022-03-29T00:00:00"/>
    <x v="3"/>
    <n v="13"/>
    <x v="1"/>
    <n v="1"/>
    <m/>
    <n v="10.29"/>
  </r>
  <r>
    <d v="2022-04-02T00:00:00"/>
    <x v="3"/>
    <n v="13"/>
    <x v="0"/>
    <n v="1"/>
    <m/>
    <n v="11.29"/>
  </r>
  <r>
    <d v="2022-04-02T00:00:00"/>
    <x v="5"/>
    <n v="13"/>
    <x v="0"/>
    <n v="1"/>
    <m/>
    <n v="12.29"/>
  </r>
  <r>
    <d v="2022-04-02T00:00:00"/>
    <x v="7"/>
    <n v="13"/>
    <x v="0"/>
    <n v="20"/>
    <m/>
    <n v="32.29"/>
  </r>
  <r>
    <d v="2022-04-02T00:00:00"/>
    <x v="7"/>
    <n v="13"/>
    <x v="1"/>
    <n v="20"/>
    <m/>
    <n v="52.29"/>
  </r>
  <r>
    <d v="2022-04-03T00:00:00"/>
    <x v="4"/>
    <n v="13"/>
    <x v="0"/>
    <n v="34.04"/>
    <n v="34.04"/>
    <n v="52.29"/>
  </r>
  <r>
    <d v="2022-04-03T00:00:00"/>
    <x v="4"/>
    <n v="13"/>
    <x v="1"/>
    <n v="18.25"/>
    <n v="18.25"/>
    <n v="52.29"/>
  </r>
  <r>
    <d v="2022-04-04T00:00:00"/>
    <x v="1"/>
    <n v="14"/>
    <x v="1"/>
    <m/>
    <n v="2"/>
    <n v="50.29"/>
  </r>
  <r>
    <d v="2022-04-04T00:00:00"/>
    <x v="1"/>
    <n v="14"/>
    <x v="0"/>
    <m/>
    <n v="18"/>
    <n v="32.29"/>
  </r>
  <r>
    <d v="2022-04-09T00:00:00"/>
    <x v="3"/>
    <n v="14"/>
    <x v="0"/>
    <n v="1"/>
    <m/>
    <n v="33.29"/>
  </r>
  <r>
    <d v="2022-04-10T00:00:00"/>
    <x v="4"/>
    <n v="14"/>
    <x v="0"/>
    <n v="17.04"/>
    <n v="17.04"/>
    <n v="33.29"/>
  </r>
  <r>
    <d v="2022-04-10T00:00:00"/>
    <x v="4"/>
    <n v="14"/>
    <x v="1"/>
    <n v="16.25"/>
    <n v="16.25"/>
    <n v="33.29"/>
  </r>
  <r>
    <d v="2022-04-11T00:00:00"/>
    <x v="1"/>
    <n v="15"/>
    <x v="1"/>
    <m/>
    <n v="10"/>
    <n v="23.29"/>
  </r>
  <r>
    <d v="2022-04-11T00:00:00"/>
    <x v="1"/>
    <n v="15"/>
    <x v="0"/>
    <m/>
    <n v="10"/>
    <n v="13.29"/>
  </r>
  <r>
    <d v="2022-04-11T00:00:00"/>
    <x v="3"/>
    <n v="15"/>
    <x v="0"/>
    <n v="1"/>
    <m/>
    <n v="14.29"/>
  </r>
  <r>
    <d v="2022-04-16T00:00:00"/>
    <x v="7"/>
    <n v="15"/>
    <x v="0"/>
    <n v="20"/>
    <m/>
    <n v="34.29"/>
  </r>
  <r>
    <d v="2022-04-16T00:00:00"/>
    <x v="7"/>
    <n v="15"/>
    <x v="1"/>
    <n v="20"/>
    <m/>
    <n v="54.29"/>
  </r>
  <r>
    <d v="2022-04-17T00:00:00"/>
    <x v="4"/>
    <n v="15"/>
    <x v="0"/>
    <n v="28.04"/>
    <n v="28.04"/>
    <n v="54.29"/>
  </r>
  <r>
    <d v="2022-04-17T00:00:00"/>
    <x v="4"/>
    <n v="15"/>
    <x v="1"/>
    <n v="26.25"/>
    <n v="26.25"/>
    <n v="54.29"/>
  </r>
  <r>
    <d v="2022-04-18T00:00:00"/>
    <x v="1"/>
    <n v="16"/>
    <x v="1"/>
    <m/>
    <n v="10"/>
    <n v="44.29"/>
  </r>
  <r>
    <d v="2022-04-18T00:00:00"/>
    <x v="1"/>
    <n v="16"/>
    <x v="0"/>
    <m/>
    <n v="10"/>
    <n v="34.29"/>
  </r>
  <r>
    <d v="2022-04-19T00:00:00"/>
    <x v="2"/>
    <n v="16"/>
    <x v="0"/>
    <n v="4"/>
    <m/>
    <n v="38.29"/>
  </r>
  <r>
    <d v="2022-04-23T00:00:00"/>
    <x v="5"/>
    <n v="16"/>
    <x v="1"/>
    <n v="2"/>
    <m/>
    <n v="40.29"/>
  </r>
  <r>
    <d v="2022-04-24T00:00:00"/>
    <x v="4"/>
    <n v="16"/>
    <x v="0"/>
    <n v="22.04"/>
    <n v="22.04"/>
    <n v="40.29"/>
  </r>
  <r>
    <d v="2022-04-24T00:00:00"/>
    <x v="4"/>
    <n v="16"/>
    <x v="1"/>
    <n v="18.25"/>
    <n v="18.25"/>
    <n v="40.29"/>
  </r>
  <r>
    <d v="2022-04-25T00:00:00"/>
    <x v="1"/>
    <n v="17"/>
    <x v="1"/>
    <m/>
    <n v="10"/>
    <n v="30.29"/>
  </r>
  <r>
    <d v="2022-04-25T00:00:00"/>
    <x v="1"/>
    <n v="17"/>
    <x v="0"/>
    <m/>
    <n v="10"/>
    <n v="20.29"/>
  </r>
  <r>
    <d v="2022-04-30T00:00:00"/>
    <x v="6"/>
    <n v="17"/>
    <x v="0"/>
    <n v="8"/>
    <m/>
    <n v="28.29"/>
  </r>
  <r>
    <d v="2022-04-30T00:00:00"/>
    <x v="3"/>
    <n v="17"/>
    <x v="0"/>
    <n v="1"/>
    <m/>
    <n v="29.29"/>
  </r>
  <r>
    <d v="2022-05-01T00:00:00"/>
    <x v="4"/>
    <n v="17"/>
    <x v="0"/>
    <n v="21.04"/>
    <n v="21.04"/>
    <n v="29.29"/>
  </r>
  <r>
    <d v="2022-05-01T00:00:00"/>
    <x v="4"/>
    <n v="17"/>
    <x v="1"/>
    <n v="8.25"/>
    <n v="8.25"/>
    <n v="29.29"/>
  </r>
  <r>
    <d v="2022-05-02T00:00:00"/>
    <x v="1"/>
    <n v="18"/>
    <x v="1"/>
    <m/>
    <n v="10"/>
    <n v="19.29"/>
  </r>
  <r>
    <d v="2022-05-02T00:00:00"/>
    <x v="1"/>
    <n v="18"/>
    <x v="0"/>
    <m/>
    <n v="10"/>
    <n v="9.2899999999999991"/>
  </r>
  <r>
    <d v="2022-05-07T00:00:00"/>
    <x v="5"/>
    <n v="18"/>
    <x v="1"/>
    <n v="2"/>
    <m/>
    <n v="11.29"/>
  </r>
  <r>
    <d v="2022-05-07T00:00:00"/>
    <x v="7"/>
    <n v="18"/>
    <x v="0"/>
    <n v="20"/>
    <m/>
    <n v="31.29"/>
  </r>
  <r>
    <d v="2022-05-07T00:00:00"/>
    <x v="7"/>
    <n v="18"/>
    <x v="1"/>
    <n v="20"/>
    <m/>
    <n v="51.29"/>
  </r>
  <r>
    <d v="2022-05-08T00:00:00"/>
    <x v="4"/>
    <n v="18"/>
    <x v="0"/>
    <n v="31.04"/>
    <n v="31.04"/>
    <n v="51.29"/>
  </r>
  <r>
    <d v="2022-05-08T00:00:00"/>
    <x v="4"/>
    <n v="18"/>
    <x v="1"/>
    <n v="20.25"/>
    <n v="20.25"/>
    <n v="51.29"/>
  </r>
  <r>
    <d v="2022-05-09T00:00:00"/>
    <x v="1"/>
    <n v="19"/>
    <x v="1"/>
    <m/>
    <n v="6"/>
    <n v="45.29"/>
  </r>
  <r>
    <d v="2022-05-09T00:00:00"/>
    <x v="1"/>
    <n v="19"/>
    <x v="0"/>
    <m/>
    <n v="14"/>
    <n v="31.29"/>
  </r>
  <r>
    <d v="2022-05-12T00:00:00"/>
    <x v="5"/>
    <n v="19"/>
    <x v="0"/>
    <n v="1"/>
    <m/>
    <n v="32.29"/>
  </r>
  <r>
    <d v="2022-05-14T00:00:00"/>
    <x v="6"/>
    <n v="19"/>
    <x v="0"/>
    <n v="8"/>
    <m/>
    <n v="40.29"/>
  </r>
  <r>
    <d v="2022-05-14T00:00:00"/>
    <x v="5"/>
    <n v="19"/>
    <x v="0"/>
    <n v="1"/>
    <m/>
    <n v="41.29"/>
  </r>
  <r>
    <d v="2022-05-15T00:00:00"/>
    <x v="4"/>
    <n v="19"/>
    <x v="0"/>
    <n v="27.04"/>
    <n v="27.04"/>
    <n v="41.29"/>
  </r>
  <r>
    <d v="2022-05-15T00:00:00"/>
    <x v="4"/>
    <n v="19"/>
    <x v="1"/>
    <n v="14.25"/>
    <n v="14.25"/>
    <n v="41.29"/>
  </r>
  <r>
    <d v="2022-05-16T00:00:00"/>
    <x v="1"/>
    <n v="20"/>
    <x v="1"/>
    <m/>
    <n v="10"/>
    <n v="31.29"/>
  </r>
  <r>
    <d v="2022-05-16T00:00:00"/>
    <x v="1"/>
    <n v="20"/>
    <x v="0"/>
    <m/>
    <n v="10"/>
    <n v="21.29"/>
  </r>
  <r>
    <d v="2022-05-19T00:00:00"/>
    <x v="5"/>
    <n v="20"/>
    <x v="0"/>
    <n v="1"/>
    <m/>
    <n v="22.29"/>
  </r>
  <r>
    <d v="2022-05-21T00:00:00"/>
    <x v="7"/>
    <n v="20"/>
    <x v="0"/>
    <n v="20"/>
    <m/>
    <n v="42.29"/>
  </r>
  <r>
    <d v="2022-05-21T00:00:00"/>
    <x v="7"/>
    <n v="20"/>
    <x v="1"/>
    <n v="20"/>
    <m/>
    <n v="62.29"/>
  </r>
  <r>
    <d v="2022-05-22T00:00:00"/>
    <x v="4"/>
    <n v="20"/>
    <x v="0"/>
    <n v="38.04"/>
    <n v="38.04"/>
    <n v="62.29"/>
  </r>
  <r>
    <d v="2022-05-22T00:00:00"/>
    <x v="4"/>
    <n v="20"/>
    <x v="1"/>
    <n v="24.25"/>
    <n v="24.25"/>
    <n v="62.29"/>
  </r>
  <r>
    <d v="2022-05-23T00:00:00"/>
    <x v="1"/>
    <n v="21"/>
    <x v="1"/>
    <m/>
    <n v="10"/>
    <n v="52.29"/>
  </r>
  <r>
    <d v="2022-05-23T00:00:00"/>
    <x v="1"/>
    <n v="21"/>
    <x v="0"/>
    <m/>
    <n v="10"/>
    <n v="42.29"/>
  </r>
  <r>
    <d v="2022-05-26T00:00:00"/>
    <x v="5"/>
    <n v="21"/>
    <x v="1"/>
    <n v="1"/>
    <m/>
    <n v="43.29"/>
  </r>
  <r>
    <d v="2022-05-28T00:00:00"/>
    <x v="5"/>
    <n v="21"/>
    <x v="0"/>
    <n v="1"/>
    <m/>
    <n v="44.29"/>
  </r>
  <r>
    <d v="2022-05-29T00:00:00"/>
    <x v="4"/>
    <n v="21"/>
    <x v="0"/>
    <n v="29.04"/>
    <n v="29.04"/>
    <n v="44.29"/>
  </r>
  <r>
    <d v="2022-05-29T00:00:00"/>
    <x v="4"/>
    <n v="21"/>
    <x v="1"/>
    <n v="15.25"/>
    <n v="15.25"/>
    <n v="44.29"/>
  </r>
  <r>
    <d v="2022-05-30T00:00:00"/>
    <x v="1"/>
    <n v="22"/>
    <x v="1"/>
    <m/>
    <n v="10"/>
    <n v="34.29"/>
  </r>
  <r>
    <d v="2022-05-30T00:00:00"/>
    <x v="1"/>
    <n v="22"/>
    <x v="0"/>
    <m/>
    <n v="10"/>
    <n v="24.29"/>
  </r>
  <r>
    <d v="2022-06-02T00:00:00"/>
    <x v="2"/>
    <n v="22"/>
    <x v="0"/>
    <n v="4"/>
    <m/>
    <n v="28.29"/>
  </r>
  <r>
    <d v="2022-06-02T00:00:00"/>
    <x v="5"/>
    <n v="22"/>
    <x v="0"/>
    <n v="1"/>
    <m/>
    <n v="29.29"/>
  </r>
  <r>
    <d v="2022-06-03T00:00:00"/>
    <x v="2"/>
    <n v="22"/>
    <x v="1"/>
    <n v="4"/>
    <m/>
    <n v="33.29"/>
  </r>
  <r>
    <d v="2022-06-03T00:00:00"/>
    <x v="3"/>
    <n v="22"/>
    <x v="1"/>
    <n v="1"/>
    <m/>
    <n v="34.29"/>
  </r>
  <r>
    <d v="2022-06-04T00:00:00"/>
    <x v="5"/>
    <n v="22"/>
    <x v="1"/>
    <n v="1"/>
    <m/>
    <n v="35.29"/>
  </r>
  <r>
    <d v="2022-06-05T00:00:00"/>
    <x v="4"/>
    <n v="22"/>
    <x v="0"/>
    <n v="24.04"/>
    <n v="24.04"/>
    <n v="35.29"/>
  </r>
  <r>
    <d v="2022-06-05T00:00:00"/>
    <x v="4"/>
    <n v="22"/>
    <x v="1"/>
    <n v="11.25"/>
    <n v="11.25"/>
    <n v="35.29"/>
  </r>
  <r>
    <d v="2022-06-06T00:00:00"/>
    <x v="1"/>
    <n v="23"/>
    <x v="1"/>
    <m/>
    <n v="10"/>
    <n v="25.29"/>
  </r>
  <r>
    <d v="2022-06-06T00:00:00"/>
    <x v="1"/>
    <n v="23"/>
    <x v="0"/>
    <m/>
    <n v="10"/>
    <n v="15.29"/>
  </r>
  <r>
    <d v="2022-06-06T00:00:00"/>
    <x v="3"/>
    <n v="23"/>
    <x v="0"/>
    <n v="1"/>
    <m/>
    <n v="16.29"/>
  </r>
  <r>
    <d v="2022-06-12T00:00:00"/>
    <x v="7"/>
    <n v="23"/>
    <x v="0"/>
    <n v="20"/>
    <m/>
    <n v="36.29"/>
  </r>
  <r>
    <d v="2022-06-12T00:00:00"/>
    <x v="7"/>
    <n v="23"/>
    <x v="1"/>
    <n v="20"/>
    <m/>
    <n v="56.29"/>
  </r>
  <r>
    <d v="2022-06-12T00:00:00"/>
    <x v="4"/>
    <n v="23"/>
    <x v="0"/>
    <n v="35.04"/>
    <n v="35.04"/>
    <n v="56.29"/>
  </r>
  <r>
    <d v="2022-06-12T00:00:00"/>
    <x v="4"/>
    <n v="23"/>
    <x v="1"/>
    <n v="21.25"/>
    <n v="21.25"/>
    <n v="56.29"/>
  </r>
  <r>
    <d v="2022-06-13T00:00:00"/>
    <x v="1"/>
    <n v="24"/>
    <x v="1"/>
    <m/>
    <n v="10"/>
    <n v="46.29"/>
  </r>
  <r>
    <d v="2022-06-13T00:00:00"/>
    <x v="1"/>
    <n v="24"/>
    <x v="0"/>
    <m/>
    <n v="10"/>
    <n v="36.29"/>
  </r>
  <r>
    <d v="2022-06-14T00:00:00"/>
    <x v="2"/>
    <n v="24"/>
    <x v="1"/>
    <n v="4"/>
    <m/>
    <n v="40.29"/>
  </r>
  <r>
    <d v="2022-06-16T00:00:00"/>
    <x v="2"/>
    <n v="24"/>
    <x v="0"/>
    <n v="4"/>
    <m/>
    <n v="44.29"/>
  </r>
  <r>
    <d v="2022-06-19T00:00:00"/>
    <x v="4"/>
    <n v="24"/>
    <x v="0"/>
    <n v="29.04"/>
    <n v="29.04"/>
    <n v="44.29"/>
  </r>
  <r>
    <d v="2022-06-19T00:00:00"/>
    <x v="4"/>
    <n v="24"/>
    <x v="1"/>
    <n v="15.25"/>
    <n v="15.25"/>
    <n v="44.29"/>
  </r>
  <r>
    <d v="2022-06-20T00:00:00"/>
    <x v="1"/>
    <n v="25"/>
    <x v="1"/>
    <m/>
    <n v="10"/>
    <n v="34.29"/>
  </r>
  <r>
    <d v="2022-06-20T00:00:00"/>
    <x v="1"/>
    <n v="25"/>
    <x v="0"/>
    <m/>
    <n v="10"/>
    <n v="24.29"/>
  </r>
  <r>
    <d v="2022-06-23T00:00:00"/>
    <x v="3"/>
    <n v="25"/>
    <x v="1"/>
    <n v="1"/>
    <m/>
    <n v="25.29"/>
  </r>
  <r>
    <d v="2022-06-25T00:00:00"/>
    <x v="7"/>
    <n v="25"/>
    <x v="0"/>
    <n v="20"/>
    <m/>
    <n v="45.29"/>
  </r>
  <r>
    <d v="2022-06-25T00:00:00"/>
    <x v="7"/>
    <n v="25"/>
    <x v="1"/>
    <n v="20"/>
    <m/>
    <n v="65.289999999999992"/>
  </r>
  <r>
    <d v="2022-06-26T00:00:00"/>
    <x v="4"/>
    <n v="25"/>
    <x v="0"/>
    <n v="39.04"/>
    <n v="39.04"/>
    <n v="65.289999999999992"/>
  </r>
  <r>
    <d v="2022-06-26T00:00:00"/>
    <x v="4"/>
    <n v="25"/>
    <x v="1"/>
    <n v="26.25"/>
    <n v="26.25"/>
    <n v="65.289999999999992"/>
  </r>
  <r>
    <d v="2022-06-27T00:00:00"/>
    <x v="1"/>
    <n v="26"/>
    <x v="1"/>
    <m/>
    <n v="10"/>
    <n v="55.289999999999992"/>
  </r>
  <r>
    <d v="2022-06-27T00:00:00"/>
    <x v="1"/>
    <n v="26"/>
    <x v="0"/>
    <m/>
    <n v="10"/>
    <n v="45.289999999999992"/>
  </r>
  <r>
    <d v="2022-06-28T00:00:00"/>
    <x v="3"/>
    <n v="26"/>
    <x v="0"/>
    <n v="1"/>
    <m/>
    <n v="46.289999999999992"/>
  </r>
  <r>
    <d v="2022-06-30T00:00:00"/>
    <x v="3"/>
    <n v="26"/>
    <x v="0"/>
    <n v="1"/>
    <m/>
    <n v="47.289999999999992"/>
  </r>
  <r>
    <d v="2022-07-02T00:00:00"/>
    <x v="2"/>
    <n v="26"/>
    <x v="1"/>
    <n v="4"/>
    <m/>
    <n v="51.289999999999992"/>
  </r>
  <r>
    <d v="2022-07-03T00:00:00"/>
    <x v="4"/>
    <n v="26"/>
    <x v="0"/>
    <n v="31.04"/>
    <n v="31.04"/>
    <n v="51.289999999999992"/>
  </r>
  <r>
    <d v="2022-07-03T00:00:00"/>
    <x v="4"/>
    <n v="26"/>
    <x v="1"/>
    <n v="20.25"/>
    <n v="20.25"/>
    <n v="51.289999999999992"/>
  </r>
  <r>
    <d v="2022-07-04T00:00:00"/>
    <x v="1"/>
    <n v="27"/>
    <x v="1"/>
    <m/>
    <n v="10"/>
    <n v="41.289999999999992"/>
  </r>
  <r>
    <d v="2022-07-04T00:00:00"/>
    <x v="1"/>
    <n v="27"/>
    <x v="0"/>
    <m/>
    <n v="10"/>
    <n v="31.289999999999992"/>
  </r>
  <r>
    <d v="2022-07-07T00:00:00"/>
    <x v="5"/>
    <n v="27"/>
    <x v="1"/>
    <n v="1"/>
    <m/>
    <n v="32.289999999999992"/>
  </r>
  <r>
    <d v="2022-07-10T00:00:00"/>
    <x v="4"/>
    <n v="27"/>
    <x v="0"/>
    <n v="21.04"/>
    <n v="21.04"/>
    <n v="32.289999999999992"/>
  </r>
  <r>
    <d v="2022-07-10T00:00:00"/>
    <x v="4"/>
    <n v="27"/>
    <x v="1"/>
    <n v="11.25"/>
    <n v="11.25"/>
    <n v="32.289999999999992"/>
  </r>
  <r>
    <d v="2022-07-11T00:00:00"/>
    <x v="1"/>
    <n v="28"/>
    <x v="1"/>
    <m/>
    <n v="4"/>
    <n v="28.289999999999992"/>
  </r>
  <r>
    <d v="2022-07-11T00:00:00"/>
    <x v="1"/>
    <n v="28"/>
    <x v="0"/>
    <m/>
    <n v="16"/>
    <n v="12.289999999999992"/>
  </r>
  <r>
    <d v="2022-07-13T00:00:00"/>
    <x v="3"/>
    <n v="28"/>
    <x v="0"/>
    <n v="1"/>
    <m/>
    <n v="13.289999999999992"/>
  </r>
  <r>
    <d v="2022-07-14T00:00:00"/>
    <x v="2"/>
    <n v="28"/>
    <x v="0"/>
    <n v="4"/>
    <m/>
    <n v="17.289999999999992"/>
  </r>
  <r>
    <d v="2022-07-16T00:00:00"/>
    <x v="3"/>
    <n v="28"/>
    <x v="0"/>
    <n v="1"/>
    <m/>
    <n v="18.289999999999992"/>
  </r>
  <r>
    <d v="2022-07-16T00:00:00"/>
    <x v="7"/>
    <n v="28"/>
    <x v="0"/>
    <n v="20"/>
    <m/>
    <n v="38.289999999999992"/>
  </r>
  <r>
    <d v="2022-07-16T00:00:00"/>
    <x v="7"/>
    <n v="28"/>
    <x v="1"/>
    <n v="20"/>
    <m/>
    <n v="58.289999999999992"/>
  </r>
  <r>
    <d v="2022-07-17T00:00:00"/>
    <x v="4"/>
    <n v="28"/>
    <x v="0"/>
    <n v="31.04"/>
    <n v="31.04"/>
    <n v="58.289999999999992"/>
  </r>
  <r>
    <d v="2022-07-17T00:00:00"/>
    <x v="4"/>
    <n v="28"/>
    <x v="1"/>
    <n v="27.25"/>
    <n v="27.25"/>
    <n v="58.289999999999992"/>
  </r>
  <r>
    <d v="2022-08-08T00:00:00"/>
    <x v="1"/>
    <n v="32"/>
    <x v="1"/>
    <m/>
    <n v="14"/>
    <n v="44.289999999999992"/>
  </r>
  <r>
    <d v="2022-08-08T00:00:00"/>
    <x v="1"/>
    <n v="32"/>
    <x v="0"/>
    <m/>
    <n v="10"/>
    <n v="34.289999999999992"/>
  </r>
  <r>
    <d v="2022-08-09T00:00:00"/>
    <x v="3"/>
    <n v="32"/>
    <x v="0"/>
    <n v="1"/>
    <m/>
    <n v="35.289999999999992"/>
  </r>
  <r>
    <d v="2022-08-13T00:00:00"/>
    <x v="5"/>
    <n v="32"/>
    <x v="1"/>
    <n v="2"/>
    <m/>
    <n v="37.289999999999992"/>
  </r>
  <r>
    <d v="2022-08-14T00:00:00"/>
    <x v="4"/>
    <n v="32"/>
    <x v="0"/>
    <n v="22.04"/>
    <n v="22.04"/>
    <n v="37.289999999999992"/>
  </r>
  <r>
    <d v="2022-08-14T00:00:00"/>
    <x v="4"/>
    <n v="32"/>
    <x v="1"/>
    <n v="15.25"/>
    <n v="15.25"/>
    <n v="37.289999999999992"/>
  </r>
  <r>
    <d v="2022-08-15T00:00:00"/>
    <x v="1"/>
    <n v="33"/>
    <x v="1"/>
    <m/>
    <n v="8"/>
    <n v="29.289999999999992"/>
  </r>
  <r>
    <d v="2022-08-15T00:00:00"/>
    <x v="1"/>
    <n v="33"/>
    <x v="0"/>
    <m/>
    <n v="16"/>
    <n v="13.289999999999992"/>
  </r>
  <r>
    <d v="2022-08-15T00:00:00"/>
    <x v="3"/>
    <n v="33"/>
    <x v="0"/>
    <n v="1"/>
    <m/>
    <n v="14.289999999999992"/>
  </r>
  <r>
    <d v="2022-08-16T00:00:00"/>
    <x v="3"/>
    <n v="33"/>
    <x v="0"/>
    <n v="1"/>
    <m/>
    <n v="15.289999999999992"/>
  </r>
  <r>
    <d v="2022-08-17T00:00:00"/>
    <x v="3"/>
    <n v="33"/>
    <x v="0"/>
    <n v="1"/>
    <m/>
    <n v="16.289999999999992"/>
  </r>
  <r>
    <d v="2022-08-18T00:00:00"/>
    <x v="5"/>
    <n v="33"/>
    <x v="0"/>
    <n v="1"/>
    <m/>
    <n v="17.289999999999992"/>
  </r>
  <r>
    <d v="2022-08-20T00:00:00"/>
    <x v="6"/>
    <n v="33"/>
    <x v="1"/>
    <n v="8"/>
    <m/>
    <n v="25.289999999999992"/>
  </r>
  <r>
    <d v="2022-08-21T00:00:00"/>
    <x v="4"/>
    <n v="33"/>
    <x v="0"/>
    <n v="10.039999999999999"/>
    <n v="10.039999999999999"/>
    <n v="25.289999999999992"/>
  </r>
  <r>
    <d v="2022-08-21T00:00:00"/>
    <x v="4"/>
    <n v="33"/>
    <x v="1"/>
    <n v="15.25"/>
    <n v="15.25"/>
    <n v="25.289999999999992"/>
  </r>
  <r>
    <d v="2022-08-22T00:00:00"/>
    <x v="1"/>
    <n v="34"/>
    <x v="1"/>
    <m/>
    <n v="24"/>
    <n v="1.289999999999992"/>
  </r>
  <r>
    <d v="2022-08-22T00:00:00"/>
    <x v="3"/>
    <n v="34"/>
    <x v="1"/>
    <n v="1"/>
    <m/>
    <n v="2.289999999999992"/>
  </r>
  <r>
    <d v="2022-08-22T00:00:00"/>
    <x v="5"/>
    <n v="34"/>
    <x v="1"/>
    <n v="1"/>
    <m/>
    <n v="3.289999999999992"/>
  </r>
  <r>
    <d v="2022-08-26T00:00:00"/>
    <x v="5"/>
    <n v="34"/>
    <x v="1"/>
    <n v="1"/>
    <m/>
    <n v="4.289999999999992"/>
  </r>
  <r>
    <d v="2022-08-27T00:00:00"/>
    <x v="5"/>
    <n v="34"/>
    <x v="1"/>
    <n v="1"/>
    <m/>
    <n v="5.289999999999992"/>
  </r>
  <r>
    <d v="2022-08-27T00:00:00"/>
    <x v="6"/>
    <n v="34"/>
    <x v="1"/>
    <n v="8"/>
    <m/>
    <n v="13.289999999999992"/>
  </r>
  <r>
    <d v="2022-08-28T00:00:00"/>
    <x v="7"/>
    <n v="34"/>
    <x v="0"/>
    <n v="20"/>
    <m/>
    <n v="33.289999999999992"/>
  </r>
  <r>
    <d v="2022-08-28T00:00:00"/>
    <x v="7"/>
    <n v="34"/>
    <x v="1"/>
    <n v="20"/>
    <m/>
    <n v="53.289999999999992"/>
  </r>
  <r>
    <d v="2022-08-28T00:00:00"/>
    <x v="4"/>
    <n v="34"/>
    <x v="0"/>
    <n v="30.04"/>
    <n v="30.04"/>
    <n v="53.289999999999992"/>
  </r>
  <r>
    <d v="2022-08-28T00:00:00"/>
    <x v="4"/>
    <n v="34"/>
    <x v="1"/>
    <n v="23.25"/>
    <n v="23.25"/>
    <n v="53.289999999999992"/>
  </r>
  <r>
    <d v="2022-08-29T00:00:00"/>
    <x v="1"/>
    <n v="35"/>
    <x v="1"/>
    <m/>
    <n v="24"/>
    <n v="29.289999999999992"/>
  </r>
  <r>
    <d v="2022-08-29T00:00:00"/>
    <x v="5"/>
    <n v="35"/>
    <x v="1"/>
    <n v="1"/>
    <m/>
    <n v="30.289999999999992"/>
  </r>
  <r>
    <d v="2022-08-29T00:00:00"/>
    <x v="6"/>
    <n v="35"/>
    <x v="1"/>
    <n v="8"/>
    <m/>
    <n v="38.289999999999992"/>
  </r>
  <r>
    <d v="2022-09-03T00:00:00"/>
    <x v="5"/>
    <n v="35"/>
    <x v="1"/>
    <n v="1"/>
    <m/>
    <n v="39.289999999999992"/>
  </r>
  <r>
    <d v="2022-09-04T00:00:00"/>
    <x v="4"/>
    <n v="35"/>
    <x v="0"/>
    <n v="30.04"/>
    <n v="30.04"/>
    <n v="39.289999999999992"/>
  </r>
  <r>
    <d v="2022-09-04T00:00:00"/>
    <x v="4"/>
    <n v="35"/>
    <x v="1"/>
    <n v="9.25"/>
    <n v="9.25"/>
    <n v="39.289999999999992"/>
  </r>
  <r>
    <d v="2022-09-05T00:00:00"/>
    <x v="1"/>
    <n v="36"/>
    <x v="0"/>
    <m/>
    <n v="24"/>
    <n v="15.289999999999992"/>
  </r>
  <r>
    <d v="2022-09-11T00:00:00"/>
    <x v="7"/>
    <n v="36"/>
    <x v="0"/>
    <n v="20"/>
    <m/>
    <n v="35.289999999999992"/>
  </r>
  <r>
    <d v="2022-09-11T00:00:00"/>
    <x v="7"/>
    <n v="36"/>
    <x v="1"/>
    <n v="20"/>
    <m/>
    <n v="55.289999999999992"/>
  </r>
  <r>
    <d v="2022-09-11T00:00:00"/>
    <x v="4"/>
    <n v="36"/>
    <x v="0"/>
    <n v="26.04"/>
    <n v="26.04"/>
    <n v="55.289999999999992"/>
  </r>
  <r>
    <d v="2022-09-11T00:00:00"/>
    <x v="4"/>
    <n v="36"/>
    <x v="1"/>
    <n v="29.25"/>
    <n v="29.25"/>
    <n v="55.28999999999999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EBE3A9-8CE0-412B-9180-5CA75E857DEE}" name="TablaDinámica1" cacheId="0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6" indent="0" outline="1" outlineData="1" multipleFieldFilters="0">
  <location ref="T3:W20" firstHeaderRow="0" firstDataRow="1" firstDataCol="1"/>
  <pivotFields count="9">
    <pivotField numFmtId="14" showAll="0"/>
    <pivotField axis="axisRow" multipleItemSelectionAllowed="1" showAll="0" sortType="ascending">
      <items count="13">
        <item m="1" x="10"/>
        <item m="1" x="9"/>
        <item x="2"/>
        <item x="6"/>
        <item x="3"/>
        <item x="5"/>
        <item x="7"/>
        <item x="0"/>
        <item h="1" x="4"/>
        <item x="1"/>
        <item m="1" x="11"/>
        <item m="1" x="8"/>
        <item t="default"/>
      </items>
    </pivotField>
    <pivotField numFmtId="1" showAll="0"/>
    <pivotField axis="axisRow" multipleItemSelectionAllowed="1" showAll="0">
      <items count="3">
        <item x="1"/>
        <item x="0"/>
        <item t="default"/>
      </items>
    </pivotField>
    <pivotField dataField="1" showAll="0"/>
    <pivotField dataField="1" showAll="0"/>
    <pivotField numFmtId="44" showAll="0"/>
    <pivotField name="Premios" showAll="0">
      <items count="10">
        <item x="6"/>
        <item n="Premios" sd="0" x="8"/>
        <item sd="0" x="3"/>
        <item h="1" x="0"/>
        <item h="1" x="2"/>
        <item sd="0" x="1"/>
        <item x="4"/>
        <item x="7"/>
        <item x="5"/>
        <item t="default"/>
      </items>
    </pivotField>
    <pivotField dataField="1" dragToRow="0" dragToCol="0" dragToPage="0" showAll="0" defaultSubtotal="0"/>
  </pivotFields>
  <rowFields count="2">
    <field x="3"/>
    <field x="1"/>
  </rowFields>
  <rowItems count="17">
    <i>
      <x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Gasto " fld="5" baseField="7" baseItem="0" numFmtId="167"/>
    <dataField name="SumIngresos" fld="4" baseField="7" baseItem="0" numFmtId="167"/>
    <dataField name="SaldoTotal" fld="8" baseField="3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EAC30DD-2880-4E25-8CF9-E30DB418FBB8}" name="Tabla38" displayName="Tabla38" ref="A2:I51" totalsRowCount="1" headerRowDxfId="114" dataDxfId="112" totalsRowDxfId="110" headerRowBorderDxfId="113" tableBorderDxfId="111" totalsRowBorderDxfId="109" dataCellStyle="Texto explicativo">
  <autoFilter ref="A2:I50" xr:uid="{0F6552CE-030E-44C1-908D-91F419069D85}"/>
  <tableColumns count="9">
    <tableColumn id="1" xr3:uid="{32B1318B-9534-4CCC-A543-84F52E7F120D}" name="Año" totalsRowLabel="Total" dataDxfId="108" totalsRowDxfId="107" dataCellStyle="Texto explicativo"/>
    <tableColumn id="2" xr3:uid="{C99FADF2-3E9E-4931-9779-935F8C4260A0}" name="Semana" totalsRowFunction="countNums" dataDxfId="106" totalsRowDxfId="105" dataCellStyle="Texto explicativo"/>
    <tableColumn id="3" xr3:uid="{4A830683-20A5-47FA-9C10-5675F99F32B4}" name="Etapa" dataDxfId="104" totalsRowDxfId="103" dataCellStyle="Texto explicativo"/>
    <tableColumn id="4" xr3:uid="{316D68FE-F672-4B22-BE0F-3D8174BFF292}" name="Jugado " totalsRowFunction="sum" dataDxfId="102" totalsRowDxfId="101" dataCellStyle="Notas"/>
    <tableColumn id="5" xr3:uid="{2B89E0A0-9F8A-40E4-B96F-6DB96BC85B98}" name="Apuestas" totalsRowFunction="sum" dataDxfId="100" totalsRowDxfId="99" dataCellStyle="Texto explicativo"/>
    <tableColumn id="6" xr3:uid="{7EE09858-8776-4FEA-BC08-B6D022C25352}" name="Boletos" totalsRowFunction="sum" dataDxfId="98" totalsRowDxfId="97" dataCellStyle="Texto explicativo"/>
    <tableColumn id="12" xr3:uid="{6EDB1E26-8678-4627-8D48-C426FB10D746}" name="Premios" totalsRowFunction="sum" dataDxfId="96" totalsRowDxfId="95" dataCellStyle="Notas"/>
    <tableColumn id="13" xr3:uid="{BFFA1BF2-1A47-40E3-8B4B-31F9EFD70E48}" name="Reintegros" totalsRowFunction="sum" dataDxfId="94" totalsRowDxfId="93" dataCellStyle="Notas"/>
    <tableColumn id="14" xr3:uid="{67185D84-0FF0-4436-828F-4D61EAAFB445}" name="Ganancias" totalsRowFunction="sum" dataDxfId="92" totalsRowDxfId="91" dataCellStyle="Texto explicativo">
      <calculatedColumnFormula>Tabla38[[#This Row],[Premios]]+Tabla38[[#This Row],[Reintegros]]-Tabla38[[#This Row],[Jugado ]]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EA7D21-4CBB-4ADF-8645-18365EDD6F5C}" name="Tabla6" displayName="Tabla6" ref="K6:L16" totalsRowShown="0" headerRowDxfId="90" dataDxfId="89" headerRowCellStyle="Normal 5 2" dataCellStyle="Normal 5 2">
  <autoFilter ref="K6:L16" xr:uid="{56518CB3-A02F-46AB-BED2-3FD713688DA7}"/>
  <sortState ref="K7:L16">
    <sortCondition descending="1" ref="L6:L16"/>
  </sortState>
  <tableColumns count="2">
    <tableColumn id="1" xr3:uid="{0B94B162-4013-4880-911D-08B21BCA5C23}" name="Reintegro" dataDxfId="88" dataCellStyle="Normal 5 2"/>
    <tableColumn id="2" xr3:uid="{CE81DEEB-CCF7-4106-B8E3-1565F5A53FA6}" name="Frecuencia" dataDxfId="87" dataCellStyle="Normal 5 2">
      <calculatedColumnFormula>COUNTIF(Tabla1[[#All],[R]],Tabla6[[#This Row],[Reintegro]])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0B8B00D-B736-4DF5-A76D-246F9832EAB0}" name="Tabla49" displayName="Tabla49" ref="A2:G249" totalsRowCount="1" headerRowDxfId="86" dataDxfId="85" totalsRowDxfId="84" headerRowCellStyle="Texto explicativo">
  <autoFilter ref="A2:G248" xr:uid="{BD2CDE58-892C-46CC-875A-23898A1C9981}"/>
  <sortState ref="A3:G245">
    <sortCondition ref="A2:A245"/>
  </sortState>
  <tableColumns count="7">
    <tableColumn id="1" xr3:uid="{EA77FCC2-5D6B-4539-B0BA-5B3AC64378C3}" name="Fecha" totalsRowLabel="Total" dataDxfId="83" totalsRowDxfId="6" dataCellStyle="Texto explicativo"/>
    <tableColumn id="2" xr3:uid="{635072D3-FDA0-4103-BAD1-BFB93D536BE4}" name="Concepto" dataDxfId="82" totalsRowDxfId="5"/>
    <tableColumn id="3" xr3:uid="{C1F11AF5-0056-4EE4-AC63-E20B131A01A2}" name="Semana" dataDxfId="81" totalsRowDxfId="4">
      <calculatedColumnFormula>WEEKNUM(A3,21)</calculatedColumnFormula>
    </tableColumn>
    <tableColumn id="4" xr3:uid="{5FAD0F64-B7C7-442B-963F-9C06CF0A29AB}" name="Participante" dataDxfId="80" totalsRowDxfId="3"/>
    <tableColumn id="5" xr3:uid="{423A1075-8374-43D2-8EC2-9B133AFE2E99}" name="Ingresos" totalsRowFunction="sum" dataDxfId="79" totalsRowDxfId="2" dataCellStyle="Notas"/>
    <tableColumn id="6" xr3:uid="{27135BFC-B797-4473-B145-7366148BDE68}" name="Gasto " totalsRowFunction="sum" dataDxfId="78" totalsRowDxfId="1" dataCellStyle="Notas"/>
    <tableColumn id="7" xr3:uid="{B6BEE032-B60A-4C71-9771-CB5EE9D3B80B}" name="Saldo" totalsRowFunction="custom" dataDxfId="77" totalsRowDxfId="0" dataCellStyle="Notas">
      <calculatedColumnFormula>IF(ISNUMBER(G2),G2-Tabla49[[Gasto ]]+Tabla49[Ingresos],0+Tabla49[[#This Row],[Ingresos]]-Tabla49[[#This Row],[Gasto ]])</calculatedColumnFormula>
      <totalsRowFormula>+Tabla49[[#Totals],[Ingresos]]-Tabla49[[#Totals],[Gasto ]]</totalsRow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1" displayName="Tabla1" ref="A1:O900" totalsRowShown="0" headerRowDxfId="76" dataDxfId="75" tableBorderDxfId="74">
  <autoFilter ref="A1:O900" xr:uid="{00000000-0009-0000-0100-000002000000}"/>
  <tableColumns count="15">
    <tableColumn id="1" xr3:uid="{00000000-0010-0000-0100-000001000000}" name="N" dataDxfId="73"/>
    <tableColumn id="14" xr3:uid="{00000000-0010-0000-0100-00000E000000}" name="Sorteo" dataDxfId="72"/>
    <tableColumn id="2" xr3:uid="{00000000-0010-0000-0100-000002000000}" name="Fecha" dataDxfId="71" dataCellStyle="Texto explicativo"/>
    <tableColumn id="3" xr3:uid="{00000000-0010-0000-0100-000003000000}" name="Dia" dataDxfId="70">
      <calculatedColumnFormula>CHOOSE(WEEKDAY(C2),"D","L","M","X","J","V","S")</calculatedColumnFormula>
    </tableColumn>
    <tableColumn id="4" xr3:uid="{00000000-0010-0000-0100-000004000000}" name="Sem" dataDxfId="69">
      <calculatedColumnFormula>WEEKNUM(C2,21)</calculatedColumnFormula>
    </tableColumn>
    <tableColumn id="5" xr3:uid="{00000000-0010-0000-0100-000005000000}" name="N1" dataDxfId="68"/>
    <tableColumn id="6" xr3:uid="{00000000-0010-0000-0100-000006000000}" name="N2" dataDxfId="67"/>
    <tableColumn id="7" xr3:uid="{00000000-0010-0000-0100-000007000000}" name="N3" dataDxfId="66"/>
    <tableColumn id="8" xr3:uid="{00000000-0010-0000-0100-000008000000}" name="N4" dataDxfId="65"/>
    <tableColumn id="9" xr3:uid="{00000000-0010-0000-0100-000009000000}" name="N5" dataDxfId="64"/>
    <tableColumn id="10" xr3:uid="{00000000-0010-0000-0100-00000A000000}" name="N6" dataDxfId="63"/>
    <tableColumn id="11" xr3:uid="{00000000-0010-0000-0100-00000B000000}" name="C" dataDxfId="62"/>
    <tableColumn id="12" xr3:uid="{00000000-0010-0000-0100-00000C000000}" name="R" dataDxfId="61"/>
    <tableColumn id="13" xr3:uid="{00000000-0010-0000-0100-00000D000000}" name="Ord" dataDxfId="60"/>
    <tableColumn id="15" xr3:uid="{8E5C43D7-40E6-4FC9-9B16-2977F005F6C9}" name="Premios" dataDxfId="5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E7AC14A-7FF7-4051-86A4-33186BB4EBC5}" name="Tabla3" displayName="Tabla3" ref="V2:W12" totalsRowShown="0" headerRowDxfId="58" dataDxfId="57" tableBorderDxfId="56">
  <autoFilter ref="V2:W12" xr:uid="{72FD9BC5-290B-41EC-92D4-8AA92C22DF3C}"/>
  <sortState ref="V3:W12">
    <sortCondition descending="1" ref="W2:W12"/>
  </sortState>
  <tableColumns count="2">
    <tableColumn id="1" xr3:uid="{1D9F5331-0C53-4048-8646-ECFD38305B10}" name="N" dataDxfId="55"/>
    <tableColumn id="2" xr3:uid="{E1A276C2-E9CD-499B-9B9C-2A20B23F944E}" name="Apariciones" dataDxfId="54">
      <calculatedColumnFormula>COUNTIF(Tabla1[R],V3)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2" displayName="Tabla2" ref="A1:P298" totalsRowShown="0" headerRowDxfId="53" dataDxfId="52" dataCellStyle="Notas">
  <autoFilter ref="A1:P298" xr:uid="{00000000-0009-0000-0100-000004000000}"/>
  <tableColumns count="16">
    <tableColumn id="1" xr3:uid="{00000000-0010-0000-0300-000001000000}" name="Id" dataDxfId="51"/>
    <tableColumn id="14" xr3:uid="{C9A5682D-14AA-4D36-8B39-3CDABB9775B4}" name="Juego" dataDxfId="50" dataCellStyle="Texto explicativo"/>
    <tableColumn id="15" xr3:uid="{594FC037-49C1-4DED-A041-FCC7A3A56980}" name="Fecha" dataDxfId="49" dataCellStyle="Texto explicativo"/>
    <tableColumn id="2" xr3:uid="{00000000-0010-0000-0300-000002000000}" name="Sem" dataDxfId="48" dataCellStyle="Texto explicativo">
      <calculatedColumnFormula>WEEKNUM(C2,21)</calculatedColumnFormula>
    </tableColumn>
    <tableColumn id="4" xr3:uid="{00000000-0010-0000-0300-000004000000}" name="Dia" dataDxfId="47" dataCellStyle="Texto explicativo">
      <calculatedColumnFormula>CHOOSE(WEEKDAY(Tabla2[[#This Row],[Fecha]]),"D","L","M","X","J","V","S")</calculatedColumnFormula>
    </tableColumn>
    <tableColumn id="5" xr3:uid="{00000000-0010-0000-0300-000005000000}" name="Fecha Hasta" dataDxfId="46" dataCellStyle="Texto explicativo"/>
    <tableColumn id="16" xr3:uid="{69EC77BC-A0D1-4656-BF19-3E835F16D8A9}" name="Multiple" dataDxfId="45" dataCellStyle="Texto explicativo"/>
    <tableColumn id="6" xr3:uid="{00000000-0010-0000-0300-000006000000}" name="Semanal" dataDxfId="44" dataCellStyle="Texto explicativo"/>
    <tableColumn id="7" xr3:uid="{00000000-0010-0000-0300-000007000000}" name="Reintegro" dataDxfId="43" dataCellStyle="Normal 5 2"/>
    <tableColumn id="18" xr3:uid="{0D878441-3806-4635-898B-3FA5725919E7}" name="Joker" dataDxfId="42" dataCellStyle="Texto explicativo"/>
    <tableColumn id="17" xr3:uid="{C10F5FDC-99CC-4264-9653-DCB757F566AC}" name="ElMillon" dataDxfId="41" dataCellStyle="Texto explicativo"/>
    <tableColumn id="8" xr3:uid="{00000000-0010-0000-0300-000008000000}" name="Apuestas" dataDxfId="40" dataCellStyle="Texto explicativo"/>
    <tableColumn id="9" xr3:uid="{00000000-0010-0000-0300-000009000000}" name="Coste" dataDxfId="39" dataCellStyle="Notas">
      <calculatedColumnFormula>IF(B2="GP",L2*1.5,IF(B2="LP",L2*1,IF(B2="EU",L2*2.5,L2*0.5)))</calculatedColumnFormula>
    </tableColumn>
    <tableColumn id="10" xr3:uid="{00000000-0010-0000-0300-00000A000000}" name="CategoriaPremios" dataDxfId="38" dataCellStyle="Notas"/>
    <tableColumn id="11" xr3:uid="{00000000-0010-0000-0300-00000B000000}" name="ImportePremios" dataDxfId="37" dataCellStyle="Notas"/>
    <tableColumn id="13" xr3:uid="{00000000-0010-0000-0300-00000D000000}" name="Notas" dataDxfId="36" dataCellStyle="Texto explicativo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16" displayName="Tabla16" ref="A1:Y298" totalsRowShown="0" headerRowDxfId="35" dataDxfId="33" headerRowBorderDxfId="34" dataCellStyle="Texto explicativo">
  <autoFilter ref="A1:Y298" xr:uid="{00000000-0009-0000-0100-000005000000}"/>
  <tableColumns count="25">
    <tableColumn id="1" xr3:uid="{00000000-0010-0000-0400-000001000000}" name="Id" dataDxfId="32" dataCellStyle="Texto explicativo"/>
    <tableColumn id="2" xr3:uid="{00000000-0010-0000-0400-000002000000}" name="idBoleto" dataDxfId="31" dataCellStyle="Texto explicativo"/>
    <tableColumn id="3" xr3:uid="{00000000-0010-0000-0400-000003000000}" name="Juego" dataDxfId="30" dataCellStyle="Texto explicativo"/>
    <tableColumn id="16" xr3:uid="{00000000-0010-0000-0400-000010000000}" name="Fecha" dataDxfId="29" dataCellStyle="Texto explicativo"/>
    <tableColumn id="19" xr3:uid="{00000000-0010-0000-0400-000013000000}" name="Semana" dataDxfId="28" dataCellStyle="Texto explicativo">
      <calculatedColumnFormula>WEEKNUM(Tabla16[[#This Row],[Fecha]],21)</calculatedColumnFormula>
    </tableColumn>
    <tableColumn id="4" xr3:uid="{00000000-0010-0000-0400-000004000000}" name="Dia" dataDxfId="27" dataCellStyle="Texto explicativo">
      <calculatedColumnFormula>CHOOSE(WEEKDAY(Tabla16[[#This Row],[Fecha]]),"D","L","M","X","J","V","S")</calculatedColumnFormula>
    </tableColumn>
    <tableColumn id="5" xr3:uid="{00000000-0010-0000-0400-000005000000}" name="N1" dataDxfId="26" dataCellStyle="Texto explicativo"/>
    <tableColumn id="6" xr3:uid="{00000000-0010-0000-0400-000006000000}" name="N2" dataDxfId="25" dataCellStyle="Texto explicativo"/>
    <tableColumn id="7" xr3:uid="{00000000-0010-0000-0400-000007000000}" name="N3" dataDxfId="24" dataCellStyle="Texto explicativo"/>
    <tableColumn id="8" xr3:uid="{00000000-0010-0000-0400-000008000000}" name="N4" dataDxfId="23" dataCellStyle="Texto explicativo"/>
    <tableColumn id="9" xr3:uid="{00000000-0010-0000-0400-000009000000}" name="N5" dataDxfId="22" dataCellStyle="Texto explicativo"/>
    <tableColumn id="10" xr3:uid="{00000000-0010-0000-0400-00000A000000}" name="N6" dataDxfId="21" dataCellStyle="Texto explicativo"/>
    <tableColumn id="11" xr3:uid="{00000000-0010-0000-0400-00000B000000}" name="N7" dataDxfId="20" dataCellStyle="Texto explicativo"/>
    <tableColumn id="12" xr3:uid="{00000000-0010-0000-0400-00000C000000}" name="N8" dataDxfId="19" dataCellStyle="Texto explicativo"/>
    <tableColumn id="13" xr3:uid="{00000000-0010-0000-0400-00000D000000}" name="N9" dataDxfId="18" dataCellStyle="Texto explicativo"/>
    <tableColumn id="14" xr3:uid="{00000000-0010-0000-0400-00000E000000}" name="N10" dataDxfId="17" dataCellStyle="Texto explicativo"/>
    <tableColumn id="17" xr3:uid="{00000000-0010-0000-0400-000011000000}" name="N11" dataDxfId="16" dataCellStyle="Texto explicativo"/>
    <tableColumn id="18" xr3:uid="{00000000-0010-0000-0400-000012000000}" name="E1" dataDxfId="15" dataCellStyle="Texto explicativo"/>
    <tableColumn id="15" xr3:uid="{DB17A0F2-8890-4AB1-BA3F-71E8E55C8715}" name="E2" dataDxfId="14" dataCellStyle="Texto explicativo"/>
    <tableColumn id="20" xr3:uid="{BA85964E-6C05-4659-AD06-DDFE045F1998}" name="E3" dataDxfId="13" dataCellStyle="Texto explicativo"/>
    <tableColumn id="21" xr3:uid="{1C36875D-94E8-4B48-BC2D-E31F33F3097D}" name="E4" dataDxfId="12" dataCellStyle="Texto explicativo"/>
    <tableColumn id="22" xr3:uid="{F094CD63-A238-4AF3-ACB9-D37CDFB06A84}" name="E5" dataDxfId="11" dataCellStyle="Texto explicativo"/>
    <tableColumn id="23" xr3:uid="{C4C9D663-C6B7-49B9-9D0C-A525D4598B8B}" name="Aciertos" dataDxfId="10" dataCellStyle="Texto explicativo"/>
    <tableColumn id="24" xr3:uid="{BC50B2B9-4371-49EE-8717-79A9FE1E7BD2}" name="CategoriaPremio" dataDxfId="9" dataCellStyle="Texto explicativo"/>
    <tableColumn id="25" xr3:uid="{DAAA1027-B186-435C-99A8-BEDA40DD11B9}" name="Metodo" dataDxfId="8" dataCellStyle="Texto explicativo"/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3D29F0-C121-4F3E-A638-B2C51894AF3B}" name="Tabla17102" displayName="Tabla17102" ref="A1:M20" totalsRowShown="0">
  <autoFilter ref="A1:M20" xr:uid="{AC14F28A-C487-4FB7-8C8D-260B3ADF283E}"/>
  <sortState ref="A2:M2">
    <sortCondition ref="A1:A2"/>
  </sortState>
  <tableColumns count="13">
    <tableColumn id="1" xr3:uid="{34F9BD91-B536-4793-9B7A-BB08ADBDA41C}" name="Id"/>
    <tableColumn id="2" xr3:uid="{F7AE3FD0-CFC2-4AE6-AA9A-DC5E37F5F527}" name="TipoProcedimiento"/>
    <tableColumn id="4" xr3:uid="{400B9773-019D-4F14-9F4F-1331B2B53DB3}" name="Pronosticos"/>
    <tableColumn id="5" xr3:uid="{662DD75B-2AFE-446B-AD9B-634111FE737C}" name="ModalidadJuego"/>
    <tableColumn id="6" xr3:uid="{A708E45A-CA02-44D7-9C40-8CDF6B2686B0}" name="CriterioOrdenacion"/>
    <tableColumn id="7" xr3:uid="{A68F5128-B075-4F7C-BCC4-11BC3347CF47}" name="SentidoOrdenacion"/>
    <tableColumn id="8" xr3:uid="{414E6573-77FB-430D-B070-615220023C3B}" name="CriterioAgrupacion"/>
    <tableColumn id="9" xr3:uid="{061C85F2-ECAF-4AB4-BA5F-8DC14AD8D680}" name="TipoMuestra"/>
    <tableColumn id="10" xr3:uid="{07B0BA9A-28B6-4132-9EAD-E342FCAF61E7}" name="NumeroSorteos"/>
    <tableColumn id="11" xr3:uid="{107E4649-B010-46BE-81AF-0F1E2E969DC9}" name="DiasAnalisis"/>
    <tableColumn id="3" xr3:uid="{2CA297B7-B8AB-4F7D-9EB4-1AA2B645B21F}" name="FiltrosCombinacion"/>
    <tableColumn id="12" xr3:uid="{0D83761A-2246-47A5-AE53-3730CCF52752}" name="FechaAlta"/>
    <tableColumn id="14" xr3:uid="{F14F2ABB-EA88-4BAB-8B63-04ABF0AED8DB}" name="FechaModificac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/>
  <dimension ref="A1:N51"/>
  <sheetViews>
    <sheetView topLeftCell="A44" zoomScale="203" zoomScaleNormal="203" workbookViewId="0">
      <selection activeCell="D50" sqref="D50:F50"/>
    </sheetView>
  </sheetViews>
  <sheetFormatPr baseColWidth="10" defaultColWidth="11.42578125" defaultRowHeight="14.25" x14ac:dyDescent="0.2"/>
  <cols>
    <col min="1" max="1" width="6.140625" style="1" bestFit="1" customWidth="1"/>
    <col min="2" max="2" width="9.140625" style="1" bestFit="1" customWidth="1"/>
    <col min="3" max="3" width="6.7109375" style="1" bestFit="1" customWidth="1"/>
    <col min="4" max="4" width="12.42578125" style="1" bestFit="1" customWidth="1"/>
    <col min="5" max="5" width="10.42578125" style="1" bestFit="1" customWidth="1"/>
    <col min="6" max="6" width="8.85546875" style="1" bestFit="1" customWidth="1"/>
    <col min="7" max="7" width="12.42578125" style="1" bestFit="1" customWidth="1"/>
    <col min="8" max="8" width="12.28515625" style="1" bestFit="1" customWidth="1"/>
    <col min="9" max="9" width="12.42578125" style="1" bestFit="1" customWidth="1"/>
    <col min="10" max="11" width="13.7109375" style="1" bestFit="1" customWidth="1"/>
    <col min="12" max="12" width="14.5703125" style="1" bestFit="1" customWidth="1"/>
    <col min="13" max="13" width="11.42578125" style="1"/>
    <col min="14" max="14" width="13.42578125" style="1" bestFit="1" customWidth="1"/>
    <col min="15" max="15" width="14.5703125" style="1" bestFit="1" customWidth="1"/>
    <col min="16" max="16384" width="11.42578125" style="1"/>
  </cols>
  <sheetData>
    <row r="1" spans="1:14" ht="15.75" thickBot="1" x14ac:dyDescent="0.3">
      <c r="A1" s="408" t="s">
        <v>0</v>
      </c>
      <c r="B1" s="408"/>
      <c r="C1" s="408"/>
      <c r="D1" s="408"/>
      <c r="E1" s="408"/>
      <c r="F1" s="408"/>
      <c r="G1" s="408"/>
      <c r="H1" s="408"/>
      <c r="I1" s="408"/>
      <c r="K1" s="409" t="s">
        <v>0</v>
      </c>
      <c r="L1" s="409"/>
      <c r="N1" s="1">
        <f ca="1">WEEKNUM(NOW(),21)</f>
        <v>37</v>
      </c>
    </row>
    <row r="2" spans="1:14" ht="15" x14ac:dyDescent="0.25">
      <c r="A2" s="10" t="s">
        <v>1</v>
      </c>
      <c r="B2" s="10" t="s">
        <v>2</v>
      </c>
      <c r="C2" s="10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118" t="s">
        <v>945</v>
      </c>
      <c r="K2" s="4" t="s">
        <v>9</v>
      </c>
      <c r="L2" s="9">
        <f>Tabla38[[#Totals],[Reintegros]]+Tabla38[[#Totals],[Premios]]-Tabla38[[#Totals],[Jugado ]]</f>
        <v>-1747.9</v>
      </c>
    </row>
    <row r="3" spans="1:14" ht="15" x14ac:dyDescent="0.25">
      <c r="A3" s="7">
        <v>2011</v>
      </c>
      <c r="B3" s="7">
        <v>47</v>
      </c>
      <c r="C3" s="7">
        <v>47</v>
      </c>
      <c r="D3" s="5">
        <v>228</v>
      </c>
      <c r="E3" s="6">
        <v>253</v>
      </c>
      <c r="F3" s="6">
        <v>197</v>
      </c>
      <c r="G3" s="5">
        <v>70.14</v>
      </c>
      <c r="H3" s="5">
        <v>41</v>
      </c>
      <c r="I3" s="5">
        <f>Tabla38[[#This Row],[Premios]]+Tabla38[[#This Row],[Reintegros]]-Tabla38[[#This Row],[Jugado ]]</f>
        <v>-116.86</v>
      </c>
      <c r="K3" s="4" t="s">
        <v>10</v>
      </c>
      <c r="L3" s="8">
        <f>L2/(Tabla38[[#Totals],[Jugado ]]+Tabla38[[#Totals],[Premios]]+Tabla38[[#Totals],[Reintegros]])</f>
        <v>-0.3424501871044846</v>
      </c>
    </row>
    <row r="4" spans="1:14" ht="15" x14ac:dyDescent="0.25">
      <c r="A4" s="7">
        <v>2012</v>
      </c>
      <c r="B4" s="7">
        <v>52</v>
      </c>
      <c r="C4" s="7">
        <v>99</v>
      </c>
      <c r="D4" s="5">
        <v>120</v>
      </c>
      <c r="E4" s="6">
        <v>209</v>
      </c>
      <c r="F4" s="6">
        <v>209</v>
      </c>
      <c r="G4" s="5">
        <v>56</v>
      </c>
      <c r="H4" s="5">
        <v>14</v>
      </c>
      <c r="I4" s="5">
        <f>Tabla38[[#This Row],[Premios]]+Tabla38[[#This Row],[Reintegros]]-Tabla38[[#This Row],[Jugado ]]</f>
        <v>-50</v>
      </c>
    </row>
    <row r="5" spans="1:14" ht="15" x14ac:dyDescent="0.25">
      <c r="A5" s="7">
        <v>2013</v>
      </c>
      <c r="B5" s="7">
        <v>52</v>
      </c>
      <c r="C5" s="7">
        <v>148</v>
      </c>
      <c r="D5" s="5">
        <v>132</v>
      </c>
      <c r="E5" s="6">
        <v>194</v>
      </c>
      <c r="F5" s="6">
        <v>194</v>
      </c>
      <c r="G5" s="5">
        <v>32</v>
      </c>
      <c r="H5" s="5">
        <v>19</v>
      </c>
      <c r="I5" s="5">
        <f>Tabla38[[#This Row],[Premios]]+Tabla38[[#This Row],[Reintegros]]-Tabla38[[#This Row],[Jugado ]]</f>
        <v>-81</v>
      </c>
    </row>
    <row r="6" spans="1:14" ht="15" x14ac:dyDescent="0.25">
      <c r="A6" s="7">
        <v>2014</v>
      </c>
      <c r="B6" s="7">
        <v>52</v>
      </c>
      <c r="C6" s="7">
        <v>200</v>
      </c>
      <c r="D6" s="5">
        <v>144</v>
      </c>
      <c r="E6" s="6">
        <v>204</v>
      </c>
      <c r="F6" s="6">
        <v>204</v>
      </c>
      <c r="G6" s="5">
        <v>24</v>
      </c>
      <c r="H6" s="5">
        <v>31</v>
      </c>
      <c r="I6" s="5">
        <f>Tabla38[[#This Row],[Premios]]+Tabla38[[#This Row],[Reintegros]]-Tabla38[[#This Row],[Jugado ]]</f>
        <v>-89</v>
      </c>
      <c r="K6" s="1" t="s">
        <v>610</v>
      </c>
      <c r="L6" s="1" t="s">
        <v>857</v>
      </c>
    </row>
    <row r="7" spans="1:14" ht="15" x14ac:dyDescent="0.25">
      <c r="A7" s="7">
        <v>2015</v>
      </c>
      <c r="B7" s="7">
        <v>53</v>
      </c>
      <c r="C7" s="7">
        <v>253</v>
      </c>
      <c r="D7" s="5">
        <v>172</v>
      </c>
      <c r="E7" s="6">
        <v>199</v>
      </c>
      <c r="F7" s="6">
        <v>199</v>
      </c>
      <c r="G7" s="5">
        <v>32</v>
      </c>
      <c r="H7" s="5">
        <v>19</v>
      </c>
      <c r="I7" s="5">
        <f>Tabla38[[#This Row],[Premios]]+Tabla38[[#This Row],[Reintegros]]-Tabla38[[#This Row],[Jugado ]]</f>
        <v>-121</v>
      </c>
      <c r="K7" s="122">
        <v>8</v>
      </c>
      <c r="L7" s="1">
        <f>COUNTIF(Tabla1[[#All],[R]],Tabla6[[#This Row],[Reintegro]])</f>
        <v>99</v>
      </c>
    </row>
    <row r="8" spans="1:14" ht="15" x14ac:dyDescent="0.25">
      <c r="A8" s="7">
        <v>2016</v>
      </c>
      <c r="B8" s="7">
        <v>52</v>
      </c>
      <c r="C8" s="7">
        <v>305</v>
      </c>
      <c r="D8" s="5">
        <v>210</v>
      </c>
      <c r="E8" s="6">
        <v>364</v>
      </c>
      <c r="F8" s="6">
        <v>364</v>
      </c>
      <c r="G8" s="5">
        <v>21</v>
      </c>
      <c r="H8" s="5">
        <v>28</v>
      </c>
      <c r="I8" s="5">
        <f>Tabla38[[#This Row],[Premios]]+Tabla38[[#This Row],[Reintegros]]-Tabla38[[#This Row],[Jugado ]]</f>
        <v>-161</v>
      </c>
      <c r="K8" s="123">
        <v>5</v>
      </c>
      <c r="L8" s="1">
        <f>COUNTIF(Tabla1[[#All],[R]],Tabla6[[#This Row],[Reintegro]])</f>
        <v>100</v>
      </c>
    </row>
    <row r="9" spans="1:14" ht="15" x14ac:dyDescent="0.25">
      <c r="A9" s="7">
        <v>2017</v>
      </c>
      <c r="B9" s="7">
        <v>52</v>
      </c>
      <c r="C9" s="7">
        <v>357</v>
      </c>
      <c r="D9" s="5">
        <v>340</v>
      </c>
      <c r="E9" s="6">
        <v>832</v>
      </c>
      <c r="F9" s="6">
        <v>832</v>
      </c>
      <c r="G9" s="5">
        <v>122.68</v>
      </c>
      <c r="H9" s="5">
        <v>50</v>
      </c>
      <c r="I9" s="5">
        <f>Tabla38[[#This Row],[Premios]]+Tabla38[[#This Row],[Reintegros]]-Tabla38[[#This Row],[Jugado ]]</f>
        <v>-167.32</v>
      </c>
      <c r="K9" s="123">
        <v>3</v>
      </c>
      <c r="L9" s="1">
        <f>COUNTIF(Tabla1[[#All],[R]],Tabla6[[#This Row],[Reintegro]])</f>
        <v>95</v>
      </c>
    </row>
    <row r="10" spans="1:14" ht="15" x14ac:dyDescent="0.25">
      <c r="A10" s="4">
        <v>2018</v>
      </c>
      <c r="B10" s="4">
        <v>52</v>
      </c>
      <c r="C10" s="4">
        <v>409</v>
      </c>
      <c r="D10" s="5">
        <v>420</v>
      </c>
      <c r="E10" s="6">
        <v>832</v>
      </c>
      <c r="F10" s="6">
        <v>415</v>
      </c>
      <c r="G10" s="5">
        <v>48</v>
      </c>
      <c r="H10" s="5">
        <v>41</v>
      </c>
      <c r="I10" s="5">
        <f>Tabla38[[#This Row],[Premios]]+Tabla38[[#This Row],[Reintegros]]-Tabla38[[#This Row],[Jugado ]]</f>
        <v>-331</v>
      </c>
      <c r="K10" s="123">
        <v>2</v>
      </c>
      <c r="L10" s="1">
        <f>COUNTIF(Tabla1[[#All],[R]],Tabla6[[#This Row],[Reintegro]])</f>
        <v>91</v>
      </c>
    </row>
    <row r="11" spans="1:14" ht="15" x14ac:dyDescent="0.25">
      <c r="A11" s="25">
        <v>2019</v>
      </c>
      <c r="B11" s="25">
        <v>52</v>
      </c>
      <c r="C11" s="25">
        <v>461</v>
      </c>
      <c r="D11" s="28">
        <v>300</v>
      </c>
      <c r="E11" s="29">
        <v>832</v>
      </c>
      <c r="F11" s="29">
        <v>416</v>
      </c>
      <c r="G11" s="28">
        <v>180.13</v>
      </c>
      <c r="H11" s="28">
        <v>55</v>
      </c>
      <c r="I11" s="5">
        <f>Tabla38[[#This Row],[Premios]]+Tabla38[[#This Row],[Reintegros]]-Tabla38[[#This Row],[Jugado ]]</f>
        <v>-64.87</v>
      </c>
      <c r="K11" s="107">
        <v>4</v>
      </c>
      <c r="L11" s="1">
        <f>COUNTIF(Tabla1[[#All],[R]],Tabla6[[#This Row],[Reintegro]])</f>
        <v>91</v>
      </c>
    </row>
    <row r="12" spans="1:14" ht="15" x14ac:dyDescent="0.25">
      <c r="A12" s="26">
        <v>2020</v>
      </c>
      <c r="B12" s="27">
        <v>53</v>
      </c>
      <c r="C12" s="27">
        <v>514</v>
      </c>
      <c r="D12" s="28">
        <v>380</v>
      </c>
      <c r="E12" s="29">
        <v>924</v>
      </c>
      <c r="F12" s="29">
        <v>500</v>
      </c>
      <c r="G12" s="28">
        <v>103</v>
      </c>
      <c r="H12" s="28">
        <v>61</v>
      </c>
      <c r="I12" s="5">
        <f>Tabla38[[#This Row],[Premios]]+Tabla38[[#This Row],[Reintegros]]-Tabla38[[#This Row],[Jugado ]]</f>
        <v>-216</v>
      </c>
      <c r="K12" s="107">
        <v>0</v>
      </c>
      <c r="L12" s="1">
        <f>COUNTIF(Tabla1[[#All],[R]],Tabla6[[#This Row],[Reintegro]])</f>
        <v>87</v>
      </c>
    </row>
    <row r="13" spans="1:14" ht="15" x14ac:dyDescent="0.25">
      <c r="A13" s="26">
        <v>2021</v>
      </c>
      <c r="B13" s="27">
        <v>53</v>
      </c>
      <c r="C13" s="27">
        <v>566</v>
      </c>
      <c r="D13" s="28">
        <v>460</v>
      </c>
      <c r="E13" s="29">
        <v>1520</v>
      </c>
      <c r="F13" s="29">
        <v>920</v>
      </c>
      <c r="G13" s="28">
        <v>361.15</v>
      </c>
      <c r="H13" s="28">
        <v>98</v>
      </c>
      <c r="I13" s="5">
        <f>Tabla38[[#This Row],[Premios]]+Tabla38[[#This Row],[Reintegros]]-Tabla38[[#This Row],[Jugado ]]</f>
        <v>-0.85000000000002274</v>
      </c>
      <c r="K13" s="107">
        <v>1</v>
      </c>
      <c r="L13" s="1">
        <f>COUNTIF(Tabla1[[#All],[R]],Tabla6[[#This Row],[Reintegro]])</f>
        <v>86</v>
      </c>
    </row>
    <row r="14" spans="1:14" ht="15" x14ac:dyDescent="0.25">
      <c r="A14" s="26">
        <v>2022</v>
      </c>
      <c r="B14" s="132">
        <v>1</v>
      </c>
      <c r="C14" s="132">
        <v>567</v>
      </c>
      <c r="D14" s="133">
        <v>0</v>
      </c>
      <c r="E14" s="131">
        <v>32</v>
      </c>
      <c r="F14" s="131">
        <v>20</v>
      </c>
      <c r="G14" s="133">
        <v>4</v>
      </c>
      <c r="H14" s="133">
        <v>1</v>
      </c>
      <c r="I14" s="134">
        <f>Tabla38[[#This Row],[Premios]]+Tabla38[[#This Row],[Reintegros]]-Tabla38[[#This Row],[Jugado ]]</f>
        <v>5</v>
      </c>
      <c r="K14" s="107">
        <v>9</v>
      </c>
      <c r="L14" s="1">
        <f>COUNTIF(Tabla1[[#All],[R]],Tabla6[[#This Row],[Reintegro]])</f>
        <v>87</v>
      </c>
    </row>
    <row r="15" spans="1:14" ht="15" x14ac:dyDescent="0.25">
      <c r="A15" s="26">
        <v>2022</v>
      </c>
      <c r="B15" s="132">
        <v>2</v>
      </c>
      <c r="C15" s="132">
        <v>568</v>
      </c>
      <c r="D15" s="133">
        <v>40</v>
      </c>
      <c r="E15" s="131">
        <v>32</v>
      </c>
      <c r="F15" s="131">
        <v>20</v>
      </c>
      <c r="G15" s="133">
        <v>8</v>
      </c>
      <c r="H15" s="133">
        <v>3</v>
      </c>
      <c r="I15" s="134">
        <f>Tabla38[[#This Row],[Premios]]+Tabla38[[#This Row],[Reintegros]]-Tabla38[[#This Row],[Jugado ]]</f>
        <v>-29</v>
      </c>
      <c r="K15" s="107">
        <v>7</v>
      </c>
      <c r="L15" s="1">
        <f>COUNTIF(Tabla1[[#All],[R]],Tabla6[[#This Row],[Reintegro]])</f>
        <v>85</v>
      </c>
    </row>
    <row r="16" spans="1:14" ht="15" x14ac:dyDescent="0.25">
      <c r="A16" s="26">
        <v>2022</v>
      </c>
      <c r="B16" s="132">
        <v>3</v>
      </c>
      <c r="C16" s="132">
        <v>569</v>
      </c>
      <c r="D16" s="133">
        <v>0</v>
      </c>
      <c r="E16" s="131">
        <v>32</v>
      </c>
      <c r="F16" s="131">
        <v>20</v>
      </c>
      <c r="G16" s="133">
        <v>0</v>
      </c>
      <c r="H16" s="133">
        <v>2</v>
      </c>
      <c r="I16" s="182">
        <f>Tabla38[[#This Row],[Premios]]+Tabla38[[#This Row],[Reintegros]]-Tabla38[[#This Row],[Jugado ]]</f>
        <v>2</v>
      </c>
      <c r="K16" s="107">
        <v>6</v>
      </c>
      <c r="L16" s="1">
        <f>COUNTIF(Tabla1[[#All],[R]],Tabla6[[#This Row],[Reintegro]])</f>
        <v>78</v>
      </c>
    </row>
    <row r="17" spans="1:14" ht="15" x14ac:dyDescent="0.25">
      <c r="A17" s="26">
        <v>2022</v>
      </c>
      <c r="B17" s="132">
        <v>4</v>
      </c>
      <c r="C17" s="132">
        <v>570</v>
      </c>
      <c r="D17" s="133">
        <v>40</v>
      </c>
      <c r="E17" s="131">
        <v>32</v>
      </c>
      <c r="F17" s="131">
        <v>20</v>
      </c>
      <c r="G17" s="133">
        <v>0</v>
      </c>
      <c r="H17" s="133">
        <v>2</v>
      </c>
      <c r="I17" s="182">
        <f>Tabla38[[#This Row],[Premios]]+Tabla38[[#This Row],[Reintegros]]-Tabla38[[#This Row],[Jugado ]]</f>
        <v>-38</v>
      </c>
      <c r="N17" s="119"/>
    </row>
    <row r="18" spans="1:14" ht="15" x14ac:dyDescent="0.25">
      <c r="A18" s="26">
        <v>2022</v>
      </c>
      <c r="B18" s="132">
        <v>5</v>
      </c>
      <c r="C18" s="132">
        <v>571</v>
      </c>
      <c r="D18" s="133">
        <v>0</v>
      </c>
      <c r="E18" s="131">
        <v>32</v>
      </c>
      <c r="F18" s="131">
        <v>20</v>
      </c>
      <c r="G18" s="133">
        <v>4</v>
      </c>
      <c r="H18" s="133">
        <v>3</v>
      </c>
      <c r="I18" s="182">
        <f>Tabla38[[#This Row],[Premios]]+Tabla38[[#This Row],[Reintegros]]-Tabla38[[#This Row],[Jugado ]]</f>
        <v>7</v>
      </c>
    </row>
    <row r="19" spans="1:14" ht="15" x14ac:dyDescent="0.25">
      <c r="A19" s="26">
        <v>2022</v>
      </c>
      <c r="B19" s="132">
        <v>6</v>
      </c>
      <c r="C19" s="132">
        <v>572</v>
      </c>
      <c r="D19" s="133">
        <v>0</v>
      </c>
      <c r="E19" s="131">
        <v>32</v>
      </c>
      <c r="F19" s="131">
        <v>20</v>
      </c>
      <c r="G19" s="133">
        <v>4</v>
      </c>
      <c r="H19" s="133">
        <v>3</v>
      </c>
      <c r="I19" s="182">
        <f>Tabla38[[#This Row],[Premios]]+Tabla38[[#This Row],[Reintegros]]-Tabla38[[#This Row],[Jugado ]]</f>
        <v>7</v>
      </c>
    </row>
    <row r="20" spans="1:14" ht="15" x14ac:dyDescent="0.25">
      <c r="A20" s="26">
        <v>2022</v>
      </c>
      <c r="B20" s="132">
        <v>7</v>
      </c>
      <c r="C20" s="132">
        <v>573</v>
      </c>
      <c r="D20" s="133">
        <v>40</v>
      </c>
      <c r="E20" s="131">
        <v>32</v>
      </c>
      <c r="F20" s="131">
        <v>20</v>
      </c>
      <c r="G20" s="133">
        <v>0</v>
      </c>
      <c r="H20" s="133">
        <v>0</v>
      </c>
      <c r="I20" s="182">
        <f>Tabla38[[#This Row],[Premios]]+Tabla38[[#This Row],[Reintegros]]-Tabla38[[#This Row],[Jugado ]]</f>
        <v>-40</v>
      </c>
    </row>
    <row r="21" spans="1:14" ht="15" x14ac:dyDescent="0.25">
      <c r="A21" s="26">
        <v>2022</v>
      </c>
      <c r="B21" s="132">
        <v>8</v>
      </c>
      <c r="C21" s="132">
        <v>574</v>
      </c>
      <c r="D21" s="133">
        <v>0</v>
      </c>
      <c r="E21" s="131">
        <v>32</v>
      </c>
      <c r="F21" s="131">
        <v>20</v>
      </c>
      <c r="G21" s="133">
        <v>4</v>
      </c>
      <c r="H21" s="133">
        <v>3</v>
      </c>
      <c r="I21" s="182">
        <f>Tabla38[[#This Row],[Premios]]+Tabla38[[#This Row],[Reintegros]]-Tabla38[[#This Row],[Jugado ]]</f>
        <v>7</v>
      </c>
    </row>
    <row r="22" spans="1:14" ht="15" x14ac:dyDescent="0.25">
      <c r="A22" s="26">
        <v>2022</v>
      </c>
      <c r="B22" s="132">
        <v>9</v>
      </c>
      <c r="C22" s="132">
        <v>575</v>
      </c>
      <c r="D22" s="133">
        <v>0</v>
      </c>
      <c r="E22" s="131">
        <v>32</v>
      </c>
      <c r="F22" s="131">
        <v>20</v>
      </c>
      <c r="G22" s="133">
        <v>4</v>
      </c>
      <c r="H22" s="133">
        <v>3</v>
      </c>
      <c r="I22" s="182">
        <f>Tabla38[[#This Row],[Premios]]+Tabla38[[#This Row],[Reintegros]]-Tabla38[[#This Row],[Jugado ]]</f>
        <v>7</v>
      </c>
    </row>
    <row r="23" spans="1:14" ht="15" x14ac:dyDescent="0.25">
      <c r="A23" s="26">
        <v>2022</v>
      </c>
      <c r="B23" s="132">
        <v>10</v>
      </c>
      <c r="C23" s="132">
        <v>576</v>
      </c>
      <c r="D23" s="133">
        <v>40</v>
      </c>
      <c r="E23" s="131">
        <v>32</v>
      </c>
      <c r="F23" s="131">
        <v>20</v>
      </c>
      <c r="G23" s="133">
        <v>0</v>
      </c>
      <c r="H23" s="133">
        <v>3</v>
      </c>
      <c r="I23" s="182">
        <f>Tabla38[[#This Row],[Premios]]+Tabla38[[#This Row],[Reintegros]]-Tabla38[[#This Row],[Jugado ]]</f>
        <v>-37</v>
      </c>
    </row>
    <row r="24" spans="1:14" ht="15" x14ac:dyDescent="0.25">
      <c r="A24" s="26">
        <v>2022</v>
      </c>
      <c r="B24" s="132">
        <v>11</v>
      </c>
      <c r="C24" s="132">
        <v>577</v>
      </c>
      <c r="D24" s="133">
        <v>0</v>
      </c>
      <c r="E24" s="131">
        <v>32</v>
      </c>
      <c r="F24" s="131">
        <v>20</v>
      </c>
      <c r="G24" s="133">
        <v>4</v>
      </c>
      <c r="H24" s="133">
        <v>3</v>
      </c>
      <c r="I24" s="206">
        <f>Tabla38[[#This Row],[Premios]]+Tabla38[[#This Row],[Reintegros]]-Tabla38[[#This Row],[Jugado ]]</f>
        <v>7</v>
      </c>
    </row>
    <row r="25" spans="1:14" ht="15" x14ac:dyDescent="0.25">
      <c r="A25" s="26">
        <v>2022</v>
      </c>
      <c r="B25" s="132">
        <v>12</v>
      </c>
      <c r="C25" s="132">
        <v>578</v>
      </c>
      <c r="D25" s="133">
        <v>0</v>
      </c>
      <c r="E25" s="131">
        <v>32</v>
      </c>
      <c r="F25" s="131">
        <v>20</v>
      </c>
      <c r="G25" s="133">
        <v>8</v>
      </c>
      <c r="H25" s="133">
        <v>2</v>
      </c>
      <c r="I25" s="206">
        <f>Tabla38[[#This Row],[Premios]]+Tabla38[[#This Row],[Reintegros]]-Tabla38[[#This Row],[Jugado ]]</f>
        <v>10</v>
      </c>
    </row>
    <row r="26" spans="1:14" ht="15" x14ac:dyDescent="0.25">
      <c r="A26" s="26">
        <v>2022</v>
      </c>
      <c r="B26" s="132">
        <v>13</v>
      </c>
      <c r="C26" s="132">
        <v>579</v>
      </c>
      <c r="D26" s="133">
        <v>40</v>
      </c>
      <c r="E26" s="131">
        <v>32</v>
      </c>
      <c r="F26" s="131">
        <v>20</v>
      </c>
      <c r="G26" s="133">
        <v>0</v>
      </c>
      <c r="H26" s="133">
        <v>3</v>
      </c>
      <c r="I26" s="206">
        <f>Tabla38[[#This Row],[Premios]]+Tabla38[[#This Row],[Reintegros]]-Tabla38[[#This Row],[Jugado ]]</f>
        <v>-37</v>
      </c>
    </row>
    <row r="27" spans="1:14" ht="15" x14ac:dyDescent="0.25">
      <c r="A27" s="26">
        <v>2022</v>
      </c>
      <c r="B27" s="132">
        <v>14</v>
      </c>
      <c r="C27" s="132">
        <v>580</v>
      </c>
      <c r="D27" s="133">
        <v>0</v>
      </c>
      <c r="E27" s="131">
        <v>32</v>
      </c>
      <c r="F27" s="131">
        <v>20</v>
      </c>
      <c r="G27" s="133">
        <v>0</v>
      </c>
      <c r="H27" s="133">
        <v>1</v>
      </c>
      <c r="I27" s="206">
        <f>Tabla38[[#This Row],[Premios]]+Tabla38[[#This Row],[Reintegros]]-Tabla38[[#This Row],[Jugado ]]</f>
        <v>1</v>
      </c>
    </row>
    <row r="28" spans="1:14" ht="15" x14ac:dyDescent="0.25">
      <c r="A28" s="26">
        <v>2022</v>
      </c>
      <c r="B28" s="132">
        <v>15</v>
      </c>
      <c r="C28" s="132">
        <v>581</v>
      </c>
      <c r="D28" s="133">
        <v>40</v>
      </c>
      <c r="E28" s="131">
        <v>32</v>
      </c>
      <c r="F28" s="131">
        <v>20</v>
      </c>
      <c r="G28" s="133">
        <v>0</v>
      </c>
      <c r="H28" s="133">
        <v>1</v>
      </c>
      <c r="I28" s="182">
        <f>Tabla38[[#This Row],[Premios]]+Tabla38[[#This Row],[Reintegros]]-Tabla38[[#This Row],[Jugado ]]</f>
        <v>-39</v>
      </c>
    </row>
    <row r="29" spans="1:14" ht="15" x14ac:dyDescent="0.25">
      <c r="A29" s="26">
        <v>2022</v>
      </c>
      <c r="B29" s="132">
        <v>16</v>
      </c>
      <c r="C29" s="132">
        <v>582</v>
      </c>
      <c r="D29" s="133">
        <v>0</v>
      </c>
      <c r="E29" s="131">
        <v>32</v>
      </c>
      <c r="F29" s="131">
        <v>20</v>
      </c>
      <c r="G29" s="133">
        <v>4</v>
      </c>
      <c r="H29" s="133">
        <v>2</v>
      </c>
      <c r="I29" s="182">
        <f>Tabla38[[#This Row],[Premios]]+Tabla38[[#This Row],[Reintegros]]-Tabla38[[#This Row],[Jugado ]]</f>
        <v>6</v>
      </c>
    </row>
    <row r="30" spans="1:14" ht="15" x14ac:dyDescent="0.25">
      <c r="A30" s="26">
        <v>2022</v>
      </c>
      <c r="B30" s="132">
        <v>17</v>
      </c>
      <c r="C30" s="132">
        <v>583</v>
      </c>
      <c r="D30" s="133">
        <v>0</v>
      </c>
      <c r="E30" s="131">
        <v>32</v>
      </c>
      <c r="F30" s="131">
        <v>20</v>
      </c>
      <c r="G30" s="133">
        <v>8</v>
      </c>
      <c r="H30" s="133">
        <v>0</v>
      </c>
      <c r="I30" s="182">
        <f>Tabla38[[#This Row],[Premios]]+Tabla38[[#This Row],[Reintegros]]-Tabla38[[#This Row],[Jugado ]]</f>
        <v>8</v>
      </c>
    </row>
    <row r="31" spans="1:14" ht="15" x14ac:dyDescent="0.25">
      <c r="A31" s="26">
        <v>2022</v>
      </c>
      <c r="B31" s="132">
        <v>18</v>
      </c>
      <c r="C31" s="132">
        <v>584</v>
      </c>
      <c r="D31" s="133">
        <v>40</v>
      </c>
      <c r="E31" s="131">
        <v>32</v>
      </c>
      <c r="F31" s="131">
        <v>20</v>
      </c>
      <c r="G31" s="133">
        <v>0</v>
      </c>
      <c r="H31" s="133">
        <v>2</v>
      </c>
      <c r="I31" s="182">
        <f>Tabla38[[#This Row],[Premios]]+Tabla38[[#This Row],[Reintegros]]-Tabla38[[#This Row],[Jugado ]]</f>
        <v>-38</v>
      </c>
    </row>
    <row r="32" spans="1:14" ht="15" x14ac:dyDescent="0.25">
      <c r="A32" s="26">
        <v>2022</v>
      </c>
      <c r="B32" s="132">
        <v>19</v>
      </c>
      <c r="C32" s="132">
        <v>585</v>
      </c>
      <c r="D32" s="133">
        <v>0</v>
      </c>
      <c r="E32" s="131">
        <v>32</v>
      </c>
      <c r="F32" s="131">
        <v>20</v>
      </c>
      <c r="G32" s="133">
        <v>8</v>
      </c>
      <c r="H32" s="133">
        <v>2</v>
      </c>
      <c r="I32" s="206">
        <f>Tabla38[[#This Row],[Premios]]+Tabla38[[#This Row],[Reintegros]]-Tabla38[[#This Row],[Jugado ]]</f>
        <v>10</v>
      </c>
    </row>
    <row r="33" spans="1:9" ht="15" x14ac:dyDescent="0.25">
      <c r="A33" s="26">
        <v>2022</v>
      </c>
      <c r="B33" s="132">
        <v>20</v>
      </c>
      <c r="C33" s="132">
        <v>586</v>
      </c>
      <c r="D33" s="133">
        <v>40</v>
      </c>
      <c r="E33" s="131">
        <v>32</v>
      </c>
      <c r="F33" s="131">
        <v>20</v>
      </c>
      <c r="G33" s="133">
        <v>0</v>
      </c>
      <c r="H33" s="133">
        <v>1</v>
      </c>
      <c r="I33" s="206">
        <f>Tabla38[[#This Row],[Premios]]+Tabla38[[#This Row],[Reintegros]]-Tabla38[[#This Row],[Jugado ]]</f>
        <v>-39</v>
      </c>
    </row>
    <row r="34" spans="1:9" ht="15" x14ac:dyDescent="0.25">
      <c r="A34" s="26">
        <v>2022</v>
      </c>
      <c r="B34" s="132">
        <v>21</v>
      </c>
      <c r="C34" s="132">
        <v>587</v>
      </c>
      <c r="D34" s="133">
        <v>0</v>
      </c>
      <c r="E34" s="131">
        <v>32</v>
      </c>
      <c r="F34" s="131">
        <v>20</v>
      </c>
      <c r="G34" s="133">
        <v>0</v>
      </c>
      <c r="H34" s="133">
        <v>2</v>
      </c>
      <c r="I34" s="133">
        <f>Tabla38[[#This Row],[Premios]]+Tabla38[[#This Row],[Reintegros]]-Tabla38[[#This Row],[Jugado ]]</f>
        <v>2</v>
      </c>
    </row>
    <row r="35" spans="1:9" ht="15" x14ac:dyDescent="0.25">
      <c r="A35" s="26">
        <v>2022</v>
      </c>
      <c r="B35" s="132">
        <v>22</v>
      </c>
      <c r="C35" s="132">
        <v>588</v>
      </c>
      <c r="D35" s="133">
        <v>0</v>
      </c>
      <c r="E35" s="131">
        <v>32</v>
      </c>
      <c r="F35" s="131">
        <v>20</v>
      </c>
      <c r="G35" s="133">
        <v>8</v>
      </c>
      <c r="H35" s="133">
        <v>2</v>
      </c>
      <c r="I35" s="206">
        <f>Tabla38[[#This Row],[Premios]]+Tabla38[[#This Row],[Reintegros]]-Tabla38[[#This Row],[Jugado ]]</f>
        <v>10</v>
      </c>
    </row>
    <row r="36" spans="1:9" ht="15" x14ac:dyDescent="0.25">
      <c r="A36" s="26">
        <v>2022</v>
      </c>
      <c r="B36" s="132">
        <v>23</v>
      </c>
      <c r="C36" s="132">
        <v>589</v>
      </c>
      <c r="D36" s="133">
        <v>40</v>
      </c>
      <c r="E36" s="131">
        <v>32</v>
      </c>
      <c r="F36" s="131">
        <v>20</v>
      </c>
      <c r="G36" s="133">
        <v>0</v>
      </c>
      <c r="H36" s="133">
        <v>1</v>
      </c>
      <c r="I36" s="206">
        <f>Tabla38[[#This Row],[Premios]]+Tabla38[[#This Row],[Reintegros]]-Tabla38[[#This Row],[Jugado ]]</f>
        <v>-39</v>
      </c>
    </row>
    <row r="37" spans="1:9" ht="15" x14ac:dyDescent="0.25">
      <c r="A37" s="26">
        <v>2022</v>
      </c>
      <c r="B37" s="132">
        <v>24</v>
      </c>
      <c r="C37" s="132">
        <v>590</v>
      </c>
      <c r="D37" s="133">
        <v>0</v>
      </c>
      <c r="E37" s="131">
        <v>32</v>
      </c>
      <c r="F37" s="131">
        <v>20</v>
      </c>
      <c r="G37" s="133">
        <v>8</v>
      </c>
      <c r="H37" s="133">
        <v>0</v>
      </c>
      <c r="I37" s="206">
        <f>Tabla38[[#This Row],[Premios]]+Tabla38[[#This Row],[Reintegros]]-Tabla38[[#This Row],[Jugado ]]</f>
        <v>8</v>
      </c>
    </row>
    <row r="38" spans="1:9" ht="15" x14ac:dyDescent="0.25">
      <c r="A38" s="26">
        <v>2022</v>
      </c>
      <c r="B38" s="132">
        <v>25</v>
      </c>
      <c r="C38" s="132">
        <v>591</v>
      </c>
      <c r="D38" s="133">
        <v>40</v>
      </c>
      <c r="E38" s="131">
        <v>32</v>
      </c>
      <c r="F38" s="131">
        <v>20</v>
      </c>
      <c r="G38" s="133">
        <v>0</v>
      </c>
      <c r="H38" s="133">
        <v>1</v>
      </c>
      <c r="I38" s="206">
        <f>Tabla38[[#This Row],[Premios]]+Tabla38[[#This Row],[Reintegros]]-Tabla38[[#This Row],[Jugado ]]</f>
        <v>-39</v>
      </c>
    </row>
    <row r="39" spans="1:9" ht="15" x14ac:dyDescent="0.25">
      <c r="A39" s="26">
        <v>2022</v>
      </c>
      <c r="B39" s="132">
        <v>26</v>
      </c>
      <c r="C39" s="132">
        <v>592</v>
      </c>
      <c r="D39" s="133">
        <v>0</v>
      </c>
      <c r="E39" s="131">
        <v>32</v>
      </c>
      <c r="F39" s="131">
        <v>20</v>
      </c>
      <c r="G39" s="133">
        <v>4</v>
      </c>
      <c r="H39" s="133">
        <v>2</v>
      </c>
      <c r="I39" s="206">
        <f>Tabla38[[#This Row],[Premios]]+Tabla38[[#This Row],[Reintegros]]-Tabla38[[#This Row],[Jugado ]]</f>
        <v>6</v>
      </c>
    </row>
    <row r="40" spans="1:9" ht="15" x14ac:dyDescent="0.25">
      <c r="A40" s="26">
        <v>2022</v>
      </c>
      <c r="B40" s="132">
        <v>27</v>
      </c>
      <c r="C40" s="132">
        <v>593</v>
      </c>
      <c r="D40" s="133">
        <v>0</v>
      </c>
      <c r="E40" s="131">
        <v>32</v>
      </c>
      <c r="F40" s="131">
        <v>20</v>
      </c>
      <c r="G40" s="133">
        <v>0</v>
      </c>
      <c r="H40" s="133">
        <v>1</v>
      </c>
      <c r="I40" s="206">
        <f>Tabla38[[#This Row],[Premios]]+Tabla38[[#This Row],[Reintegros]]-Tabla38[[#This Row],[Jugado ]]</f>
        <v>1</v>
      </c>
    </row>
    <row r="41" spans="1:9" ht="15" x14ac:dyDescent="0.25">
      <c r="A41" s="26">
        <v>2022</v>
      </c>
      <c r="B41" s="132">
        <v>28</v>
      </c>
      <c r="C41" s="132">
        <v>594</v>
      </c>
      <c r="D41" s="133">
        <v>40</v>
      </c>
      <c r="E41" s="131">
        <v>32</v>
      </c>
      <c r="F41" s="131">
        <v>20</v>
      </c>
      <c r="G41" s="133">
        <v>4</v>
      </c>
      <c r="H41" s="133">
        <v>2</v>
      </c>
      <c r="I41" s="206">
        <f>Tabla38[[#This Row],[Premios]]+Tabla38[[#This Row],[Reintegros]]-Tabla38[[#This Row],[Jugado ]]</f>
        <v>-34</v>
      </c>
    </row>
    <row r="42" spans="1:9" ht="15" x14ac:dyDescent="0.25">
      <c r="A42" s="26">
        <v>2022</v>
      </c>
      <c r="B42" s="132">
        <v>29</v>
      </c>
      <c r="C42" s="132">
        <v>595</v>
      </c>
      <c r="D42" s="133">
        <v>0</v>
      </c>
      <c r="E42" s="131">
        <v>0</v>
      </c>
      <c r="F42" s="131">
        <v>0</v>
      </c>
      <c r="G42" s="133">
        <v>0</v>
      </c>
      <c r="H42" s="133">
        <v>0</v>
      </c>
      <c r="I42" s="206">
        <f>Tabla38[[#This Row],[Premios]]+Tabla38[[#This Row],[Reintegros]]-Tabla38[[#This Row],[Jugado ]]</f>
        <v>0</v>
      </c>
    </row>
    <row r="43" spans="1:9" ht="15" x14ac:dyDescent="0.25">
      <c r="A43" s="26">
        <v>2022</v>
      </c>
      <c r="B43" s="132">
        <v>30</v>
      </c>
      <c r="C43" s="132">
        <v>596</v>
      </c>
      <c r="D43" s="133">
        <v>0</v>
      </c>
      <c r="E43" s="131">
        <v>0</v>
      </c>
      <c r="F43" s="131">
        <v>0</v>
      </c>
      <c r="G43" s="133">
        <v>0</v>
      </c>
      <c r="H43" s="133">
        <v>0</v>
      </c>
      <c r="I43" s="206">
        <f>Tabla38[[#This Row],[Premios]]+Tabla38[[#This Row],[Reintegros]]-Tabla38[[#This Row],[Jugado ]]</f>
        <v>0</v>
      </c>
    </row>
    <row r="44" spans="1:9" ht="15" x14ac:dyDescent="0.25">
      <c r="A44" s="26">
        <v>2022</v>
      </c>
      <c r="B44" s="132">
        <v>31</v>
      </c>
      <c r="C44" s="132">
        <v>597</v>
      </c>
      <c r="D44" s="133">
        <v>0</v>
      </c>
      <c r="E44" s="131">
        <v>0</v>
      </c>
      <c r="F44" s="131">
        <v>0</v>
      </c>
      <c r="G44" s="133">
        <v>0</v>
      </c>
      <c r="H44" s="133">
        <v>0</v>
      </c>
      <c r="I44" s="206">
        <f>Tabla38[[#This Row],[Premios]]+Tabla38[[#This Row],[Reintegros]]-Tabla38[[#This Row],[Jugado ]]</f>
        <v>0</v>
      </c>
    </row>
    <row r="45" spans="1:9" ht="15" x14ac:dyDescent="0.25">
      <c r="A45" s="26">
        <v>2022</v>
      </c>
      <c r="B45" s="132">
        <v>32</v>
      </c>
      <c r="C45" s="132">
        <v>598</v>
      </c>
      <c r="D45" s="133">
        <v>0</v>
      </c>
      <c r="E45" s="131">
        <v>36</v>
      </c>
      <c r="F45" s="131">
        <v>22</v>
      </c>
      <c r="G45" s="133">
        <v>0</v>
      </c>
      <c r="H45" s="133">
        <v>3</v>
      </c>
      <c r="I45" s="206">
        <f>Tabla38[[#This Row],[Premios]]+Tabla38[[#This Row],[Reintegros]]-Tabla38[[#This Row],[Jugado ]]</f>
        <v>3</v>
      </c>
    </row>
    <row r="46" spans="1:9" ht="15" x14ac:dyDescent="0.25">
      <c r="A46" s="26">
        <v>2022</v>
      </c>
      <c r="B46" s="132">
        <v>33</v>
      </c>
      <c r="C46" s="132">
        <v>599</v>
      </c>
      <c r="D46" s="133">
        <v>0</v>
      </c>
      <c r="E46" s="131">
        <v>36</v>
      </c>
      <c r="F46" s="131">
        <v>22</v>
      </c>
      <c r="G46" s="133">
        <v>8</v>
      </c>
      <c r="H46" s="133">
        <v>4</v>
      </c>
      <c r="I46" s="206">
        <f>Tabla38[[#This Row],[Premios]]+Tabla38[[#This Row],[Reintegros]]-Tabla38[[#This Row],[Jugado ]]</f>
        <v>12</v>
      </c>
    </row>
    <row r="47" spans="1:9" ht="15" x14ac:dyDescent="0.25">
      <c r="A47" s="26">
        <v>2022</v>
      </c>
      <c r="B47" s="132">
        <v>34</v>
      </c>
      <c r="C47" s="132">
        <v>600</v>
      </c>
      <c r="D47" s="133">
        <v>40</v>
      </c>
      <c r="E47" s="131">
        <v>36</v>
      </c>
      <c r="F47" s="131">
        <v>22</v>
      </c>
      <c r="G47" s="133">
        <v>8</v>
      </c>
      <c r="H47" s="133">
        <v>4</v>
      </c>
      <c r="I47" s="206">
        <f>Tabla38[[#This Row],[Premios]]+Tabla38[[#This Row],[Reintegros]]-Tabla38[[#This Row],[Jugado ]]</f>
        <v>-28</v>
      </c>
    </row>
    <row r="48" spans="1:9" ht="15" x14ac:dyDescent="0.25">
      <c r="A48" s="26">
        <v>2022</v>
      </c>
      <c r="B48" s="132">
        <v>35</v>
      </c>
      <c r="C48" s="132">
        <v>601</v>
      </c>
      <c r="D48" s="133">
        <v>0</v>
      </c>
      <c r="E48" s="131">
        <v>36</v>
      </c>
      <c r="F48" s="131">
        <v>22</v>
      </c>
      <c r="G48" s="133">
        <v>8</v>
      </c>
      <c r="H48" s="133">
        <v>1</v>
      </c>
      <c r="I48" s="206">
        <f>Tabla38[[#This Row],[Premios]]+Tabla38[[#This Row],[Reintegros]]-Tabla38[[#This Row],[Jugado ]]</f>
        <v>9</v>
      </c>
    </row>
    <row r="49" spans="1:9" ht="15" x14ac:dyDescent="0.25">
      <c r="A49" s="26">
        <v>2022</v>
      </c>
      <c r="B49" s="132">
        <v>36</v>
      </c>
      <c r="C49" s="132">
        <v>602</v>
      </c>
      <c r="D49" s="133">
        <v>40</v>
      </c>
      <c r="E49" s="131">
        <v>36</v>
      </c>
      <c r="F49" s="131">
        <v>22</v>
      </c>
      <c r="G49" s="133">
        <v>0</v>
      </c>
      <c r="H49" s="133">
        <v>0</v>
      </c>
      <c r="I49" s="182">
        <f>Tabla38[[#This Row],[Premios]]+Tabla38[[#This Row],[Reintegros]]-Tabla38[[#This Row],[Jugado ]]</f>
        <v>-40</v>
      </c>
    </row>
    <row r="50" spans="1:9" ht="15.75" thickBot="1" x14ac:dyDescent="0.3">
      <c r="A50" s="26">
        <v>2022</v>
      </c>
      <c r="B50" s="132">
        <v>37</v>
      </c>
      <c r="C50" s="132">
        <v>603</v>
      </c>
      <c r="D50" s="133">
        <v>0</v>
      </c>
      <c r="E50" s="131">
        <v>36</v>
      </c>
      <c r="F50" s="131">
        <v>22</v>
      </c>
      <c r="G50" s="365"/>
      <c r="H50" s="365"/>
      <c r="I50" s="206">
        <f>Tabla38[[#This Row],[Premios]]+Tabla38[[#This Row],[Reintegros]]-Tabla38[[#This Row],[Jugado ]]</f>
        <v>0</v>
      </c>
    </row>
    <row r="51" spans="1:9" ht="15.75" thickBot="1" x14ac:dyDescent="0.3">
      <c r="A51" s="3" t="s">
        <v>11</v>
      </c>
      <c r="B51" s="2">
        <f>SUBTOTAL(102,Tabla38[Semana])</f>
        <v>48</v>
      </c>
      <c r="C51" s="2"/>
      <c r="D51" s="75">
        <f>SUBTOTAL(109,Tabla38[[Jugado ]])</f>
        <v>3426</v>
      </c>
      <c r="E51" s="76">
        <f>SUBTOTAL(109,Tabla38[Apuestas])</f>
        <v>7475</v>
      </c>
      <c r="F51" s="76">
        <f>SUBTOTAL(109,Tabla38[Boletos])</f>
        <v>5142</v>
      </c>
      <c r="G51" s="75">
        <f>SUBTOTAL(109,Tabla38[Premios])</f>
        <v>1158.0999999999999</v>
      </c>
      <c r="H51" s="77">
        <f>SUBTOTAL(109,Tabla38[Reintegros])</f>
        <v>520</v>
      </c>
      <c r="I51" s="75">
        <f>SUBTOTAL(109,Tabla38[Ganancias])</f>
        <v>-1747.9</v>
      </c>
    </row>
  </sheetData>
  <sortState ref="K7:L13">
    <sortCondition ref="K7"/>
  </sortState>
  <mergeCells count="2">
    <mergeCell ref="A1:I1"/>
    <mergeCell ref="K1:L1"/>
  </mergeCells>
  <conditionalFormatting sqref="B12">
    <cfRule type="cellIs" dxfId="116" priority="3" operator="equal">
      <formula>$N$1</formula>
    </cfRule>
  </conditionalFormatting>
  <conditionalFormatting sqref="L7:L16">
    <cfRule type="colorScale" priority="2">
      <colorScale>
        <cfvo type="min"/>
        <cfvo type="max"/>
        <color rgb="FFFFEF9C"/>
        <color rgb="FF63BE7B"/>
      </colorScale>
    </cfRule>
  </conditionalFormatting>
  <conditionalFormatting sqref="B13">
    <cfRule type="cellIs" dxfId="115" priority="1" operator="equal">
      <formula>$N$1</formula>
    </cfRule>
  </conditionalFormatting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/>
  <dimension ref="A1:J249"/>
  <sheetViews>
    <sheetView topLeftCell="A233" zoomScale="205" zoomScaleNormal="205" workbookViewId="0">
      <selection activeCell="F246" sqref="F246:F247"/>
    </sheetView>
  </sheetViews>
  <sheetFormatPr baseColWidth="10" defaultColWidth="19.7109375" defaultRowHeight="12.75" x14ac:dyDescent="0.25"/>
  <cols>
    <col min="1" max="1" width="10.85546875" style="330" customWidth="1"/>
    <col min="2" max="2" width="20.140625" style="331" bestFit="1" customWidth="1"/>
    <col min="3" max="3" width="10.85546875" style="330" bestFit="1" customWidth="1"/>
    <col min="4" max="4" width="18.85546875" style="331" bestFit="1" customWidth="1"/>
    <col min="5" max="5" width="11.42578125" style="332" bestFit="1" customWidth="1"/>
    <col min="6" max="6" width="10.85546875" style="332" bestFit="1" customWidth="1"/>
    <col min="7" max="7" width="8.28515625" style="332" bestFit="1" customWidth="1"/>
    <col min="8" max="16384" width="19.7109375" style="283"/>
  </cols>
  <sheetData>
    <row r="1" spans="1:7" x14ac:dyDescent="0.25">
      <c r="A1" s="410" t="s">
        <v>1003</v>
      </c>
      <c r="B1" s="410"/>
      <c r="C1" s="410"/>
      <c r="D1" s="410"/>
      <c r="E1" s="410"/>
      <c r="F1" s="410"/>
      <c r="G1" s="410"/>
    </row>
    <row r="2" spans="1:7" x14ac:dyDescent="0.25">
      <c r="A2" s="284" t="s">
        <v>14</v>
      </c>
      <c r="B2" s="284" t="s">
        <v>589</v>
      </c>
      <c r="C2" s="284" t="s">
        <v>2</v>
      </c>
      <c r="D2" s="284" t="s">
        <v>590</v>
      </c>
      <c r="E2" s="285" t="s">
        <v>591</v>
      </c>
      <c r="F2" s="285" t="s">
        <v>592</v>
      </c>
      <c r="G2" s="286" t="s">
        <v>593</v>
      </c>
    </row>
    <row r="3" spans="1:7" x14ac:dyDescent="0.25">
      <c r="A3" s="287">
        <v>44564</v>
      </c>
      <c r="B3" s="288" t="s">
        <v>597</v>
      </c>
      <c r="C3" s="289">
        <f t="shared" ref="C3:C66" si="0">WEEKNUM(A3,21)</f>
        <v>1</v>
      </c>
      <c r="D3" s="290" t="s">
        <v>596</v>
      </c>
      <c r="E3" s="291">
        <v>25.04</v>
      </c>
      <c r="F3" s="292"/>
      <c r="G3" s="293">
        <f>IF(ISNUMBER(G2),G2-Tabla49[[Gasto ]]+Tabla49[Ingresos],0+Tabla49[[#This Row],[Ingresos]]-Tabla49[[#This Row],[Gasto ]])</f>
        <v>25.04</v>
      </c>
    </row>
    <row r="4" spans="1:7" x14ac:dyDescent="0.25">
      <c r="A4" s="287">
        <v>44564</v>
      </c>
      <c r="B4" s="294" t="s">
        <v>597</v>
      </c>
      <c r="C4" s="289">
        <f t="shared" si="0"/>
        <v>1</v>
      </c>
      <c r="D4" s="295" t="s">
        <v>595</v>
      </c>
      <c r="E4" s="296">
        <v>16.25</v>
      </c>
      <c r="F4" s="297"/>
      <c r="G4" s="293">
        <f>IF(ISNUMBER(G3),G3-Tabla49[[Gasto ]]+Tabla49[Ingresos],0+Tabla49[[#This Row],[Ingresos]]-Tabla49[[#This Row],[Gasto ]])</f>
        <v>41.29</v>
      </c>
    </row>
    <row r="5" spans="1:7" x14ac:dyDescent="0.25">
      <c r="A5" s="298">
        <v>44564</v>
      </c>
      <c r="B5" s="299" t="s">
        <v>594</v>
      </c>
      <c r="C5" s="300">
        <f t="shared" si="0"/>
        <v>1</v>
      </c>
      <c r="D5" s="301" t="s">
        <v>595</v>
      </c>
      <c r="E5" s="302"/>
      <c r="F5" s="303">
        <v>10</v>
      </c>
      <c r="G5" s="304">
        <f>IF(ISNUMBER(G4),G4-Tabla49[[Gasto ]]+Tabla49[Ingresos],0+Tabla49[[#This Row],[Ingresos]]-Tabla49[[#This Row],[Gasto ]])</f>
        <v>31.29</v>
      </c>
    </row>
    <row r="6" spans="1:7" x14ac:dyDescent="0.25">
      <c r="A6" s="298">
        <v>44564.25</v>
      </c>
      <c r="B6" s="305" t="s">
        <v>594</v>
      </c>
      <c r="C6" s="300">
        <f t="shared" si="0"/>
        <v>1</v>
      </c>
      <c r="D6" s="306" t="s">
        <v>596</v>
      </c>
      <c r="E6" s="307"/>
      <c r="F6" s="308">
        <v>10</v>
      </c>
      <c r="G6" s="309">
        <f>IF(ISNUMBER(G5),G5-Tabla49[[Gasto ]]+Tabla49[Ingresos],0+Tabla49[[#This Row],[Ingresos]]-Tabla49[[#This Row],[Gasto ]])</f>
        <v>21.29</v>
      </c>
    </row>
    <row r="7" spans="1:7" x14ac:dyDescent="0.25">
      <c r="A7" s="298">
        <v>44566</v>
      </c>
      <c r="B7" s="310" t="s">
        <v>1012</v>
      </c>
      <c r="C7" s="300">
        <f t="shared" si="0"/>
        <v>1</v>
      </c>
      <c r="D7" s="306" t="s">
        <v>596</v>
      </c>
      <c r="E7" s="307">
        <v>4</v>
      </c>
      <c r="F7" s="308"/>
      <c r="G7" s="309">
        <f>IF(ISNUMBER(G6),G6-Tabla49[[Gasto ]]+Tabla49[Ingresos],0+Tabla49[[#This Row],[Ingresos]]-Tabla49[[#This Row],[Gasto ]])</f>
        <v>25.29</v>
      </c>
    </row>
    <row r="8" spans="1:7" x14ac:dyDescent="0.25">
      <c r="A8" s="298">
        <v>44568</v>
      </c>
      <c r="B8" s="311" t="s">
        <v>1010</v>
      </c>
      <c r="C8" s="300">
        <f t="shared" si="0"/>
        <v>1</v>
      </c>
      <c r="D8" s="301" t="s">
        <v>595</v>
      </c>
      <c r="E8" s="302">
        <v>1</v>
      </c>
      <c r="F8" s="303"/>
      <c r="G8" s="304">
        <f>IF(ISNUMBER(G7),G7-Tabla49[[Gasto ]]+Tabla49[Ingresos],0+Tabla49[[#This Row],[Ingresos]]-Tabla49[[#This Row],[Gasto ]])</f>
        <v>26.29</v>
      </c>
    </row>
    <row r="9" spans="1:7" x14ac:dyDescent="0.25">
      <c r="A9" s="287">
        <v>44570</v>
      </c>
      <c r="B9" s="294" t="s">
        <v>1004</v>
      </c>
      <c r="C9" s="289">
        <f t="shared" si="0"/>
        <v>1</v>
      </c>
      <c r="D9" s="290" t="s">
        <v>596</v>
      </c>
      <c r="E9" s="312">
        <f>25.04-10+4</f>
        <v>19.04</v>
      </c>
      <c r="F9" s="313">
        <f>+Tabla49[[#This Row],[Ingresos]]</f>
        <v>19.04</v>
      </c>
      <c r="G9" s="314">
        <f>IF(ISNUMBER(G8),G8-Tabla49[[Gasto ]]+Tabla49[Ingresos],0+Tabla49[[#This Row],[Ingresos]]-Tabla49[[#This Row],[Gasto ]])</f>
        <v>26.29</v>
      </c>
    </row>
    <row r="10" spans="1:7" x14ac:dyDescent="0.25">
      <c r="A10" s="287">
        <v>44570</v>
      </c>
      <c r="B10" s="315" t="s">
        <v>1004</v>
      </c>
      <c r="C10" s="289">
        <f t="shared" si="0"/>
        <v>1</v>
      </c>
      <c r="D10" s="295" t="s">
        <v>595</v>
      </c>
      <c r="E10" s="296">
        <f>16.25-10+1</f>
        <v>7.25</v>
      </c>
      <c r="F10" s="297">
        <f>+Tabla49[[#This Row],[Ingresos]]</f>
        <v>7.25</v>
      </c>
      <c r="G10" s="316">
        <f>IF(ISNUMBER(G9),G9-Tabla49[[Gasto ]]+Tabla49[Ingresos],0+Tabla49[[#This Row],[Ingresos]]-Tabla49[[#This Row],[Gasto ]])</f>
        <v>26.29</v>
      </c>
    </row>
    <row r="11" spans="1:7" x14ac:dyDescent="0.25">
      <c r="A11" s="298">
        <v>44571</v>
      </c>
      <c r="B11" s="299" t="s">
        <v>594</v>
      </c>
      <c r="C11" s="300">
        <f t="shared" si="0"/>
        <v>2</v>
      </c>
      <c r="D11" s="306" t="s">
        <v>596</v>
      </c>
      <c r="E11" s="307"/>
      <c r="F11" s="308">
        <v>10</v>
      </c>
      <c r="G11" s="309">
        <f>IF(ISNUMBER(G10),G10-Tabla49[[Gasto ]]+Tabla49[Ingresos],0+Tabla49[[#This Row],[Ingresos]]-Tabla49[[#This Row],[Gasto ]])</f>
        <v>16.29</v>
      </c>
    </row>
    <row r="12" spans="1:7" x14ac:dyDescent="0.25">
      <c r="A12" s="298">
        <v>44571</v>
      </c>
      <c r="B12" s="311" t="s">
        <v>1010</v>
      </c>
      <c r="C12" s="300">
        <f t="shared" si="0"/>
        <v>2</v>
      </c>
      <c r="D12" s="306" t="s">
        <v>596</v>
      </c>
      <c r="E12" s="307">
        <v>1</v>
      </c>
      <c r="F12" s="308"/>
      <c r="G12" s="309">
        <f>IF(ISNUMBER(G11),G11-Tabla49[[Gasto ]]+Tabla49[Ingresos],0+Tabla49[[#This Row],[Ingresos]]-Tabla49[[#This Row],[Gasto ]])</f>
        <v>17.29</v>
      </c>
    </row>
    <row r="13" spans="1:7" x14ac:dyDescent="0.25">
      <c r="A13" s="298">
        <v>44571</v>
      </c>
      <c r="B13" s="305" t="s">
        <v>594</v>
      </c>
      <c r="C13" s="300">
        <f t="shared" si="0"/>
        <v>2</v>
      </c>
      <c r="D13" s="301" t="s">
        <v>595</v>
      </c>
      <c r="E13" s="307"/>
      <c r="F13" s="308">
        <v>10</v>
      </c>
      <c r="G13" s="309">
        <f>IF(ISNUMBER(G12),G12-Tabla49[[Gasto ]]+Tabla49[Ingresos],0+Tabla49[[#This Row],[Ingresos]]-Tabla49[[#This Row],[Gasto ]])</f>
        <v>7.2899999999999991</v>
      </c>
    </row>
    <row r="14" spans="1:7" x14ac:dyDescent="0.25">
      <c r="A14" s="298">
        <v>44574</v>
      </c>
      <c r="B14" s="310" t="s">
        <v>1017</v>
      </c>
      <c r="C14" s="300">
        <f t="shared" si="0"/>
        <v>2</v>
      </c>
      <c r="D14" s="301" t="s">
        <v>595</v>
      </c>
      <c r="E14" s="302">
        <v>1</v>
      </c>
      <c r="F14" s="303"/>
      <c r="G14" s="304">
        <f>IF(ISNUMBER(G13),G13-Tabla49[[Gasto ]]+Tabla49[Ingresos],0+Tabla49[[#This Row],[Ingresos]]-Tabla49[[#This Row],[Gasto ]])</f>
        <v>8.2899999999999991</v>
      </c>
    </row>
    <row r="15" spans="1:7" x14ac:dyDescent="0.25">
      <c r="A15" s="298">
        <v>44576</v>
      </c>
      <c r="B15" s="311" t="s">
        <v>1010</v>
      </c>
      <c r="C15" s="300">
        <f t="shared" si="0"/>
        <v>2</v>
      </c>
      <c r="D15" s="306" t="s">
        <v>596</v>
      </c>
      <c r="E15" s="302">
        <v>1</v>
      </c>
      <c r="F15" s="303"/>
      <c r="G15" s="304">
        <f>IF(ISNUMBER(G14),G14-Tabla49[[Gasto ]]+Tabla49[Ingresos],0+Tabla49[[#This Row],[Ingresos]]-Tabla49[[#This Row],[Gasto ]])</f>
        <v>9.2899999999999991</v>
      </c>
    </row>
    <row r="16" spans="1:7" x14ac:dyDescent="0.25">
      <c r="A16" s="298">
        <v>44576</v>
      </c>
      <c r="B16" s="311" t="s">
        <v>1021</v>
      </c>
      <c r="C16" s="300">
        <f t="shared" si="0"/>
        <v>2</v>
      </c>
      <c r="D16" s="306" t="s">
        <v>596</v>
      </c>
      <c r="E16" s="307">
        <v>8</v>
      </c>
      <c r="F16" s="308"/>
      <c r="G16" s="309">
        <f>IF(ISNUMBER(G15),G15-Tabla49[[Gasto ]]+Tabla49[Ingresos],0+Tabla49[[#This Row],[Ingresos]]-Tabla49[[#This Row],[Gasto ]])</f>
        <v>17.29</v>
      </c>
    </row>
    <row r="17" spans="1:10" x14ac:dyDescent="0.2">
      <c r="A17" s="298">
        <v>44577</v>
      </c>
      <c r="B17" s="305" t="s">
        <v>1014</v>
      </c>
      <c r="C17" s="300">
        <f t="shared" si="0"/>
        <v>2</v>
      </c>
      <c r="D17" s="306" t="s">
        <v>596</v>
      </c>
      <c r="E17" s="302">
        <v>20</v>
      </c>
      <c r="F17" s="303"/>
      <c r="G17" s="304">
        <f>IF(ISNUMBER(G16),G16-Tabla49[[Gasto ]]+Tabla49[Ingresos],0+Tabla49[[#This Row],[Ingresos]]-Tabla49[[#This Row],[Gasto ]])</f>
        <v>37.29</v>
      </c>
      <c r="J17" s="333"/>
    </row>
    <row r="18" spans="1:10" x14ac:dyDescent="0.2">
      <c r="A18" s="298">
        <v>44577</v>
      </c>
      <c r="B18" s="299" t="s">
        <v>1014</v>
      </c>
      <c r="C18" s="300">
        <f t="shared" si="0"/>
        <v>2</v>
      </c>
      <c r="D18" s="301" t="s">
        <v>595</v>
      </c>
      <c r="E18" s="302">
        <v>20</v>
      </c>
      <c r="F18" s="303"/>
      <c r="G18" s="304">
        <f>IF(ISNUMBER(G17),G17-Tabla49[[Gasto ]]+Tabla49[Ingresos],0+Tabla49[[#This Row],[Ingresos]]-Tabla49[[#This Row],[Gasto ]])</f>
        <v>57.29</v>
      </c>
      <c r="J18" s="333"/>
    </row>
    <row r="19" spans="1:10" x14ac:dyDescent="0.2">
      <c r="A19" s="287">
        <v>44577.25</v>
      </c>
      <c r="B19" s="294" t="s">
        <v>1004</v>
      </c>
      <c r="C19" s="289">
        <f t="shared" si="0"/>
        <v>2</v>
      </c>
      <c r="D19" s="290" t="s">
        <v>596</v>
      </c>
      <c r="E19" s="312">
        <f>19.04-10+10+20</f>
        <v>39.04</v>
      </c>
      <c r="F19" s="313">
        <f>+Tabla49[[#This Row],[Ingresos]]</f>
        <v>39.04</v>
      </c>
      <c r="G19" s="314">
        <f>IF(ISNUMBER(G18),G18-Tabla49[[Gasto ]]+Tabla49[Ingresos],0+Tabla49[[#This Row],[Ingresos]]-Tabla49[[#This Row],[Gasto ]])</f>
        <v>57.29</v>
      </c>
      <c r="J19" s="333"/>
    </row>
    <row r="20" spans="1:10" x14ac:dyDescent="0.2">
      <c r="A20" s="287">
        <v>44577.25</v>
      </c>
      <c r="B20" s="315" t="s">
        <v>1004</v>
      </c>
      <c r="C20" s="289">
        <f t="shared" si="0"/>
        <v>2</v>
      </c>
      <c r="D20" s="295" t="s">
        <v>595</v>
      </c>
      <c r="E20" s="296">
        <f>7.25-10+1+20</f>
        <v>18.25</v>
      </c>
      <c r="F20" s="297">
        <f>+Tabla49[[#This Row],[Ingresos]]</f>
        <v>18.25</v>
      </c>
      <c r="G20" s="316">
        <f>IF(ISNUMBER(G19),G19-Tabla49[[Gasto ]]+Tabla49[Ingresos],0+Tabla49[[#This Row],[Ingresos]]-Tabla49[[#This Row],[Gasto ]])</f>
        <v>57.29</v>
      </c>
      <c r="J20" s="333"/>
    </row>
    <row r="21" spans="1:10" x14ac:dyDescent="0.2">
      <c r="A21" s="298">
        <v>44578</v>
      </c>
      <c r="B21" s="299" t="s">
        <v>594</v>
      </c>
      <c r="C21" s="300">
        <f t="shared" si="0"/>
        <v>3</v>
      </c>
      <c r="D21" s="306" t="s">
        <v>596</v>
      </c>
      <c r="E21" s="307"/>
      <c r="F21" s="308">
        <v>10</v>
      </c>
      <c r="G21" s="309">
        <f>IF(ISNUMBER(G20),G20-Tabla49[[Gasto ]]+Tabla49[Ingresos],0+Tabla49[[#This Row],[Ingresos]]-Tabla49[[#This Row],[Gasto ]])</f>
        <v>47.29</v>
      </c>
      <c r="J21" s="333"/>
    </row>
    <row r="22" spans="1:10" x14ac:dyDescent="0.2">
      <c r="A22" s="298">
        <v>44578</v>
      </c>
      <c r="B22" s="305" t="s">
        <v>594</v>
      </c>
      <c r="C22" s="300">
        <f t="shared" si="0"/>
        <v>3</v>
      </c>
      <c r="D22" s="301" t="s">
        <v>595</v>
      </c>
      <c r="E22" s="302"/>
      <c r="F22" s="303">
        <v>10</v>
      </c>
      <c r="G22" s="304">
        <f>IF(ISNUMBER(G21),G21-Tabla49[[Gasto ]]+Tabla49[Ingresos],0+Tabla49[[#This Row],[Ingresos]]-Tabla49[[#This Row],[Gasto ]])</f>
        <v>37.29</v>
      </c>
      <c r="J22" s="333"/>
    </row>
    <row r="23" spans="1:10" x14ac:dyDescent="0.2">
      <c r="A23" s="298">
        <v>44579</v>
      </c>
      <c r="B23" s="311" t="s">
        <v>1010</v>
      </c>
      <c r="C23" s="300">
        <f t="shared" si="0"/>
        <v>3</v>
      </c>
      <c r="D23" s="306" t="s">
        <v>596</v>
      </c>
      <c r="E23" s="317">
        <v>1</v>
      </c>
      <c r="F23" s="318"/>
      <c r="G23" s="319">
        <f>IF(ISNUMBER(G22),G22-Tabla49[[Gasto ]]+Tabla49[Ingresos],0+Tabla49[[#This Row],[Ingresos]]-Tabla49[[#This Row],[Gasto ]])</f>
        <v>38.29</v>
      </c>
      <c r="J23" s="333"/>
    </row>
    <row r="24" spans="1:10" x14ac:dyDescent="0.2">
      <c r="A24" s="298">
        <v>44583</v>
      </c>
      <c r="B24" s="310" t="s">
        <v>1017</v>
      </c>
      <c r="C24" s="300">
        <f t="shared" si="0"/>
        <v>3</v>
      </c>
      <c r="D24" s="301" t="s">
        <v>595</v>
      </c>
      <c r="E24" s="302">
        <v>1</v>
      </c>
      <c r="F24" s="303"/>
      <c r="G24" s="304">
        <f>IF(ISNUMBER(G23),G23-Tabla49[[Gasto ]]+Tabla49[Ingresos],0+Tabla49[[#This Row],[Ingresos]]-Tabla49[[#This Row],[Gasto ]])</f>
        <v>39.29</v>
      </c>
      <c r="J24" s="333"/>
    </row>
    <row r="25" spans="1:10" x14ac:dyDescent="0.2">
      <c r="A25" s="287">
        <v>44584</v>
      </c>
      <c r="B25" s="288" t="s">
        <v>1004</v>
      </c>
      <c r="C25" s="289">
        <f t="shared" si="0"/>
        <v>3</v>
      </c>
      <c r="D25" s="290" t="s">
        <v>596</v>
      </c>
      <c r="E25" s="296">
        <f>39.04-10+1</f>
        <v>30.04</v>
      </c>
      <c r="F25" s="297">
        <f>+Tabla49[[#This Row],[Ingresos]]</f>
        <v>30.04</v>
      </c>
      <c r="G25" s="316">
        <f>IF(ISNUMBER(G24),G24-Tabla49[[Gasto ]]+Tabla49[Ingresos],0+Tabla49[[#This Row],[Ingresos]]-Tabla49[[#This Row],[Gasto ]])</f>
        <v>39.29</v>
      </c>
      <c r="J25" s="333"/>
    </row>
    <row r="26" spans="1:10" x14ac:dyDescent="0.2">
      <c r="A26" s="287">
        <v>44584</v>
      </c>
      <c r="B26" s="320" t="s">
        <v>1004</v>
      </c>
      <c r="C26" s="289">
        <f t="shared" si="0"/>
        <v>3</v>
      </c>
      <c r="D26" s="295" t="s">
        <v>595</v>
      </c>
      <c r="E26" s="296">
        <f>18.25-10+1</f>
        <v>9.25</v>
      </c>
      <c r="F26" s="297">
        <f>+Tabla49[[#This Row],[Ingresos]]</f>
        <v>9.25</v>
      </c>
      <c r="G26" s="316">
        <f>IF(ISNUMBER(G25),G25-Tabla49[[Gasto ]]+Tabla49[Ingresos],0+Tabla49[[#This Row],[Ingresos]]-Tabla49[[#This Row],[Gasto ]])</f>
        <v>39.29</v>
      </c>
      <c r="J26" s="333"/>
    </row>
    <row r="27" spans="1:10" x14ac:dyDescent="0.2">
      <c r="A27" s="298">
        <v>44585</v>
      </c>
      <c r="B27" s="299" t="s">
        <v>594</v>
      </c>
      <c r="C27" s="300">
        <f t="shared" si="0"/>
        <v>4</v>
      </c>
      <c r="D27" s="306" t="s">
        <v>596</v>
      </c>
      <c r="E27" s="302"/>
      <c r="F27" s="303">
        <v>10</v>
      </c>
      <c r="G27" s="304">
        <f>IF(ISNUMBER(G26),G26-Tabla49[[Gasto ]]+Tabla49[Ingresos],0+Tabla49[[#This Row],[Ingresos]]-Tabla49[[#This Row],[Gasto ]])</f>
        <v>29.29</v>
      </c>
      <c r="J27" s="333"/>
    </row>
    <row r="28" spans="1:10" x14ac:dyDescent="0.2">
      <c r="A28" s="298">
        <v>44585</v>
      </c>
      <c r="B28" s="305" t="s">
        <v>594</v>
      </c>
      <c r="C28" s="300">
        <f t="shared" si="0"/>
        <v>4</v>
      </c>
      <c r="D28" s="301" t="s">
        <v>595</v>
      </c>
      <c r="E28" s="307"/>
      <c r="F28" s="308">
        <v>10</v>
      </c>
      <c r="G28" s="309">
        <f>IF(ISNUMBER(G27),G27-Tabla49[[Gasto ]]+Tabla49[Ingresos],0+Tabla49[[#This Row],[Ingresos]]-Tabla49[[#This Row],[Gasto ]])</f>
        <v>19.29</v>
      </c>
      <c r="J28" s="333"/>
    </row>
    <row r="29" spans="1:10" x14ac:dyDescent="0.2">
      <c r="A29" s="298">
        <v>44590</v>
      </c>
      <c r="B29" s="310" t="s">
        <v>1017</v>
      </c>
      <c r="C29" s="300">
        <f t="shared" si="0"/>
        <v>4</v>
      </c>
      <c r="D29" s="306" t="s">
        <v>596</v>
      </c>
      <c r="E29" s="302">
        <v>1</v>
      </c>
      <c r="F29" s="303"/>
      <c r="G29" s="304">
        <f>IF(ISNUMBER(G28),G28-Tabla49[[Gasto ]]+Tabla49[Ingresos],0+Tabla49[[#This Row],[Ingresos]]-Tabla49[[#This Row],[Gasto ]])</f>
        <v>20.29</v>
      </c>
      <c r="J29" s="333"/>
    </row>
    <row r="30" spans="1:10" x14ac:dyDescent="0.2">
      <c r="A30" s="298">
        <v>44590</v>
      </c>
      <c r="B30" s="311" t="s">
        <v>1017</v>
      </c>
      <c r="C30" s="300">
        <f t="shared" si="0"/>
        <v>4</v>
      </c>
      <c r="D30" s="306" t="s">
        <v>596</v>
      </c>
      <c r="E30" s="302">
        <v>1</v>
      </c>
      <c r="F30" s="303"/>
      <c r="G30" s="304">
        <f>IF(ISNUMBER(G29),G29-Tabla49[[Gasto ]]+Tabla49[Ingresos],0+Tabla49[[#This Row],[Ingresos]]-Tabla49[[#This Row],[Gasto ]])</f>
        <v>21.29</v>
      </c>
      <c r="J30" s="333"/>
    </row>
    <row r="31" spans="1:10" x14ac:dyDescent="0.2">
      <c r="A31" s="298">
        <v>44590</v>
      </c>
      <c r="B31" s="305" t="s">
        <v>1014</v>
      </c>
      <c r="C31" s="300">
        <f t="shared" si="0"/>
        <v>4</v>
      </c>
      <c r="D31" s="306" t="s">
        <v>596</v>
      </c>
      <c r="E31" s="302">
        <v>20</v>
      </c>
      <c r="F31" s="303"/>
      <c r="G31" s="304">
        <f>IF(ISNUMBER(G30),G30-Tabla49[[Gasto ]]+Tabla49[Ingresos],0+Tabla49[[#This Row],[Ingresos]]-Tabla49[[#This Row],[Gasto ]])</f>
        <v>41.29</v>
      </c>
      <c r="J31" s="333"/>
    </row>
    <row r="32" spans="1:10" x14ac:dyDescent="0.2">
      <c r="A32" s="298">
        <v>44590</v>
      </c>
      <c r="B32" s="299" t="s">
        <v>1014</v>
      </c>
      <c r="C32" s="300">
        <f t="shared" si="0"/>
        <v>4</v>
      </c>
      <c r="D32" s="301" t="s">
        <v>595</v>
      </c>
      <c r="E32" s="302">
        <v>20</v>
      </c>
      <c r="F32" s="303"/>
      <c r="G32" s="304">
        <f>IF(ISNUMBER(G31),G31-Tabla49[[Gasto ]]+Tabla49[Ingresos],0+Tabla49[[#This Row],[Ingresos]]-Tabla49[[#This Row],[Gasto ]])</f>
        <v>61.29</v>
      </c>
      <c r="J32" s="333"/>
    </row>
    <row r="33" spans="1:10" x14ac:dyDescent="0.2">
      <c r="A33" s="287">
        <v>44591</v>
      </c>
      <c r="B33" s="288" t="s">
        <v>1004</v>
      </c>
      <c r="C33" s="289">
        <f t="shared" si="0"/>
        <v>4</v>
      </c>
      <c r="D33" s="290" t="s">
        <v>596</v>
      </c>
      <c r="E33" s="296">
        <f>30.04-10+2+20</f>
        <v>42.04</v>
      </c>
      <c r="F33" s="297">
        <f>+Tabla49[[#This Row],[Ingresos]]</f>
        <v>42.04</v>
      </c>
      <c r="G33" s="316">
        <f>IF(ISNUMBER(G32),G32-Tabla49[[Gasto ]]+Tabla49[Ingresos],0+Tabla49[[#This Row],[Ingresos]]-Tabla49[[#This Row],[Gasto ]])</f>
        <v>61.29</v>
      </c>
      <c r="J33" s="333"/>
    </row>
    <row r="34" spans="1:10" x14ac:dyDescent="0.2">
      <c r="A34" s="287">
        <v>44591</v>
      </c>
      <c r="B34" s="320" t="s">
        <v>1004</v>
      </c>
      <c r="C34" s="289">
        <f t="shared" si="0"/>
        <v>4</v>
      </c>
      <c r="D34" s="295" t="s">
        <v>595</v>
      </c>
      <c r="E34" s="296">
        <f>9.25-10+20</f>
        <v>19.25</v>
      </c>
      <c r="F34" s="297">
        <f>+Tabla49[[#This Row],[Ingresos]]</f>
        <v>19.25</v>
      </c>
      <c r="G34" s="316">
        <f>IF(ISNUMBER(G33),G33-Tabla49[[Gasto ]]+Tabla49[Ingresos],0+Tabla49[[#This Row],[Ingresos]]-Tabla49[[#This Row],[Gasto ]])</f>
        <v>61.29</v>
      </c>
      <c r="J34" s="333"/>
    </row>
    <row r="35" spans="1:10" x14ac:dyDescent="0.2">
      <c r="A35" s="298">
        <v>44592.25</v>
      </c>
      <c r="B35" s="299" t="s">
        <v>594</v>
      </c>
      <c r="C35" s="300">
        <f t="shared" si="0"/>
        <v>5</v>
      </c>
      <c r="D35" s="306" t="s">
        <v>596</v>
      </c>
      <c r="E35" s="307"/>
      <c r="F35" s="308">
        <v>10</v>
      </c>
      <c r="G35" s="309">
        <f>IF(ISNUMBER(G34),G34-Tabla49[[Gasto ]]+Tabla49[Ingresos],0+Tabla49[[#This Row],[Ingresos]]-Tabla49[[#This Row],[Gasto ]])</f>
        <v>51.29</v>
      </c>
      <c r="J35" s="333"/>
    </row>
    <row r="36" spans="1:10" x14ac:dyDescent="0.2">
      <c r="A36" s="298">
        <v>44592.25</v>
      </c>
      <c r="B36" s="299" t="s">
        <v>594</v>
      </c>
      <c r="C36" s="300">
        <f t="shared" si="0"/>
        <v>5</v>
      </c>
      <c r="D36" s="301" t="s">
        <v>595</v>
      </c>
      <c r="E36" s="307"/>
      <c r="F36" s="308">
        <v>10</v>
      </c>
      <c r="G36" s="309">
        <f>IF(ISNUMBER(G35),G35-Tabla49[[Gasto ]]+Tabla49[Ingresos],0+Tabla49[[#This Row],[Ingresos]]-Tabla49[[#This Row],[Gasto ]])</f>
        <v>41.29</v>
      </c>
      <c r="J36" s="333"/>
    </row>
    <row r="37" spans="1:10" x14ac:dyDescent="0.2">
      <c r="A37" s="298">
        <v>44594</v>
      </c>
      <c r="B37" s="310" t="s">
        <v>1010</v>
      </c>
      <c r="C37" s="300">
        <f t="shared" si="0"/>
        <v>5</v>
      </c>
      <c r="D37" s="306" t="s">
        <v>596</v>
      </c>
      <c r="E37" s="302">
        <v>1</v>
      </c>
      <c r="F37" s="303"/>
      <c r="G37" s="304">
        <f>IF(ISNUMBER(G36),G36-Tabla49[[Gasto ]]+Tabla49[Ingresos],0+Tabla49[[#This Row],[Ingresos]]-Tabla49[[#This Row],[Gasto ]])</f>
        <v>42.29</v>
      </c>
      <c r="J37" s="333"/>
    </row>
    <row r="38" spans="1:10" x14ac:dyDescent="0.2">
      <c r="A38" s="298">
        <v>44595</v>
      </c>
      <c r="B38" s="311" t="s">
        <v>1010</v>
      </c>
      <c r="C38" s="300">
        <f t="shared" si="0"/>
        <v>5</v>
      </c>
      <c r="D38" s="306" t="s">
        <v>596</v>
      </c>
      <c r="E38" s="302">
        <v>1</v>
      </c>
      <c r="F38" s="303"/>
      <c r="G38" s="304">
        <f>IF(ISNUMBER(G37),G37-Tabla49[[Gasto ]]+Tabla49[Ingresos],0+Tabla49[[#This Row],[Ingresos]]-Tabla49[[#This Row],[Gasto ]])</f>
        <v>43.29</v>
      </c>
      <c r="J38" s="333"/>
    </row>
    <row r="39" spans="1:10" x14ac:dyDescent="0.2">
      <c r="A39" s="298">
        <v>44595</v>
      </c>
      <c r="B39" s="310" t="s">
        <v>1017</v>
      </c>
      <c r="C39" s="300">
        <f t="shared" si="0"/>
        <v>5</v>
      </c>
      <c r="D39" s="306" t="s">
        <v>596</v>
      </c>
      <c r="E39" s="302">
        <v>1</v>
      </c>
      <c r="F39" s="303"/>
      <c r="G39" s="304">
        <f>IF(ISNUMBER(G38),G38-Tabla49[[Gasto ]]+Tabla49[Ingresos],0+Tabla49[[#This Row],[Ingresos]]-Tabla49[[#This Row],[Gasto ]])</f>
        <v>44.29</v>
      </c>
      <c r="J39" s="333"/>
    </row>
    <row r="40" spans="1:10" x14ac:dyDescent="0.2">
      <c r="A40" s="298">
        <v>44596</v>
      </c>
      <c r="B40" s="310" t="s">
        <v>1012</v>
      </c>
      <c r="C40" s="300">
        <f t="shared" si="0"/>
        <v>5</v>
      </c>
      <c r="D40" s="301" t="s">
        <v>595</v>
      </c>
      <c r="E40" s="302">
        <v>4</v>
      </c>
      <c r="F40" s="303"/>
      <c r="G40" s="304">
        <f>IF(ISNUMBER(G39),G39-Tabla49[[Gasto ]]+Tabla49[Ingresos],0+Tabla49[[#This Row],[Ingresos]]-Tabla49[[#This Row],[Gasto ]])</f>
        <v>48.29</v>
      </c>
      <c r="J40" s="333"/>
    </row>
    <row r="41" spans="1:10" x14ac:dyDescent="0.2">
      <c r="A41" s="287">
        <v>44598</v>
      </c>
      <c r="B41" s="294" t="s">
        <v>1004</v>
      </c>
      <c r="C41" s="289">
        <f t="shared" si="0"/>
        <v>5</v>
      </c>
      <c r="D41" s="290" t="s">
        <v>596</v>
      </c>
      <c r="E41" s="296">
        <f>42.04-10+3</f>
        <v>35.04</v>
      </c>
      <c r="F41" s="297">
        <f>+Tabla49[[#This Row],[Ingresos]]</f>
        <v>35.04</v>
      </c>
      <c r="G41" s="316">
        <f>IF(ISNUMBER(G40),G40-Tabla49[[Gasto ]]+Tabla49[Ingresos],0+Tabla49[[#This Row],[Ingresos]]-Tabla49[[#This Row],[Gasto ]])</f>
        <v>48.29</v>
      </c>
      <c r="J41" s="333"/>
    </row>
    <row r="42" spans="1:10" x14ac:dyDescent="0.2">
      <c r="A42" s="287">
        <v>44598</v>
      </c>
      <c r="B42" s="315" t="s">
        <v>1004</v>
      </c>
      <c r="C42" s="289">
        <f t="shared" si="0"/>
        <v>5</v>
      </c>
      <c r="D42" s="295" t="s">
        <v>595</v>
      </c>
      <c r="E42" s="296">
        <f>19.25-10+4</f>
        <v>13.25</v>
      </c>
      <c r="F42" s="297">
        <f>+Tabla49[[#This Row],[Ingresos]]</f>
        <v>13.25</v>
      </c>
      <c r="G42" s="316">
        <f>IF(ISNUMBER(G41),G41-Tabla49[[Gasto ]]+Tabla49[Ingresos],0+Tabla49[[#This Row],[Ingresos]]-Tabla49[[#This Row],[Gasto ]])</f>
        <v>48.29</v>
      </c>
      <c r="J42" s="333"/>
    </row>
    <row r="43" spans="1:10" x14ac:dyDescent="0.2">
      <c r="A43" s="298">
        <v>44599</v>
      </c>
      <c r="B43" s="299" t="s">
        <v>594</v>
      </c>
      <c r="C43" s="300">
        <f t="shared" si="0"/>
        <v>6</v>
      </c>
      <c r="D43" s="306" t="s">
        <v>596</v>
      </c>
      <c r="E43" s="307"/>
      <c r="F43" s="308">
        <v>20</v>
      </c>
      <c r="G43" s="309">
        <f>IF(ISNUMBER(G42),G42-Tabla49[[Gasto ]]+Tabla49[Ingresos],0+Tabla49[[#This Row],[Ingresos]]-Tabla49[[#This Row],[Gasto ]])</f>
        <v>28.29</v>
      </c>
      <c r="J43" s="333"/>
    </row>
    <row r="44" spans="1:10" x14ac:dyDescent="0.2">
      <c r="A44" s="298">
        <v>44599</v>
      </c>
      <c r="B44" s="311" t="s">
        <v>1010</v>
      </c>
      <c r="C44" s="300">
        <f t="shared" si="0"/>
        <v>6</v>
      </c>
      <c r="D44" s="306" t="s">
        <v>596</v>
      </c>
      <c r="E44" s="302">
        <v>1</v>
      </c>
      <c r="F44" s="303"/>
      <c r="G44" s="304">
        <f>IF(ISNUMBER(G43),G43-Tabla49[[Gasto ]]+Tabla49[Ingresos],0+Tabla49[[#This Row],[Ingresos]]-Tabla49[[#This Row],[Gasto ]])</f>
        <v>29.29</v>
      </c>
      <c r="J44" s="333"/>
    </row>
    <row r="45" spans="1:10" x14ac:dyDescent="0.2">
      <c r="A45" s="298">
        <v>44603</v>
      </c>
      <c r="B45" s="310" t="s">
        <v>1010</v>
      </c>
      <c r="C45" s="300">
        <f t="shared" si="0"/>
        <v>6</v>
      </c>
      <c r="D45" s="306" t="s">
        <v>596</v>
      </c>
      <c r="E45" s="302">
        <v>1</v>
      </c>
      <c r="F45" s="303"/>
      <c r="G45" s="304">
        <f>IF(ISNUMBER(G44),G44-Tabla49[[Gasto ]]+Tabla49[Ingresos],0+Tabla49[[#This Row],[Ingresos]]-Tabla49[[#This Row],[Gasto ]])</f>
        <v>30.29</v>
      </c>
      <c r="J45" s="333"/>
    </row>
    <row r="46" spans="1:10" x14ac:dyDescent="0.2">
      <c r="A46" s="298">
        <v>44603</v>
      </c>
      <c r="B46" s="311" t="s">
        <v>1012</v>
      </c>
      <c r="C46" s="300">
        <f t="shared" si="0"/>
        <v>6</v>
      </c>
      <c r="D46" s="306" t="s">
        <v>596</v>
      </c>
      <c r="E46" s="302">
        <v>4</v>
      </c>
      <c r="F46" s="303"/>
      <c r="G46" s="304">
        <f>IF(ISNUMBER(G45),G45-Tabla49[[Gasto ]]+Tabla49[Ingresos],0+Tabla49[[#This Row],[Ingresos]]-Tabla49[[#This Row],[Gasto ]])</f>
        <v>34.29</v>
      </c>
      <c r="J46" s="333"/>
    </row>
    <row r="47" spans="1:10" x14ac:dyDescent="0.2">
      <c r="A47" s="298">
        <v>44604</v>
      </c>
      <c r="B47" s="310" t="s">
        <v>1010</v>
      </c>
      <c r="C47" s="300">
        <f t="shared" si="0"/>
        <v>6</v>
      </c>
      <c r="D47" s="306" t="s">
        <v>596</v>
      </c>
      <c r="E47" s="302">
        <v>1</v>
      </c>
      <c r="F47" s="303"/>
      <c r="G47" s="304">
        <f>IF(ISNUMBER(G46),G46-Tabla49[[Gasto ]]+Tabla49[Ingresos],0+Tabla49[[#This Row],[Ingresos]]-Tabla49[[#This Row],[Gasto ]])</f>
        <v>35.29</v>
      </c>
      <c r="J47" s="333"/>
    </row>
    <row r="48" spans="1:10" x14ac:dyDescent="0.2">
      <c r="A48" s="287">
        <v>44605</v>
      </c>
      <c r="B48" s="288" t="s">
        <v>1004</v>
      </c>
      <c r="C48" s="289">
        <f t="shared" si="0"/>
        <v>6</v>
      </c>
      <c r="D48" s="290" t="s">
        <v>596</v>
      </c>
      <c r="E48" s="296">
        <f>35.04-20+7</f>
        <v>22.04</v>
      </c>
      <c r="F48" s="297">
        <f>+Tabla49[[#This Row],[Ingresos]]</f>
        <v>22.04</v>
      </c>
      <c r="G48" s="316">
        <f>IF(ISNUMBER(G47),G47-Tabla49[[Gasto ]]+Tabla49[Ingresos],0+Tabla49[[#This Row],[Ingresos]]-Tabla49[[#This Row],[Gasto ]])</f>
        <v>35.29</v>
      </c>
      <c r="J48" s="333"/>
    </row>
    <row r="49" spans="1:10" x14ac:dyDescent="0.2">
      <c r="A49" s="287">
        <v>44605</v>
      </c>
      <c r="B49" s="315" t="s">
        <v>1004</v>
      </c>
      <c r="C49" s="289">
        <f t="shared" si="0"/>
        <v>6</v>
      </c>
      <c r="D49" s="295" t="s">
        <v>595</v>
      </c>
      <c r="E49" s="296">
        <f>13.25</f>
        <v>13.25</v>
      </c>
      <c r="F49" s="297">
        <f>+Tabla49[[#This Row],[Ingresos]]</f>
        <v>13.25</v>
      </c>
      <c r="G49" s="316">
        <f>IF(ISNUMBER(G48),G48-Tabla49[[Gasto ]]+Tabla49[Ingresos],0+Tabla49[[#This Row],[Ingresos]]-Tabla49[[#This Row],[Gasto ]])</f>
        <v>35.29</v>
      </c>
      <c r="J49" s="333"/>
    </row>
    <row r="50" spans="1:10" x14ac:dyDescent="0.2">
      <c r="A50" s="298">
        <v>44606</v>
      </c>
      <c r="B50" s="299" t="s">
        <v>594</v>
      </c>
      <c r="C50" s="300">
        <f t="shared" si="0"/>
        <v>7</v>
      </c>
      <c r="D50" s="306" t="s">
        <v>596</v>
      </c>
      <c r="E50" s="307"/>
      <c r="F50" s="308">
        <v>10</v>
      </c>
      <c r="G50" s="309">
        <f>IF(ISNUMBER(G49),G49-Tabla49[[Gasto ]]+Tabla49[Ingresos],0+Tabla49[[#This Row],[Ingresos]]-Tabla49[[#This Row],[Gasto ]])</f>
        <v>25.29</v>
      </c>
      <c r="J50" s="333"/>
    </row>
    <row r="51" spans="1:10" x14ac:dyDescent="0.2">
      <c r="A51" s="298">
        <v>44606</v>
      </c>
      <c r="B51" s="299" t="s">
        <v>594</v>
      </c>
      <c r="C51" s="300">
        <f t="shared" si="0"/>
        <v>7</v>
      </c>
      <c r="D51" s="301" t="s">
        <v>595</v>
      </c>
      <c r="E51" s="307"/>
      <c r="F51" s="308">
        <v>10</v>
      </c>
      <c r="G51" s="309">
        <f>IF(ISNUMBER(G50),G50-Tabla49[[Gasto ]]+Tabla49[Ingresos],0+Tabla49[[#This Row],[Ingresos]]-Tabla49[[#This Row],[Gasto ]])</f>
        <v>15.29</v>
      </c>
      <c r="J51" s="333"/>
    </row>
    <row r="52" spans="1:10" x14ac:dyDescent="0.2">
      <c r="A52" s="298">
        <v>44611</v>
      </c>
      <c r="B52" s="299" t="s">
        <v>1014</v>
      </c>
      <c r="C52" s="300">
        <f t="shared" si="0"/>
        <v>7</v>
      </c>
      <c r="D52" s="306" t="s">
        <v>596</v>
      </c>
      <c r="E52" s="302">
        <v>20</v>
      </c>
      <c r="F52" s="303"/>
      <c r="G52" s="304">
        <f>IF(ISNUMBER(G51),G51-Tabla49[[Gasto ]]+Tabla49[Ingresos],0+Tabla49[[#This Row],[Ingresos]]-Tabla49[[#This Row],[Gasto ]])</f>
        <v>35.29</v>
      </c>
      <c r="J52" s="333"/>
    </row>
    <row r="53" spans="1:10" x14ac:dyDescent="0.2">
      <c r="A53" s="298">
        <v>44611</v>
      </c>
      <c r="B53" s="299" t="s">
        <v>1014</v>
      </c>
      <c r="C53" s="300">
        <f t="shared" si="0"/>
        <v>7</v>
      </c>
      <c r="D53" s="301" t="s">
        <v>595</v>
      </c>
      <c r="E53" s="302">
        <v>20</v>
      </c>
      <c r="F53" s="303"/>
      <c r="G53" s="304">
        <f>IF(ISNUMBER(G52),G52-Tabla49[[Gasto ]]+Tabla49[Ingresos],0+Tabla49[[#This Row],[Ingresos]]-Tabla49[[#This Row],[Gasto ]])</f>
        <v>55.29</v>
      </c>
      <c r="J53" s="333"/>
    </row>
    <row r="54" spans="1:10" x14ac:dyDescent="0.2">
      <c r="A54" s="287">
        <v>44612</v>
      </c>
      <c r="B54" s="294" t="s">
        <v>1004</v>
      </c>
      <c r="C54" s="289">
        <f t="shared" si="0"/>
        <v>7</v>
      </c>
      <c r="D54" s="290" t="s">
        <v>596</v>
      </c>
      <c r="E54" s="296">
        <f>22.04-10+20</f>
        <v>32.04</v>
      </c>
      <c r="F54" s="297">
        <f>+Tabla49[[#This Row],[Ingresos]]</f>
        <v>32.04</v>
      </c>
      <c r="G54" s="316">
        <f>IF(ISNUMBER(G53),G53-Tabla49[[Gasto ]]+Tabla49[Ingresos],0+Tabla49[[#This Row],[Ingresos]]-Tabla49[[#This Row],[Gasto ]])</f>
        <v>55.29</v>
      </c>
      <c r="J54" s="333"/>
    </row>
    <row r="55" spans="1:10" x14ac:dyDescent="0.2">
      <c r="A55" s="287">
        <v>44612</v>
      </c>
      <c r="B55" s="315" t="s">
        <v>1004</v>
      </c>
      <c r="C55" s="289">
        <f t="shared" si="0"/>
        <v>7</v>
      </c>
      <c r="D55" s="295" t="s">
        <v>595</v>
      </c>
      <c r="E55" s="296">
        <f>13.25-10+20</f>
        <v>23.25</v>
      </c>
      <c r="F55" s="297">
        <f>+Tabla49[[#This Row],[Ingresos]]</f>
        <v>23.25</v>
      </c>
      <c r="G55" s="316">
        <f>IF(ISNUMBER(G54),G54-Tabla49[[Gasto ]]+Tabla49[Ingresos],0+Tabla49[[#This Row],[Ingresos]]-Tabla49[[#This Row],[Gasto ]])</f>
        <v>55.29</v>
      </c>
      <c r="J55" s="333"/>
    </row>
    <row r="56" spans="1:10" x14ac:dyDescent="0.2">
      <c r="A56" s="298">
        <v>44613</v>
      </c>
      <c r="B56" s="299" t="s">
        <v>594</v>
      </c>
      <c r="C56" s="300">
        <f t="shared" si="0"/>
        <v>8</v>
      </c>
      <c r="D56" s="301" t="s">
        <v>595</v>
      </c>
      <c r="E56" s="307"/>
      <c r="F56" s="308">
        <v>6</v>
      </c>
      <c r="G56" s="309">
        <f>IF(ISNUMBER(G55),G55-Tabla49[[Gasto ]]+Tabla49[Ingresos],0+Tabla49[[#This Row],[Ingresos]]-Tabla49[[#This Row],[Gasto ]])</f>
        <v>49.29</v>
      </c>
      <c r="J56" s="333"/>
    </row>
    <row r="57" spans="1:10" x14ac:dyDescent="0.2">
      <c r="A57" s="298">
        <v>44613</v>
      </c>
      <c r="B57" s="305" t="s">
        <v>594</v>
      </c>
      <c r="C57" s="300">
        <f t="shared" si="0"/>
        <v>8</v>
      </c>
      <c r="D57" s="306" t="s">
        <v>596</v>
      </c>
      <c r="E57" s="307"/>
      <c r="F57" s="308">
        <v>14</v>
      </c>
      <c r="G57" s="309">
        <f>IF(ISNUMBER(G56),G56-Tabla49[[Gasto ]]+Tabla49[Ingresos],0+Tabla49[[#This Row],[Ingresos]]-Tabla49[[#This Row],[Gasto ]])</f>
        <v>35.29</v>
      </c>
      <c r="J57" s="333"/>
    </row>
    <row r="58" spans="1:10" x14ac:dyDescent="0.2">
      <c r="A58" s="298">
        <v>44614</v>
      </c>
      <c r="B58" s="310" t="s">
        <v>1012</v>
      </c>
      <c r="C58" s="300">
        <f t="shared" si="0"/>
        <v>8</v>
      </c>
      <c r="D58" s="301" t="s">
        <v>595</v>
      </c>
      <c r="E58" s="302">
        <v>4</v>
      </c>
      <c r="F58" s="303"/>
      <c r="G58" s="304">
        <f>IF(ISNUMBER(G57),G57-Tabla49[[Gasto ]]+Tabla49[Ingresos],0+Tabla49[[#This Row],[Ingresos]]-Tabla49[[#This Row],[Gasto ]])</f>
        <v>39.29</v>
      </c>
      <c r="J58" s="333"/>
    </row>
    <row r="59" spans="1:10" x14ac:dyDescent="0.2">
      <c r="A59" s="298">
        <v>44615</v>
      </c>
      <c r="B59" s="310" t="s">
        <v>1010</v>
      </c>
      <c r="C59" s="300">
        <f t="shared" si="0"/>
        <v>8</v>
      </c>
      <c r="D59" s="301" t="s">
        <v>595</v>
      </c>
      <c r="E59" s="307">
        <v>1</v>
      </c>
      <c r="F59" s="308"/>
      <c r="G59" s="309">
        <f>IF(ISNUMBER(G58),G58-Tabla49[[Gasto ]]+Tabla49[Ingresos],0+Tabla49[[#This Row],[Ingresos]]-Tabla49[[#This Row],[Gasto ]])</f>
        <v>40.29</v>
      </c>
      <c r="J59" s="333"/>
    </row>
    <row r="60" spans="1:10" x14ac:dyDescent="0.2">
      <c r="A60" s="298">
        <v>44617</v>
      </c>
      <c r="B60" s="311" t="s">
        <v>1010</v>
      </c>
      <c r="C60" s="300">
        <f t="shared" si="0"/>
        <v>8</v>
      </c>
      <c r="D60" s="306" t="s">
        <v>596</v>
      </c>
      <c r="E60" s="307">
        <v>1</v>
      </c>
      <c r="F60" s="308"/>
      <c r="G60" s="309">
        <f>IF(ISNUMBER(G59),G59-Tabla49[[Gasto ]]+Tabla49[Ingresos],0+Tabla49[[#This Row],[Ingresos]]-Tabla49[[#This Row],[Gasto ]])</f>
        <v>41.29</v>
      </c>
      <c r="J60" s="333"/>
    </row>
    <row r="61" spans="1:10" x14ac:dyDescent="0.2">
      <c r="A61" s="298">
        <v>44618</v>
      </c>
      <c r="B61" s="311" t="s">
        <v>1017</v>
      </c>
      <c r="C61" s="300">
        <f t="shared" si="0"/>
        <v>8</v>
      </c>
      <c r="D61" s="306" t="s">
        <v>596</v>
      </c>
      <c r="E61" s="307">
        <v>1</v>
      </c>
      <c r="F61" s="308"/>
      <c r="G61" s="309">
        <f>IF(ISNUMBER(G60),G60-Tabla49[[Gasto ]]+Tabla49[Ingresos],0+Tabla49[[#This Row],[Ingresos]]-Tabla49[[#This Row],[Gasto ]])</f>
        <v>42.29</v>
      </c>
      <c r="J61" s="333"/>
    </row>
    <row r="62" spans="1:10" x14ac:dyDescent="0.2">
      <c r="A62" s="287">
        <v>44619</v>
      </c>
      <c r="B62" s="288" t="s">
        <v>1004</v>
      </c>
      <c r="C62" s="289">
        <f t="shared" si="0"/>
        <v>8</v>
      </c>
      <c r="D62" s="290" t="s">
        <v>596</v>
      </c>
      <c r="E62" s="296">
        <f>32.04-14+2</f>
        <v>20.04</v>
      </c>
      <c r="F62" s="297">
        <f>+Tabla49[[#This Row],[Ingresos]]</f>
        <v>20.04</v>
      </c>
      <c r="G62" s="316">
        <f>IF(ISNUMBER(G61),G61-Tabla49[[Gasto ]]+Tabla49[Ingresos],0+Tabla49[[#This Row],[Ingresos]]-Tabla49[[#This Row],[Gasto ]])</f>
        <v>42.29</v>
      </c>
      <c r="J62" s="333"/>
    </row>
    <row r="63" spans="1:10" x14ac:dyDescent="0.2">
      <c r="A63" s="287">
        <v>44619</v>
      </c>
      <c r="B63" s="320" t="s">
        <v>1004</v>
      </c>
      <c r="C63" s="289">
        <f t="shared" si="0"/>
        <v>8</v>
      </c>
      <c r="D63" s="295" t="s">
        <v>595</v>
      </c>
      <c r="E63" s="296">
        <f>23.25-6+4+1</f>
        <v>22.25</v>
      </c>
      <c r="F63" s="297">
        <f>+Tabla49[[#This Row],[Ingresos]]</f>
        <v>22.25</v>
      </c>
      <c r="G63" s="316">
        <f>IF(ISNUMBER(G62),G62-Tabla49[[Gasto ]]+Tabla49[Ingresos],0+Tabla49[[#This Row],[Ingresos]]-Tabla49[[#This Row],[Gasto ]])</f>
        <v>42.29</v>
      </c>
      <c r="J63" s="333"/>
    </row>
    <row r="64" spans="1:10" x14ac:dyDescent="0.2">
      <c r="A64" s="298">
        <v>44620</v>
      </c>
      <c r="B64" s="299" t="s">
        <v>594</v>
      </c>
      <c r="C64" s="300">
        <f t="shared" si="0"/>
        <v>9</v>
      </c>
      <c r="D64" s="301" t="s">
        <v>595</v>
      </c>
      <c r="E64" s="307"/>
      <c r="F64" s="308">
        <v>10</v>
      </c>
      <c r="G64" s="309">
        <f>IF(ISNUMBER(G63),G63-Tabla49[[Gasto ]]+Tabla49[Ingresos],0+Tabla49[[#This Row],[Ingresos]]-Tabla49[[#This Row],[Gasto ]])</f>
        <v>32.29</v>
      </c>
      <c r="J64" s="333"/>
    </row>
    <row r="65" spans="1:10" x14ac:dyDescent="0.2">
      <c r="A65" s="298">
        <v>44620</v>
      </c>
      <c r="B65" s="305" t="s">
        <v>594</v>
      </c>
      <c r="C65" s="300">
        <f t="shared" si="0"/>
        <v>9</v>
      </c>
      <c r="D65" s="306" t="s">
        <v>596</v>
      </c>
      <c r="E65" s="307"/>
      <c r="F65" s="308">
        <v>10</v>
      </c>
      <c r="G65" s="309">
        <f>IF(ISNUMBER(G64),G64-Tabla49[[Gasto ]]+Tabla49[Ingresos],0+Tabla49[[#This Row],[Ingresos]]-Tabla49[[#This Row],[Gasto ]])</f>
        <v>22.29</v>
      </c>
      <c r="J65" s="333"/>
    </row>
    <row r="66" spans="1:10" x14ac:dyDescent="0.2">
      <c r="A66" s="298">
        <v>44621</v>
      </c>
      <c r="B66" s="310" t="s">
        <v>1010</v>
      </c>
      <c r="C66" s="300">
        <f t="shared" si="0"/>
        <v>9</v>
      </c>
      <c r="D66" s="301" t="s">
        <v>595</v>
      </c>
      <c r="E66" s="307">
        <v>1</v>
      </c>
      <c r="F66" s="308"/>
      <c r="G66" s="309">
        <f>IF(ISNUMBER(G65),G65-Tabla49[[Gasto ]]+Tabla49[Ingresos],0+Tabla49[[#This Row],[Ingresos]]-Tabla49[[#This Row],[Gasto ]])</f>
        <v>23.29</v>
      </c>
      <c r="J66" s="333"/>
    </row>
    <row r="67" spans="1:10" x14ac:dyDescent="0.2">
      <c r="A67" s="298">
        <v>44623</v>
      </c>
      <c r="B67" s="310" t="s">
        <v>1017</v>
      </c>
      <c r="C67" s="300">
        <f t="shared" ref="C67:C130" si="1">WEEKNUM(A67,21)</f>
        <v>9</v>
      </c>
      <c r="D67" s="301" t="s">
        <v>595</v>
      </c>
      <c r="E67" s="307">
        <v>1</v>
      </c>
      <c r="F67" s="308"/>
      <c r="G67" s="309">
        <f>IF(ISNUMBER(G66),G66-Tabla49[[Gasto ]]+Tabla49[Ingresos],0+Tabla49[[#This Row],[Ingresos]]-Tabla49[[#This Row],[Gasto ]])</f>
        <v>24.29</v>
      </c>
      <c r="J67" s="333"/>
    </row>
    <row r="68" spans="1:10" x14ac:dyDescent="0.2">
      <c r="A68" s="298">
        <v>44624</v>
      </c>
      <c r="B68" s="311" t="s">
        <v>1012</v>
      </c>
      <c r="C68" s="300">
        <f t="shared" si="1"/>
        <v>9</v>
      </c>
      <c r="D68" s="306" t="s">
        <v>596</v>
      </c>
      <c r="E68" s="302">
        <v>4</v>
      </c>
      <c r="F68" s="303"/>
      <c r="G68" s="304">
        <f>IF(ISNUMBER(G67),G67-Tabla49[[Gasto ]]+Tabla49[Ingresos],0+Tabla49[[#This Row],[Ingresos]]-Tabla49[[#This Row],[Gasto ]])</f>
        <v>28.29</v>
      </c>
      <c r="J68" s="333"/>
    </row>
    <row r="69" spans="1:10" x14ac:dyDescent="0.2">
      <c r="A69" s="298">
        <v>44625</v>
      </c>
      <c r="B69" s="310" t="s">
        <v>1010</v>
      </c>
      <c r="C69" s="300">
        <f t="shared" si="1"/>
        <v>9</v>
      </c>
      <c r="D69" s="306" t="s">
        <v>596</v>
      </c>
      <c r="E69" s="307">
        <v>1</v>
      </c>
      <c r="F69" s="308"/>
      <c r="G69" s="309">
        <f>IF(ISNUMBER(G68),G68-Tabla49[[Gasto ]]+Tabla49[Ingresos],0+Tabla49[[#This Row],[Ingresos]]-Tabla49[[#This Row],[Gasto ]])</f>
        <v>29.29</v>
      </c>
      <c r="J69" s="333"/>
    </row>
    <row r="70" spans="1:10" x14ac:dyDescent="0.2">
      <c r="A70" s="287">
        <v>44626</v>
      </c>
      <c r="B70" s="288" t="s">
        <v>1004</v>
      </c>
      <c r="C70" s="289">
        <f t="shared" si="1"/>
        <v>9</v>
      </c>
      <c r="D70" s="290" t="s">
        <v>596</v>
      </c>
      <c r="E70" s="296">
        <f>20.04-10+5</f>
        <v>15.04</v>
      </c>
      <c r="F70" s="297">
        <f>+Tabla49[[#This Row],[Ingresos]]</f>
        <v>15.04</v>
      </c>
      <c r="G70" s="316">
        <f>IF(ISNUMBER(G69),G69-Tabla49[[Gasto ]]+Tabla49[Ingresos],0+Tabla49[[#This Row],[Ingresos]]-Tabla49[[#This Row],[Gasto ]])</f>
        <v>29.29</v>
      </c>
      <c r="J70" s="333"/>
    </row>
    <row r="71" spans="1:10" x14ac:dyDescent="0.2">
      <c r="A71" s="287">
        <v>44626</v>
      </c>
      <c r="B71" s="315" t="s">
        <v>1004</v>
      </c>
      <c r="C71" s="289">
        <f t="shared" si="1"/>
        <v>9</v>
      </c>
      <c r="D71" s="295" t="s">
        <v>595</v>
      </c>
      <c r="E71" s="296">
        <f>22.25-10+2</f>
        <v>14.25</v>
      </c>
      <c r="F71" s="297">
        <f>+Tabla49[[#This Row],[Ingresos]]</f>
        <v>14.25</v>
      </c>
      <c r="G71" s="316">
        <f>IF(ISNUMBER(G70),G70-Tabla49[[Gasto ]]+Tabla49[Ingresos],0+Tabla49[[#This Row],[Ingresos]]-Tabla49[[#This Row],[Gasto ]])</f>
        <v>29.29</v>
      </c>
      <c r="J71" s="333"/>
    </row>
    <row r="72" spans="1:10" x14ac:dyDescent="0.2">
      <c r="A72" s="298">
        <v>44627</v>
      </c>
      <c r="B72" s="299" t="s">
        <v>594</v>
      </c>
      <c r="C72" s="300">
        <f t="shared" si="1"/>
        <v>10</v>
      </c>
      <c r="D72" s="301" t="s">
        <v>595</v>
      </c>
      <c r="E72" s="307"/>
      <c r="F72" s="308">
        <v>10</v>
      </c>
      <c r="G72" s="309">
        <f>IF(ISNUMBER(G71),G71-Tabla49[[Gasto ]]+Tabla49[Ingresos],0+Tabla49[[#This Row],[Ingresos]]-Tabla49[[#This Row],[Gasto ]])</f>
        <v>19.29</v>
      </c>
      <c r="J72" s="333"/>
    </row>
    <row r="73" spans="1:10" x14ac:dyDescent="0.2">
      <c r="A73" s="298">
        <v>44627</v>
      </c>
      <c r="B73" s="305" t="s">
        <v>594</v>
      </c>
      <c r="C73" s="300">
        <f t="shared" si="1"/>
        <v>10</v>
      </c>
      <c r="D73" s="306" t="s">
        <v>596</v>
      </c>
      <c r="E73" s="307"/>
      <c r="F73" s="308">
        <v>10</v>
      </c>
      <c r="G73" s="309">
        <f>IF(ISNUMBER(G72),G72-Tabla49[[Gasto ]]+Tabla49[Ingresos],0+Tabla49[[#This Row],[Ingresos]]-Tabla49[[#This Row],[Gasto ]])</f>
        <v>9.2899999999999991</v>
      </c>
      <c r="J73" s="333"/>
    </row>
    <row r="74" spans="1:10" x14ac:dyDescent="0.2">
      <c r="A74" s="298">
        <v>44629</v>
      </c>
      <c r="B74" s="310" t="s">
        <v>1010</v>
      </c>
      <c r="C74" s="300">
        <f t="shared" si="1"/>
        <v>10</v>
      </c>
      <c r="D74" s="306" t="s">
        <v>596</v>
      </c>
      <c r="E74" s="307">
        <v>1</v>
      </c>
      <c r="F74" s="308"/>
      <c r="G74" s="309">
        <f>IF(ISNUMBER(G73),G73-Tabla49[[Gasto ]]+Tabla49[Ingresos],0+Tabla49[[#This Row],[Ingresos]]-Tabla49[[#This Row],[Gasto ]])</f>
        <v>10.29</v>
      </c>
      <c r="J74" s="333"/>
    </row>
    <row r="75" spans="1:10" x14ac:dyDescent="0.2">
      <c r="A75" s="298">
        <v>44630</v>
      </c>
      <c r="B75" s="310" t="s">
        <v>1010</v>
      </c>
      <c r="C75" s="300">
        <f t="shared" si="1"/>
        <v>10</v>
      </c>
      <c r="D75" s="306" t="s">
        <v>596</v>
      </c>
      <c r="E75" s="307">
        <v>1</v>
      </c>
      <c r="F75" s="308"/>
      <c r="G75" s="309">
        <f>IF(ISNUMBER(G74),G74-Tabla49[[Gasto ]]+Tabla49[Ingresos],0+Tabla49[[#This Row],[Ingresos]]-Tabla49[[#This Row],[Gasto ]])</f>
        <v>11.29</v>
      </c>
      <c r="J75" s="333"/>
    </row>
    <row r="76" spans="1:10" x14ac:dyDescent="0.2">
      <c r="A76" s="298">
        <v>44632</v>
      </c>
      <c r="B76" s="310" t="s">
        <v>1010</v>
      </c>
      <c r="C76" s="300">
        <f t="shared" si="1"/>
        <v>10</v>
      </c>
      <c r="D76" s="301" t="s">
        <v>595</v>
      </c>
      <c r="E76" s="307">
        <v>1</v>
      </c>
      <c r="F76" s="308"/>
      <c r="G76" s="309">
        <f>IF(ISNUMBER(G75),G75-Tabla49[[Gasto ]]+Tabla49[Ingresos],0+Tabla49[[#This Row],[Ingresos]]-Tabla49[[#This Row],[Gasto ]])</f>
        <v>12.29</v>
      </c>
      <c r="J76" s="333"/>
    </row>
    <row r="77" spans="1:10" x14ac:dyDescent="0.2">
      <c r="A77" s="298">
        <v>44632</v>
      </c>
      <c r="B77" s="299" t="s">
        <v>1014</v>
      </c>
      <c r="C77" s="300">
        <f t="shared" si="1"/>
        <v>10</v>
      </c>
      <c r="D77" s="306" t="s">
        <v>596</v>
      </c>
      <c r="E77" s="302">
        <v>20</v>
      </c>
      <c r="F77" s="303"/>
      <c r="G77" s="304">
        <f>IF(ISNUMBER(G76),G76-Tabla49[[Gasto ]]+Tabla49[Ingresos],0+Tabla49[[#This Row],[Ingresos]]-Tabla49[[#This Row],[Gasto ]])</f>
        <v>32.29</v>
      </c>
      <c r="J77" s="333"/>
    </row>
    <row r="78" spans="1:10" x14ac:dyDescent="0.2">
      <c r="A78" s="298">
        <v>44632</v>
      </c>
      <c r="B78" s="299" t="s">
        <v>1014</v>
      </c>
      <c r="C78" s="300">
        <f t="shared" si="1"/>
        <v>10</v>
      </c>
      <c r="D78" s="301" t="s">
        <v>595</v>
      </c>
      <c r="E78" s="302">
        <v>20</v>
      </c>
      <c r="F78" s="303"/>
      <c r="G78" s="304">
        <f>IF(ISNUMBER(G77),G77-Tabla49[[Gasto ]]+Tabla49[Ingresos],0+Tabla49[[#This Row],[Ingresos]]-Tabla49[[#This Row],[Gasto ]])</f>
        <v>52.29</v>
      </c>
      <c r="J78" s="333"/>
    </row>
    <row r="79" spans="1:10" x14ac:dyDescent="0.2">
      <c r="A79" s="287">
        <v>44633</v>
      </c>
      <c r="B79" s="288" t="s">
        <v>1004</v>
      </c>
      <c r="C79" s="289">
        <f t="shared" si="1"/>
        <v>10</v>
      </c>
      <c r="D79" s="290" t="s">
        <v>596</v>
      </c>
      <c r="E79" s="296">
        <f>15.04-10+2+20</f>
        <v>27.04</v>
      </c>
      <c r="F79" s="297">
        <f>+Tabla49[[#This Row],[Ingresos]]</f>
        <v>27.04</v>
      </c>
      <c r="G79" s="316">
        <f>IF(ISNUMBER(G78),G78-Tabla49[[Gasto ]]+Tabla49[Ingresos],0+Tabla49[[#This Row],[Ingresos]]-Tabla49[[#This Row],[Gasto ]])</f>
        <v>52.29</v>
      </c>
      <c r="J79" s="333"/>
    </row>
    <row r="80" spans="1:10" x14ac:dyDescent="0.2">
      <c r="A80" s="287">
        <v>44633</v>
      </c>
      <c r="B80" s="315" t="s">
        <v>1004</v>
      </c>
      <c r="C80" s="289">
        <f t="shared" si="1"/>
        <v>10</v>
      </c>
      <c r="D80" s="295" t="s">
        <v>595</v>
      </c>
      <c r="E80" s="296">
        <f>14.25-10+1+20</f>
        <v>25.25</v>
      </c>
      <c r="F80" s="297">
        <f>+Tabla49[[#This Row],[Ingresos]]</f>
        <v>25.25</v>
      </c>
      <c r="G80" s="316">
        <f>IF(ISNUMBER(G79),G79-Tabla49[[Gasto ]]+Tabla49[Ingresos],0+Tabla49[[#This Row],[Ingresos]]-Tabla49[[#This Row],[Gasto ]])</f>
        <v>52.29</v>
      </c>
      <c r="J80" s="333"/>
    </row>
    <row r="81" spans="1:10" x14ac:dyDescent="0.2">
      <c r="A81" s="298">
        <v>44634</v>
      </c>
      <c r="B81" s="299" t="s">
        <v>594</v>
      </c>
      <c r="C81" s="300">
        <f t="shared" si="1"/>
        <v>11</v>
      </c>
      <c r="D81" s="301" t="s">
        <v>595</v>
      </c>
      <c r="E81" s="307"/>
      <c r="F81" s="308">
        <v>10</v>
      </c>
      <c r="G81" s="309">
        <f>IF(ISNUMBER(G80),G80-Tabla49[[Gasto ]]+Tabla49[Ingresos],0+Tabla49[[#This Row],[Ingresos]]-Tabla49[[#This Row],[Gasto ]])</f>
        <v>42.29</v>
      </c>
      <c r="J81" s="333"/>
    </row>
    <row r="82" spans="1:10" x14ac:dyDescent="0.2">
      <c r="A82" s="298">
        <v>44634</v>
      </c>
      <c r="B82" s="299" t="s">
        <v>594</v>
      </c>
      <c r="C82" s="300">
        <f t="shared" si="1"/>
        <v>11</v>
      </c>
      <c r="D82" s="306" t="s">
        <v>596</v>
      </c>
      <c r="E82" s="307"/>
      <c r="F82" s="308">
        <v>10</v>
      </c>
      <c r="G82" s="309">
        <f>IF(ISNUMBER(G81),G81-Tabla49[[Gasto ]]+Tabla49[Ingresos],0+Tabla49[[#This Row],[Ingresos]]-Tabla49[[#This Row],[Gasto ]])</f>
        <v>32.29</v>
      </c>
      <c r="J82" s="333"/>
    </row>
    <row r="83" spans="1:10" x14ac:dyDescent="0.2">
      <c r="A83" s="298">
        <v>44637</v>
      </c>
      <c r="B83" s="311" t="s">
        <v>1017</v>
      </c>
      <c r="C83" s="300">
        <f t="shared" si="1"/>
        <v>11</v>
      </c>
      <c r="D83" s="301" t="s">
        <v>595</v>
      </c>
      <c r="E83" s="307">
        <v>1</v>
      </c>
      <c r="F83" s="308"/>
      <c r="G83" s="309">
        <f>IF(ISNUMBER(G82),G82-Tabla49[[Gasto ]]+Tabla49[Ingresos],0+Tabla49[[#This Row],[Ingresos]]-Tabla49[[#This Row],[Gasto ]])</f>
        <v>33.29</v>
      </c>
      <c r="J83" s="333"/>
    </row>
    <row r="84" spans="1:10" x14ac:dyDescent="0.2">
      <c r="A84" s="298">
        <v>44638</v>
      </c>
      <c r="B84" s="310" t="s">
        <v>1010</v>
      </c>
      <c r="C84" s="300">
        <f t="shared" si="1"/>
        <v>11</v>
      </c>
      <c r="D84" s="306" t="s">
        <v>596</v>
      </c>
      <c r="E84" s="307">
        <v>1</v>
      </c>
      <c r="F84" s="308"/>
      <c r="G84" s="309">
        <f>IF(ISNUMBER(G83),G83-Tabla49[[Gasto ]]+Tabla49[Ingresos],0+Tabla49[[#This Row],[Ingresos]]-Tabla49[[#This Row],[Gasto ]])</f>
        <v>34.29</v>
      </c>
      <c r="J84" s="333"/>
    </row>
    <row r="85" spans="1:10" x14ac:dyDescent="0.2">
      <c r="A85" s="298">
        <v>44639</v>
      </c>
      <c r="B85" s="310" t="s">
        <v>1017</v>
      </c>
      <c r="C85" s="300">
        <f t="shared" si="1"/>
        <v>11</v>
      </c>
      <c r="D85" s="306" t="s">
        <v>596</v>
      </c>
      <c r="E85" s="307">
        <v>1</v>
      </c>
      <c r="F85" s="308"/>
      <c r="G85" s="309">
        <f>IF(ISNUMBER(G84),G84-Tabla49[[Gasto ]]+Tabla49[Ingresos],0+Tabla49[[#This Row],[Ingresos]]-Tabla49[[#This Row],[Gasto ]])</f>
        <v>35.29</v>
      </c>
      <c r="J85" s="333"/>
    </row>
    <row r="86" spans="1:10" x14ac:dyDescent="0.2">
      <c r="A86" s="298">
        <v>44639</v>
      </c>
      <c r="B86" s="310" t="s">
        <v>1012</v>
      </c>
      <c r="C86" s="300">
        <f t="shared" si="1"/>
        <v>11</v>
      </c>
      <c r="D86" s="306" t="s">
        <v>596</v>
      </c>
      <c r="E86" s="307">
        <v>4</v>
      </c>
      <c r="F86" s="308"/>
      <c r="G86" s="309">
        <f>IF(ISNUMBER(G85),G85-Tabla49[[Gasto ]]+Tabla49[Ingresos],0+Tabla49[[#This Row],[Ingresos]]-Tabla49[[#This Row],[Gasto ]])</f>
        <v>39.29</v>
      </c>
      <c r="J86" s="333"/>
    </row>
    <row r="87" spans="1:10" x14ac:dyDescent="0.25">
      <c r="A87" s="287">
        <v>44640</v>
      </c>
      <c r="B87" s="288" t="s">
        <v>1004</v>
      </c>
      <c r="C87" s="289">
        <f t="shared" si="1"/>
        <v>11</v>
      </c>
      <c r="D87" s="290" t="s">
        <v>596</v>
      </c>
      <c r="E87" s="296">
        <f>27.04-10+6</f>
        <v>23.04</v>
      </c>
      <c r="F87" s="297">
        <f>+Tabla49[[#This Row],[Ingresos]]</f>
        <v>23.04</v>
      </c>
      <c r="G87" s="316">
        <f>IF(ISNUMBER(G86),G86-Tabla49[[Gasto ]]+Tabla49[Ingresos],0+Tabla49[[#This Row],[Ingresos]]-Tabla49[[#This Row],[Gasto ]])</f>
        <v>39.29</v>
      </c>
    </row>
    <row r="88" spans="1:10" x14ac:dyDescent="0.25">
      <c r="A88" s="287">
        <v>44640</v>
      </c>
      <c r="B88" s="315" t="s">
        <v>1004</v>
      </c>
      <c r="C88" s="289">
        <f t="shared" si="1"/>
        <v>11</v>
      </c>
      <c r="D88" s="295" t="s">
        <v>595</v>
      </c>
      <c r="E88" s="296">
        <f>25.25-10+1</f>
        <v>16.25</v>
      </c>
      <c r="F88" s="297">
        <f>+Tabla49[[#This Row],[Ingresos]]</f>
        <v>16.25</v>
      </c>
      <c r="G88" s="316">
        <f>IF(ISNUMBER(G87),G87-Tabla49[[Gasto ]]+Tabla49[Ingresos],0+Tabla49[[#This Row],[Ingresos]]-Tabla49[[#This Row],[Gasto ]])</f>
        <v>39.29</v>
      </c>
      <c r="J88" s="321"/>
    </row>
    <row r="89" spans="1:10" x14ac:dyDescent="0.25">
      <c r="A89" s="298">
        <v>44641</v>
      </c>
      <c r="B89" s="299" t="s">
        <v>594</v>
      </c>
      <c r="C89" s="300">
        <f t="shared" si="1"/>
        <v>12</v>
      </c>
      <c r="D89" s="301" t="s">
        <v>595</v>
      </c>
      <c r="E89" s="307"/>
      <c r="F89" s="308">
        <v>10</v>
      </c>
      <c r="G89" s="309">
        <f>IF(ISNUMBER(G88),G88-Tabla49[[Gasto ]]+Tabla49[Ingresos],0+Tabla49[[#This Row],[Ingresos]]-Tabla49[[#This Row],[Gasto ]])</f>
        <v>29.29</v>
      </c>
    </row>
    <row r="90" spans="1:10" x14ac:dyDescent="0.25">
      <c r="A90" s="298">
        <v>44641</v>
      </c>
      <c r="B90" s="299" t="s">
        <v>594</v>
      </c>
      <c r="C90" s="300">
        <f t="shared" si="1"/>
        <v>12</v>
      </c>
      <c r="D90" s="306" t="s">
        <v>596</v>
      </c>
      <c r="E90" s="307"/>
      <c r="F90" s="308">
        <v>10</v>
      </c>
      <c r="G90" s="309">
        <f>IF(ISNUMBER(G89),G89-Tabla49[[Gasto ]]+Tabla49[Ingresos],0+Tabla49[[#This Row],[Ingresos]]-Tabla49[[#This Row],[Gasto ]])</f>
        <v>19.29</v>
      </c>
    </row>
    <row r="91" spans="1:10" x14ac:dyDescent="0.25">
      <c r="A91" s="298">
        <v>44644</v>
      </c>
      <c r="B91" s="311" t="s">
        <v>1021</v>
      </c>
      <c r="C91" s="300">
        <f t="shared" si="1"/>
        <v>12</v>
      </c>
      <c r="D91" s="306" t="s">
        <v>596</v>
      </c>
      <c r="E91" s="307">
        <v>8</v>
      </c>
      <c r="F91" s="308"/>
      <c r="G91" s="309">
        <f>IF(ISNUMBER(G90),G90-Tabla49[[Gasto ]]+Tabla49[Ingresos],0+Tabla49[[#This Row],[Ingresos]]-Tabla49[[#This Row],[Gasto ]])</f>
        <v>27.29</v>
      </c>
    </row>
    <row r="92" spans="1:10" x14ac:dyDescent="0.25">
      <c r="A92" s="298">
        <v>44644</v>
      </c>
      <c r="B92" s="310" t="s">
        <v>1017</v>
      </c>
      <c r="C92" s="300">
        <f t="shared" si="1"/>
        <v>12</v>
      </c>
      <c r="D92" s="306" t="s">
        <v>596</v>
      </c>
      <c r="E92" s="307">
        <v>1</v>
      </c>
      <c r="F92" s="308"/>
      <c r="G92" s="309">
        <f>IF(ISNUMBER(G91),G91-Tabla49[[Gasto ]]+Tabla49[Ingresos],0+Tabla49[[#This Row],[Ingresos]]-Tabla49[[#This Row],[Gasto ]])</f>
        <v>28.29</v>
      </c>
    </row>
    <row r="93" spans="1:10" x14ac:dyDescent="0.25">
      <c r="A93" s="298">
        <v>44645</v>
      </c>
      <c r="B93" s="310" t="s">
        <v>1010</v>
      </c>
      <c r="C93" s="300">
        <f t="shared" si="1"/>
        <v>12</v>
      </c>
      <c r="D93" s="301" t="s">
        <v>595</v>
      </c>
      <c r="E93" s="307">
        <v>1</v>
      </c>
      <c r="F93" s="308"/>
      <c r="G93" s="309">
        <f>IF(ISNUMBER(G92),G92-Tabla49[[Gasto ]]+Tabla49[Ingresos],0+Tabla49[[#This Row],[Ingresos]]-Tabla49[[#This Row],[Gasto ]])</f>
        <v>29.29</v>
      </c>
    </row>
    <row r="94" spans="1:10" x14ac:dyDescent="0.25">
      <c r="A94" s="287">
        <v>44647</v>
      </c>
      <c r="B94" s="288" t="s">
        <v>1004</v>
      </c>
      <c r="C94" s="289">
        <f t="shared" si="1"/>
        <v>12</v>
      </c>
      <c r="D94" s="290" t="s">
        <v>596</v>
      </c>
      <c r="E94" s="296">
        <f>23.04-10+8+1</f>
        <v>22.04</v>
      </c>
      <c r="F94" s="297">
        <f>+Tabla49[[#This Row],[Ingresos]]</f>
        <v>22.04</v>
      </c>
      <c r="G94" s="316">
        <f>IF(ISNUMBER(G93),G93-Tabla49[[Gasto ]]+Tabla49[Ingresos],0+Tabla49[[#This Row],[Ingresos]]-Tabla49[[#This Row],[Gasto ]])</f>
        <v>29.29</v>
      </c>
    </row>
    <row r="95" spans="1:10" x14ac:dyDescent="0.25">
      <c r="A95" s="287">
        <v>44647</v>
      </c>
      <c r="B95" s="315" t="s">
        <v>1004</v>
      </c>
      <c r="C95" s="289">
        <f t="shared" si="1"/>
        <v>12</v>
      </c>
      <c r="D95" s="295" t="s">
        <v>595</v>
      </c>
      <c r="E95" s="296">
        <f>16.25-10+1</f>
        <v>7.25</v>
      </c>
      <c r="F95" s="297">
        <f>+Tabla49[[#This Row],[Ingresos]]</f>
        <v>7.25</v>
      </c>
      <c r="G95" s="316">
        <f>IF(ISNUMBER(G94),G94-Tabla49[[Gasto ]]+Tabla49[Ingresos],0+Tabla49[[#This Row],[Ingresos]]-Tabla49[[#This Row],[Gasto ]])</f>
        <v>29.29</v>
      </c>
    </row>
    <row r="96" spans="1:10" x14ac:dyDescent="0.25">
      <c r="A96" s="298">
        <v>44648</v>
      </c>
      <c r="B96" s="299" t="s">
        <v>594</v>
      </c>
      <c r="C96" s="300">
        <f t="shared" si="1"/>
        <v>13</v>
      </c>
      <c r="D96" s="301" t="s">
        <v>595</v>
      </c>
      <c r="E96" s="307"/>
      <c r="F96" s="308">
        <v>10</v>
      </c>
      <c r="G96" s="309">
        <f>IF(ISNUMBER(G95),G95-Tabla49[[Gasto ]]+Tabla49[Ingresos],0+Tabla49[[#This Row],[Ingresos]]-Tabla49[[#This Row],[Gasto ]])</f>
        <v>19.29</v>
      </c>
    </row>
    <row r="97" spans="1:7" x14ac:dyDescent="0.25">
      <c r="A97" s="298">
        <v>44648</v>
      </c>
      <c r="B97" s="299" t="s">
        <v>594</v>
      </c>
      <c r="C97" s="300">
        <f t="shared" si="1"/>
        <v>13</v>
      </c>
      <c r="D97" s="306" t="s">
        <v>596</v>
      </c>
      <c r="E97" s="307"/>
      <c r="F97" s="308">
        <v>10</v>
      </c>
      <c r="G97" s="309">
        <f>IF(ISNUMBER(G96),G96-Tabla49[[Gasto ]]+Tabla49[Ingresos],0+Tabla49[[#This Row],[Ingresos]]-Tabla49[[#This Row],[Gasto ]])</f>
        <v>9.2899999999999991</v>
      </c>
    </row>
    <row r="98" spans="1:7" x14ac:dyDescent="0.25">
      <c r="A98" s="298">
        <v>44649</v>
      </c>
      <c r="B98" s="311" t="s">
        <v>1010</v>
      </c>
      <c r="C98" s="300">
        <f t="shared" si="1"/>
        <v>13</v>
      </c>
      <c r="D98" s="301" t="s">
        <v>595</v>
      </c>
      <c r="E98" s="307">
        <v>1</v>
      </c>
      <c r="F98" s="308"/>
      <c r="G98" s="309">
        <f>IF(ISNUMBER(G97),G97-Tabla49[[Gasto ]]+Tabla49[Ingresos],0+Tabla49[[#This Row],[Ingresos]]-Tabla49[[#This Row],[Gasto ]])</f>
        <v>10.29</v>
      </c>
    </row>
    <row r="99" spans="1:7" x14ac:dyDescent="0.25">
      <c r="A99" s="298">
        <v>44653</v>
      </c>
      <c r="B99" s="310" t="s">
        <v>1010</v>
      </c>
      <c r="C99" s="300">
        <f t="shared" si="1"/>
        <v>13</v>
      </c>
      <c r="D99" s="306" t="s">
        <v>596</v>
      </c>
      <c r="E99" s="307">
        <v>1</v>
      </c>
      <c r="F99" s="308"/>
      <c r="G99" s="309">
        <f>IF(ISNUMBER(G98),G98-Tabla49[[Gasto ]]+Tabla49[Ingresos],0+Tabla49[[#This Row],[Ingresos]]-Tabla49[[#This Row],[Gasto ]])</f>
        <v>11.29</v>
      </c>
    </row>
    <row r="100" spans="1:7" x14ac:dyDescent="0.25">
      <c r="A100" s="298">
        <v>44653</v>
      </c>
      <c r="B100" s="310" t="s">
        <v>1017</v>
      </c>
      <c r="C100" s="300">
        <f t="shared" si="1"/>
        <v>13</v>
      </c>
      <c r="D100" s="306" t="s">
        <v>596</v>
      </c>
      <c r="E100" s="307">
        <v>1</v>
      </c>
      <c r="F100" s="308"/>
      <c r="G100" s="309">
        <f>IF(ISNUMBER(G99),G99-Tabla49[[Gasto ]]+Tabla49[Ingresos],0+Tabla49[[#This Row],[Ingresos]]-Tabla49[[#This Row],[Gasto ]])</f>
        <v>12.29</v>
      </c>
    </row>
    <row r="101" spans="1:7" x14ac:dyDescent="0.25">
      <c r="A101" s="298">
        <v>44653</v>
      </c>
      <c r="B101" s="299" t="s">
        <v>1014</v>
      </c>
      <c r="C101" s="300">
        <f t="shared" si="1"/>
        <v>13</v>
      </c>
      <c r="D101" s="306" t="s">
        <v>596</v>
      </c>
      <c r="E101" s="302">
        <v>20</v>
      </c>
      <c r="F101" s="303"/>
      <c r="G101" s="304">
        <f>IF(ISNUMBER(G100),G100-Tabla49[[Gasto ]]+Tabla49[Ingresos],0+Tabla49[[#This Row],[Ingresos]]-Tabla49[[#This Row],[Gasto ]])</f>
        <v>32.29</v>
      </c>
    </row>
    <row r="102" spans="1:7" x14ac:dyDescent="0.25">
      <c r="A102" s="298">
        <v>44653</v>
      </c>
      <c r="B102" s="299" t="s">
        <v>1014</v>
      </c>
      <c r="C102" s="300">
        <f t="shared" si="1"/>
        <v>13</v>
      </c>
      <c r="D102" s="301" t="s">
        <v>595</v>
      </c>
      <c r="E102" s="302">
        <v>20</v>
      </c>
      <c r="F102" s="303"/>
      <c r="G102" s="304">
        <f>IF(ISNUMBER(G101),G101-Tabla49[[Gasto ]]+Tabla49[Ingresos],0+Tabla49[[#This Row],[Ingresos]]-Tabla49[[#This Row],[Gasto ]])</f>
        <v>52.29</v>
      </c>
    </row>
    <row r="103" spans="1:7" x14ac:dyDescent="0.25">
      <c r="A103" s="287">
        <v>44654</v>
      </c>
      <c r="B103" s="288" t="s">
        <v>1004</v>
      </c>
      <c r="C103" s="289">
        <f t="shared" si="1"/>
        <v>13</v>
      </c>
      <c r="D103" s="290" t="s">
        <v>596</v>
      </c>
      <c r="E103" s="296">
        <f>22.04-10+2+20</f>
        <v>34.04</v>
      </c>
      <c r="F103" s="297">
        <f>+Tabla49[[#This Row],[Ingresos]]</f>
        <v>34.04</v>
      </c>
      <c r="G103" s="316">
        <f>IF(ISNUMBER(G102),G102-Tabla49[[Gasto ]]+Tabla49[Ingresos],0+Tabla49[[#This Row],[Ingresos]]-Tabla49[[#This Row],[Gasto ]])</f>
        <v>52.29</v>
      </c>
    </row>
    <row r="104" spans="1:7" x14ac:dyDescent="0.25">
      <c r="A104" s="287">
        <v>44654</v>
      </c>
      <c r="B104" s="315" t="s">
        <v>1004</v>
      </c>
      <c r="C104" s="289">
        <f t="shared" si="1"/>
        <v>13</v>
      </c>
      <c r="D104" s="295" t="s">
        <v>595</v>
      </c>
      <c r="E104" s="296">
        <f>7.25-10+1+20</f>
        <v>18.25</v>
      </c>
      <c r="F104" s="297">
        <f>+Tabla49[[#This Row],[Ingresos]]</f>
        <v>18.25</v>
      </c>
      <c r="G104" s="316">
        <f>IF(ISNUMBER(G103),G103-Tabla49[[Gasto ]]+Tabla49[Ingresos],0+Tabla49[[#This Row],[Ingresos]]-Tabla49[[#This Row],[Gasto ]])</f>
        <v>52.29</v>
      </c>
    </row>
    <row r="105" spans="1:7" x14ac:dyDescent="0.25">
      <c r="A105" s="298">
        <v>44655</v>
      </c>
      <c r="B105" s="299" t="s">
        <v>594</v>
      </c>
      <c r="C105" s="300">
        <f t="shared" si="1"/>
        <v>14</v>
      </c>
      <c r="D105" s="301" t="s">
        <v>595</v>
      </c>
      <c r="E105" s="307"/>
      <c r="F105" s="308">
        <v>2</v>
      </c>
      <c r="G105" s="309">
        <f>IF(ISNUMBER(G104),G104-Tabla49[[Gasto ]]+Tabla49[Ingresos],0+Tabla49[[#This Row],[Ingresos]]-Tabla49[[#This Row],[Gasto ]])</f>
        <v>50.29</v>
      </c>
    </row>
    <row r="106" spans="1:7" x14ac:dyDescent="0.25">
      <c r="A106" s="298">
        <v>44655</v>
      </c>
      <c r="B106" s="299" t="s">
        <v>594</v>
      </c>
      <c r="C106" s="300">
        <f t="shared" si="1"/>
        <v>14</v>
      </c>
      <c r="D106" s="306" t="s">
        <v>596</v>
      </c>
      <c r="E106" s="307"/>
      <c r="F106" s="308">
        <v>18</v>
      </c>
      <c r="G106" s="309">
        <f>IF(ISNUMBER(G105),G105-Tabla49[[Gasto ]]+Tabla49[Ingresos],0+Tabla49[[#This Row],[Ingresos]]-Tabla49[[#This Row],[Gasto ]])</f>
        <v>32.29</v>
      </c>
    </row>
    <row r="107" spans="1:7" x14ac:dyDescent="0.25">
      <c r="A107" s="298">
        <v>44660</v>
      </c>
      <c r="B107" s="310" t="s">
        <v>1010</v>
      </c>
      <c r="C107" s="300">
        <f t="shared" si="1"/>
        <v>14</v>
      </c>
      <c r="D107" s="306" t="s">
        <v>596</v>
      </c>
      <c r="E107" s="302">
        <v>1</v>
      </c>
      <c r="F107" s="303"/>
      <c r="G107" s="304">
        <f>IF(ISNUMBER(G106),G106-Tabla49[[Gasto ]]+Tabla49[Ingresos],0+Tabla49[[#This Row],[Ingresos]]-Tabla49[[#This Row],[Gasto ]])</f>
        <v>33.29</v>
      </c>
    </row>
    <row r="108" spans="1:7" x14ac:dyDescent="0.25">
      <c r="A108" s="287">
        <v>44661</v>
      </c>
      <c r="B108" s="288" t="s">
        <v>1004</v>
      </c>
      <c r="C108" s="289">
        <f t="shared" si="1"/>
        <v>14</v>
      </c>
      <c r="D108" s="290" t="s">
        <v>596</v>
      </c>
      <c r="E108" s="296">
        <f>34.04-18+1</f>
        <v>17.04</v>
      </c>
      <c r="F108" s="297">
        <f>+Tabla49[[#This Row],[Ingresos]]</f>
        <v>17.04</v>
      </c>
      <c r="G108" s="316">
        <f>IF(ISNUMBER(G107),G107-Tabla49[[Gasto ]]+Tabla49[Ingresos],0+Tabla49[[#This Row],[Ingresos]]-Tabla49[[#This Row],[Gasto ]])</f>
        <v>33.29</v>
      </c>
    </row>
    <row r="109" spans="1:7" x14ac:dyDescent="0.25">
      <c r="A109" s="287">
        <v>44661</v>
      </c>
      <c r="B109" s="315" t="s">
        <v>1004</v>
      </c>
      <c r="C109" s="289">
        <f t="shared" si="1"/>
        <v>14</v>
      </c>
      <c r="D109" s="295" t="s">
        <v>595</v>
      </c>
      <c r="E109" s="296">
        <f>18.25-2</f>
        <v>16.25</v>
      </c>
      <c r="F109" s="297">
        <f>+Tabla49[[#This Row],[Ingresos]]</f>
        <v>16.25</v>
      </c>
      <c r="G109" s="316">
        <f>IF(ISNUMBER(G108),G108-Tabla49[[Gasto ]]+Tabla49[Ingresos],0+Tabla49[[#This Row],[Ingresos]]-Tabla49[[#This Row],[Gasto ]])</f>
        <v>33.29</v>
      </c>
    </row>
    <row r="110" spans="1:7" x14ac:dyDescent="0.25">
      <c r="A110" s="298">
        <v>44662</v>
      </c>
      <c r="B110" s="299" t="s">
        <v>594</v>
      </c>
      <c r="C110" s="300">
        <f t="shared" si="1"/>
        <v>15</v>
      </c>
      <c r="D110" s="301" t="s">
        <v>595</v>
      </c>
      <c r="E110" s="307"/>
      <c r="F110" s="308">
        <v>10</v>
      </c>
      <c r="G110" s="309">
        <f>IF(ISNUMBER(G109),G109-Tabla49[[Gasto ]]+Tabla49[Ingresos],0+Tabla49[[#This Row],[Ingresos]]-Tabla49[[#This Row],[Gasto ]])</f>
        <v>23.29</v>
      </c>
    </row>
    <row r="111" spans="1:7" x14ac:dyDescent="0.25">
      <c r="A111" s="298">
        <v>44662</v>
      </c>
      <c r="B111" s="299" t="s">
        <v>594</v>
      </c>
      <c r="C111" s="300">
        <f t="shared" si="1"/>
        <v>15</v>
      </c>
      <c r="D111" s="306" t="s">
        <v>596</v>
      </c>
      <c r="E111" s="302"/>
      <c r="F111" s="303">
        <v>10</v>
      </c>
      <c r="G111" s="304">
        <f>IF(ISNUMBER(G110),G110-Tabla49[[Gasto ]]+Tabla49[Ingresos],0+Tabla49[[#This Row],[Ingresos]]-Tabla49[[#This Row],[Gasto ]])</f>
        <v>13.29</v>
      </c>
    </row>
    <row r="112" spans="1:7" x14ac:dyDescent="0.25">
      <c r="A112" s="298">
        <v>44662</v>
      </c>
      <c r="B112" s="310" t="s">
        <v>1010</v>
      </c>
      <c r="C112" s="300">
        <f t="shared" si="1"/>
        <v>15</v>
      </c>
      <c r="D112" s="306" t="s">
        <v>596</v>
      </c>
      <c r="E112" s="307">
        <v>1</v>
      </c>
      <c r="F112" s="308"/>
      <c r="G112" s="309">
        <f>IF(ISNUMBER(G111),G111-Tabla49[[Gasto ]]+Tabla49[Ingresos],0+Tabla49[[#This Row],[Ingresos]]-Tabla49[[#This Row],[Gasto ]])</f>
        <v>14.29</v>
      </c>
    </row>
    <row r="113" spans="1:7" x14ac:dyDescent="0.25">
      <c r="A113" s="298">
        <v>44667</v>
      </c>
      <c r="B113" s="299" t="s">
        <v>1014</v>
      </c>
      <c r="C113" s="300">
        <f t="shared" si="1"/>
        <v>15</v>
      </c>
      <c r="D113" s="306" t="s">
        <v>596</v>
      </c>
      <c r="E113" s="302">
        <v>20</v>
      </c>
      <c r="F113" s="303"/>
      <c r="G113" s="304">
        <f>IF(ISNUMBER(G112),G112-Tabla49[[Gasto ]]+Tabla49[Ingresos],0+Tabla49[[#This Row],[Ingresos]]-Tabla49[[#This Row],[Gasto ]])</f>
        <v>34.29</v>
      </c>
    </row>
    <row r="114" spans="1:7" x14ac:dyDescent="0.25">
      <c r="A114" s="298">
        <v>44667</v>
      </c>
      <c r="B114" s="299" t="s">
        <v>1014</v>
      </c>
      <c r="C114" s="300">
        <f t="shared" si="1"/>
        <v>15</v>
      </c>
      <c r="D114" s="301" t="s">
        <v>595</v>
      </c>
      <c r="E114" s="302">
        <v>20</v>
      </c>
      <c r="F114" s="303"/>
      <c r="G114" s="304">
        <f>IF(ISNUMBER(G113),G113-Tabla49[[Gasto ]]+Tabla49[Ingresos],0+Tabla49[[#This Row],[Ingresos]]-Tabla49[[#This Row],[Gasto ]])</f>
        <v>54.29</v>
      </c>
    </row>
    <row r="115" spans="1:7" x14ac:dyDescent="0.25">
      <c r="A115" s="287">
        <v>44668</v>
      </c>
      <c r="B115" s="288" t="s">
        <v>1004</v>
      </c>
      <c r="C115" s="289">
        <f t="shared" si="1"/>
        <v>15</v>
      </c>
      <c r="D115" s="290" t="s">
        <v>596</v>
      </c>
      <c r="E115" s="296">
        <f>17.04-10+20+1</f>
        <v>28.04</v>
      </c>
      <c r="F115" s="297">
        <f>+Tabla49[[#This Row],[Ingresos]]</f>
        <v>28.04</v>
      </c>
      <c r="G115" s="316">
        <f>IF(ISNUMBER(G114),G114-Tabla49[[Gasto ]]+Tabla49[Ingresos],0+Tabla49[[#This Row],[Ingresos]]-Tabla49[[#This Row],[Gasto ]])</f>
        <v>54.29</v>
      </c>
    </row>
    <row r="116" spans="1:7" x14ac:dyDescent="0.25">
      <c r="A116" s="287">
        <v>44668</v>
      </c>
      <c r="B116" s="315" t="s">
        <v>1004</v>
      </c>
      <c r="C116" s="289">
        <f t="shared" si="1"/>
        <v>15</v>
      </c>
      <c r="D116" s="295" t="s">
        <v>595</v>
      </c>
      <c r="E116" s="296">
        <f>16.25-10+20</f>
        <v>26.25</v>
      </c>
      <c r="F116" s="297">
        <f>+Tabla49[[#This Row],[Ingresos]]</f>
        <v>26.25</v>
      </c>
      <c r="G116" s="316">
        <f>IF(ISNUMBER(G115),G115-Tabla49[[Gasto ]]+Tabla49[Ingresos],0+Tabla49[[#This Row],[Ingresos]]-Tabla49[[#This Row],[Gasto ]])</f>
        <v>54.29</v>
      </c>
    </row>
    <row r="117" spans="1:7" x14ac:dyDescent="0.25">
      <c r="A117" s="298">
        <v>44669</v>
      </c>
      <c r="B117" s="299" t="s">
        <v>594</v>
      </c>
      <c r="C117" s="300">
        <f t="shared" si="1"/>
        <v>16</v>
      </c>
      <c r="D117" s="301" t="s">
        <v>595</v>
      </c>
      <c r="E117" s="307"/>
      <c r="F117" s="308">
        <v>10</v>
      </c>
      <c r="G117" s="309">
        <f>IF(ISNUMBER(G116),G116-Tabla49[[Gasto ]]+Tabla49[Ingresos],0+Tabla49[[#This Row],[Ingresos]]-Tabla49[[#This Row],[Gasto ]])</f>
        <v>44.29</v>
      </c>
    </row>
    <row r="118" spans="1:7" x14ac:dyDescent="0.25">
      <c r="A118" s="298">
        <v>44669</v>
      </c>
      <c r="B118" s="299" t="s">
        <v>594</v>
      </c>
      <c r="C118" s="300">
        <f t="shared" si="1"/>
        <v>16</v>
      </c>
      <c r="D118" s="306" t="s">
        <v>596</v>
      </c>
      <c r="E118" s="307"/>
      <c r="F118" s="308">
        <v>10</v>
      </c>
      <c r="G118" s="309">
        <f>IF(ISNUMBER(G117),G117-Tabla49[[Gasto ]]+Tabla49[Ingresos],0+Tabla49[[#This Row],[Ingresos]]-Tabla49[[#This Row],[Gasto ]])</f>
        <v>34.29</v>
      </c>
    </row>
    <row r="119" spans="1:7" x14ac:dyDescent="0.25">
      <c r="A119" s="298">
        <v>44670</v>
      </c>
      <c r="B119" s="310" t="s">
        <v>1012</v>
      </c>
      <c r="C119" s="300">
        <f t="shared" si="1"/>
        <v>16</v>
      </c>
      <c r="D119" s="306" t="s">
        <v>596</v>
      </c>
      <c r="E119" s="307">
        <v>4</v>
      </c>
      <c r="F119" s="308"/>
      <c r="G119" s="309">
        <f>IF(ISNUMBER(G118),G118-Tabla49[[Gasto ]]+Tabla49[Ingresos],0+Tabla49[[#This Row],[Ingresos]]-Tabla49[[#This Row],[Gasto ]])</f>
        <v>38.29</v>
      </c>
    </row>
    <row r="120" spans="1:7" x14ac:dyDescent="0.25">
      <c r="A120" s="298">
        <v>44674</v>
      </c>
      <c r="B120" s="310" t="s">
        <v>1017</v>
      </c>
      <c r="C120" s="300">
        <f t="shared" si="1"/>
        <v>16</v>
      </c>
      <c r="D120" s="301" t="s">
        <v>595</v>
      </c>
      <c r="E120" s="307">
        <v>2</v>
      </c>
      <c r="F120" s="308"/>
      <c r="G120" s="309">
        <f>IF(ISNUMBER(G119),G119-Tabla49[[Gasto ]]+Tabla49[Ingresos],0+Tabla49[[#This Row],[Ingresos]]-Tabla49[[#This Row],[Gasto ]])</f>
        <v>40.29</v>
      </c>
    </row>
    <row r="121" spans="1:7" x14ac:dyDescent="0.25">
      <c r="A121" s="287">
        <v>44675</v>
      </c>
      <c r="B121" s="288" t="s">
        <v>1004</v>
      </c>
      <c r="C121" s="289">
        <f t="shared" si="1"/>
        <v>16</v>
      </c>
      <c r="D121" s="290" t="s">
        <v>596</v>
      </c>
      <c r="E121" s="296">
        <f>28.04-10+4</f>
        <v>22.04</v>
      </c>
      <c r="F121" s="297">
        <f>+Tabla49[[#This Row],[Ingresos]]</f>
        <v>22.04</v>
      </c>
      <c r="G121" s="316">
        <f>IF(ISNUMBER(G120),G120-Tabla49[[Gasto ]]+Tabla49[Ingresos],0+Tabla49[[#This Row],[Ingresos]]-Tabla49[[#This Row],[Gasto ]])</f>
        <v>40.29</v>
      </c>
    </row>
    <row r="122" spans="1:7" x14ac:dyDescent="0.25">
      <c r="A122" s="287">
        <v>44675</v>
      </c>
      <c r="B122" s="315" t="s">
        <v>1004</v>
      </c>
      <c r="C122" s="289">
        <f t="shared" si="1"/>
        <v>16</v>
      </c>
      <c r="D122" s="295" t="s">
        <v>595</v>
      </c>
      <c r="E122" s="296">
        <f>26.25-10+2</f>
        <v>18.25</v>
      </c>
      <c r="F122" s="297">
        <f>+Tabla49[[#This Row],[Ingresos]]</f>
        <v>18.25</v>
      </c>
      <c r="G122" s="316">
        <f>IF(ISNUMBER(G121),G121-Tabla49[[Gasto ]]+Tabla49[Ingresos],0+Tabla49[[#This Row],[Ingresos]]-Tabla49[[#This Row],[Gasto ]])</f>
        <v>40.29</v>
      </c>
    </row>
    <row r="123" spans="1:7" x14ac:dyDescent="0.25">
      <c r="A123" s="298">
        <v>44676</v>
      </c>
      <c r="B123" s="299" t="s">
        <v>594</v>
      </c>
      <c r="C123" s="300">
        <f t="shared" si="1"/>
        <v>17</v>
      </c>
      <c r="D123" s="301" t="s">
        <v>595</v>
      </c>
      <c r="E123" s="307"/>
      <c r="F123" s="308">
        <v>10</v>
      </c>
      <c r="G123" s="309">
        <f>IF(ISNUMBER(G122),G122-Tabla49[[Gasto ]]+Tabla49[Ingresos],0+Tabla49[[#This Row],[Ingresos]]-Tabla49[[#This Row],[Gasto ]])</f>
        <v>30.29</v>
      </c>
    </row>
    <row r="124" spans="1:7" x14ac:dyDescent="0.25">
      <c r="A124" s="298">
        <v>44676</v>
      </c>
      <c r="B124" s="299" t="s">
        <v>594</v>
      </c>
      <c r="C124" s="300">
        <f t="shared" si="1"/>
        <v>17</v>
      </c>
      <c r="D124" s="306" t="s">
        <v>596</v>
      </c>
      <c r="E124" s="307"/>
      <c r="F124" s="308">
        <v>10</v>
      </c>
      <c r="G124" s="309">
        <f>IF(ISNUMBER(G123),G123-Tabla49[[Gasto ]]+Tabla49[Ingresos],0+Tabla49[[#This Row],[Ingresos]]-Tabla49[[#This Row],[Gasto ]])</f>
        <v>20.29</v>
      </c>
    </row>
    <row r="125" spans="1:7" x14ac:dyDescent="0.25">
      <c r="A125" s="298">
        <v>44681</v>
      </c>
      <c r="B125" s="310" t="s">
        <v>1021</v>
      </c>
      <c r="C125" s="300">
        <f t="shared" si="1"/>
        <v>17</v>
      </c>
      <c r="D125" s="306" t="s">
        <v>596</v>
      </c>
      <c r="E125" s="307">
        <v>8</v>
      </c>
      <c r="F125" s="308"/>
      <c r="G125" s="309">
        <f>IF(ISNUMBER(G124),G124-Tabla49[[Gasto ]]+Tabla49[Ingresos],0+Tabla49[[#This Row],[Ingresos]]-Tabla49[[#This Row],[Gasto ]])</f>
        <v>28.29</v>
      </c>
    </row>
    <row r="126" spans="1:7" x14ac:dyDescent="0.25">
      <c r="A126" s="298">
        <v>44681</v>
      </c>
      <c r="B126" s="310" t="s">
        <v>1010</v>
      </c>
      <c r="C126" s="300">
        <f t="shared" si="1"/>
        <v>17</v>
      </c>
      <c r="D126" s="306" t="s">
        <v>596</v>
      </c>
      <c r="E126" s="307">
        <v>1</v>
      </c>
      <c r="F126" s="308"/>
      <c r="G126" s="309">
        <f>IF(ISNUMBER(G125),G125-Tabla49[[Gasto ]]+Tabla49[Ingresos],0+Tabla49[[#This Row],[Ingresos]]-Tabla49[[#This Row],[Gasto ]])</f>
        <v>29.29</v>
      </c>
    </row>
    <row r="127" spans="1:7" x14ac:dyDescent="0.25">
      <c r="A127" s="287">
        <v>44682</v>
      </c>
      <c r="B127" s="288" t="s">
        <v>1004</v>
      </c>
      <c r="C127" s="289">
        <f t="shared" si="1"/>
        <v>17</v>
      </c>
      <c r="D127" s="290" t="s">
        <v>596</v>
      </c>
      <c r="E127" s="296">
        <f>22.04-10+9</f>
        <v>21.04</v>
      </c>
      <c r="F127" s="297">
        <f>+Tabla49[[#This Row],[Ingresos]]</f>
        <v>21.04</v>
      </c>
      <c r="G127" s="316">
        <f>IF(ISNUMBER(G126),G126-Tabla49[[Gasto ]]+Tabla49[Ingresos],0+Tabla49[[#This Row],[Ingresos]]-Tabla49[[#This Row],[Gasto ]])</f>
        <v>29.29</v>
      </c>
    </row>
    <row r="128" spans="1:7" x14ac:dyDescent="0.25">
      <c r="A128" s="287">
        <v>44682</v>
      </c>
      <c r="B128" s="315" t="s">
        <v>1004</v>
      </c>
      <c r="C128" s="289">
        <f t="shared" si="1"/>
        <v>17</v>
      </c>
      <c r="D128" s="295" t="s">
        <v>595</v>
      </c>
      <c r="E128" s="296">
        <f>18.25-10</f>
        <v>8.25</v>
      </c>
      <c r="F128" s="297">
        <f>+Tabla49[[#This Row],[Ingresos]]</f>
        <v>8.25</v>
      </c>
      <c r="G128" s="316">
        <f>IF(ISNUMBER(G127),G127-Tabla49[[Gasto ]]+Tabla49[Ingresos],0+Tabla49[[#This Row],[Ingresos]]-Tabla49[[#This Row],[Gasto ]])</f>
        <v>29.29</v>
      </c>
    </row>
    <row r="129" spans="1:9" x14ac:dyDescent="0.25">
      <c r="A129" s="298">
        <v>44683</v>
      </c>
      <c r="B129" s="299" t="s">
        <v>594</v>
      </c>
      <c r="C129" s="300">
        <f t="shared" si="1"/>
        <v>18</v>
      </c>
      <c r="D129" s="301" t="s">
        <v>595</v>
      </c>
      <c r="E129" s="307"/>
      <c r="F129" s="308">
        <v>10</v>
      </c>
      <c r="G129" s="309">
        <f>IF(ISNUMBER(G128),G128-Tabla49[[Gasto ]]+Tabla49[Ingresos],0+Tabla49[[#This Row],[Ingresos]]-Tabla49[[#This Row],[Gasto ]])</f>
        <v>19.29</v>
      </c>
    </row>
    <row r="130" spans="1:9" x14ac:dyDescent="0.25">
      <c r="A130" s="298">
        <v>44683</v>
      </c>
      <c r="B130" s="299" t="s">
        <v>594</v>
      </c>
      <c r="C130" s="300">
        <f t="shared" si="1"/>
        <v>18</v>
      </c>
      <c r="D130" s="306" t="s">
        <v>596</v>
      </c>
      <c r="E130" s="307"/>
      <c r="F130" s="308">
        <v>10</v>
      </c>
      <c r="G130" s="309">
        <f>IF(ISNUMBER(G129),G129-Tabla49[[Gasto ]]+Tabla49[Ingresos],0+Tabla49[[#This Row],[Ingresos]]-Tabla49[[#This Row],[Gasto ]])</f>
        <v>9.2899999999999991</v>
      </c>
    </row>
    <row r="131" spans="1:9" x14ac:dyDescent="0.25">
      <c r="A131" s="298">
        <v>44688</v>
      </c>
      <c r="B131" s="310" t="s">
        <v>1017</v>
      </c>
      <c r="C131" s="300">
        <f t="shared" ref="C131:C194" si="2">WEEKNUM(A131,21)</f>
        <v>18</v>
      </c>
      <c r="D131" s="301" t="s">
        <v>595</v>
      </c>
      <c r="E131" s="307">
        <v>2</v>
      </c>
      <c r="F131" s="308"/>
      <c r="G131" s="309">
        <f>IF(ISNUMBER(G130),G130-Tabla49[[Gasto ]]+Tabla49[Ingresos],0+Tabla49[[#This Row],[Ingresos]]-Tabla49[[#This Row],[Gasto ]])</f>
        <v>11.29</v>
      </c>
    </row>
    <row r="132" spans="1:9" x14ac:dyDescent="0.25">
      <c r="A132" s="298">
        <v>44688</v>
      </c>
      <c r="B132" s="299" t="s">
        <v>1014</v>
      </c>
      <c r="C132" s="300">
        <f t="shared" si="2"/>
        <v>18</v>
      </c>
      <c r="D132" s="306" t="s">
        <v>596</v>
      </c>
      <c r="E132" s="302">
        <v>20</v>
      </c>
      <c r="F132" s="303"/>
      <c r="G132" s="304">
        <f>IF(ISNUMBER(G131),G131-Tabla49[[Gasto ]]+Tabla49[Ingresos],0+Tabla49[[#This Row],[Ingresos]]-Tabla49[[#This Row],[Gasto ]])</f>
        <v>31.29</v>
      </c>
    </row>
    <row r="133" spans="1:9" x14ac:dyDescent="0.25">
      <c r="A133" s="298">
        <v>44688</v>
      </c>
      <c r="B133" s="305" t="s">
        <v>1014</v>
      </c>
      <c r="C133" s="300">
        <f t="shared" si="2"/>
        <v>18</v>
      </c>
      <c r="D133" s="301" t="s">
        <v>595</v>
      </c>
      <c r="E133" s="302">
        <v>20</v>
      </c>
      <c r="F133" s="303"/>
      <c r="G133" s="304">
        <f>IF(ISNUMBER(G132),G132-Tabla49[[Gasto ]]+Tabla49[Ingresos],0+Tabla49[[#This Row],[Ingresos]]-Tabla49[[#This Row],[Gasto ]])</f>
        <v>51.29</v>
      </c>
    </row>
    <row r="134" spans="1:9" x14ac:dyDescent="0.25">
      <c r="A134" s="287">
        <v>44689</v>
      </c>
      <c r="B134" s="288" t="s">
        <v>1004</v>
      </c>
      <c r="C134" s="289">
        <f t="shared" si="2"/>
        <v>18</v>
      </c>
      <c r="D134" s="290" t="s">
        <v>596</v>
      </c>
      <c r="E134" s="296">
        <f>21.04-10+20</f>
        <v>31.04</v>
      </c>
      <c r="F134" s="297">
        <f>+Tabla49[[#This Row],[Ingresos]]</f>
        <v>31.04</v>
      </c>
      <c r="G134" s="316">
        <f>IF(ISNUMBER(G133),G133-Tabla49[[Gasto ]]+Tabla49[Ingresos],0+Tabla49[[#This Row],[Ingresos]]-Tabla49[[#This Row],[Gasto ]])</f>
        <v>51.29</v>
      </c>
    </row>
    <row r="135" spans="1:9" x14ac:dyDescent="0.25">
      <c r="A135" s="287">
        <v>44689</v>
      </c>
      <c r="B135" s="315" t="s">
        <v>1004</v>
      </c>
      <c r="C135" s="289">
        <f t="shared" si="2"/>
        <v>18</v>
      </c>
      <c r="D135" s="295" t="s">
        <v>595</v>
      </c>
      <c r="E135" s="296">
        <f>8.25-10+2+20</f>
        <v>20.25</v>
      </c>
      <c r="F135" s="297">
        <f>+Tabla49[[#This Row],[Ingresos]]</f>
        <v>20.25</v>
      </c>
      <c r="G135" s="316">
        <f>IF(ISNUMBER(G134),G134-Tabla49[[Gasto ]]+Tabla49[Ingresos],0+Tabla49[[#This Row],[Ingresos]]-Tabla49[[#This Row],[Gasto ]])</f>
        <v>51.29</v>
      </c>
    </row>
    <row r="136" spans="1:9" x14ac:dyDescent="0.25">
      <c r="A136" s="298">
        <v>44690</v>
      </c>
      <c r="B136" s="299" t="s">
        <v>594</v>
      </c>
      <c r="C136" s="300">
        <f t="shared" si="2"/>
        <v>19</v>
      </c>
      <c r="D136" s="301" t="s">
        <v>595</v>
      </c>
      <c r="E136" s="307"/>
      <c r="F136" s="308">
        <v>6</v>
      </c>
      <c r="G136" s="309">
        <f>IF(ISNUMBER(G135),G135-Tabla49[[Gasto ]]+Tabla49[Ingresos],0+Tabla49[[#This Row],[Ingresos]]-Tabla49[[#This Row],[Gasto ]])</f>
        <v>45.29</v>
      </c>
    </row>
    <row r="137" spans="1:9" x14ac:dyDescent="0.25">
      <c r="A137" s="298">
        <v>44690</v>
      </c>
      <c r="B137" s="299" t="s">
        <v>594</v>
      </c>
      <c r="C137" s="300">
        <f t="shared" si="2"/>
        <v>19</v>
      </c>
      <c r="D137" s="306" t="s">
        <v>596</v>
      </c>
      <c r="E137" s="307"/>
      <c r="F137" s="308">
        <v>14</v>
      </c>
      <c r="G137" s="309">
        <f>IF(ISNUMBER(G136),G136-Tabla49[[Gasto ]]+Tabla49[Ingresos],0+Tabla49[[#This Row],[Ingresos]]-Tabla49[[#This Row],[Gasto ]])</f>
        <v>31.29</v>
      </c>
    </row>
    <row r="138" spans="1:9" x14ac:dyDescent="0.25">
      <c r="A138" s="298">
        <v>44693</v>
      </c>
      <c r="B138" s="310" t="s">
        <v>1017</v>
      </c>
      <c r="C138" s="300">
        <f t="shared" si="2"/>
        <v>19</v>
      </c>
      <c r="D138" s="306" t="s">
        <v>596</v>
      </c>
      <c r="E138" s="307">
        <v>1</v>
      </c>
      <c r="F138" s="308"/>
      <c r="G138" s="309">
        <f>IF(ISNUMBER(G137),G137-Tabla49[[Gasto ]]+Tabla49[Ingresos],0+Tabla49[[#This Row],[Ingresos]]-Tabla49[[#This Row],[Gasto ]])</f>
        <v>32.29</v>
      </c>
    </row>
    <row r="139" spans="1:9" x14ac:dyDescent="0.25">
      <c r="A139" s="298">
        <v>44695</v>
      </c>
      <c r="B139" s="310" t="s">
        <v>1021</v>
      </c>
      <c r="C139" s="300">
        <f t="shared" si="2"/>
        <v>19</v>
      </c>
      <c r="D139" s="306" t="s">
        <v>596</v>
      </c>
      <c r="E139" s="307">
        <v>8</v>
      </c>
      <c r="F139" s="308"/>
      <c r="G139" s="309">
        <f>IF(ISNUMBER(G138),G138-Tabla49[[Gasto ]]+Tabla49[Ingresos],0+Tabla49[[#This Row],[Ingresos]]-Tabla49[[#This Row],[Gasto ]])</f>
        <v>40.29</v>
      </c>
    </row>
    <row r="140" spans="1:9" x14ac:dyDescent="0.25">
      <c r="A140" s="298">
        <v>44695</v>
      </c>
      <c r="B140" s="310" t="s">
        <v>1017</v>
      </c>
      <c r="C140" s="300">
        <f t="shared" si="2"/>
        <v>19</v>
      </c>
      <c r="D140" s="306" t="s">
        <v>596</v>
      </c>
      <c r="E140" s="307">
        <v>1</v>
      </c>
      <c r="F140" s="308"/>
      <c r="G140" s="309">
        <f>IF(ISNUMBER(G139),G139-Tabla49[[Gasto ]]+Tabla49[Ingresos],0+Tabla49[[#This Row],[Ingresos]]-Tabla49[[#This Row],[Gasto ]])</f>
        <v>41.29</v>
      </c>
    </row>
    <row r="141" spans="1:9" x14ac:dyDescent="0.25">
      <c r="A141" s="287">
        <v>44696</v>
      </c>
      <c r="B141" s="288" t="s">
        <v>1004</v>
      </c>
      <c r="C141" s="289">
        <f t="shared" si="2"/>
        <v>19</v>
      </c>
      <c r="D141" s="290" t="s">
        <v>596</v>
      </c>
      <c r="E141" s="296">
        <f>31.04-14+10</f>
        <v>27.04</v>
      </c>
      <c r="F141" s="297">
        <f>+Tabla49[[#This Row],[Ingresos]]</f>
        <v>27.04</v>
      </c>
      <c r="G141" s="316">
        <f>IF(ISNUMBER(G140),G140-Tabla49[[Gasto ]]+Tabla49[Ingresos],0+Tabla49[[#This Row],[Ingresos]]-Tabla49[[#This Row],[Gasto ]])</f>
        <v>41.29</v>
      </c>
    </row>
    <row r="142" spans="1:9" x14ac:dyDescent="0.25">
      <c r="A142" s="287">
        <v>44696</v>
      </c>
      <c r="B142" s="315" t="s">
        <v>1004</v>
      </c>
      <c r="C142" s="289">
        <f t="shared" si="2"/>
        <v>19</v>
      </c>
      <c r="D142" s="295" t="s">
        <v>595</v>
      </c>
      <c r="E142" s="296">
        <f>20.25-6</f>
        <v>14.25</v>
      </c>
      <c r="F142" s="297">
        <f>+Tabla49[[#This Row],[Ingresos]]</f>
        <v>14.25</v>
      </c>
      <c r="G142" s="316">
        <f>IF(ISNUMBER(G141),G141-Tabla49[[Gasto ]]+Tabla49[Ingresos],0+Tabla49[[#This Row],[Ingresos]]-Tabla49[[#This Row],[Gasto ]])</f>
        <v>41.29</v>
      </c>
    </row>
    <row r="143" spans="1:9" x14ac:dyDescent="0.25">
      <c r="A143" s="298">
        <v>44697</v>
      </c>
      <c r="B143" s="299" t="s">
        <v>594</v>
      </c>
      <c r="C143" s="300">
        <f t="shared" si="2"/>
        <v>20</v>
      </c>
      <c r="D143" s="301" t="s">
        <v>595</v>
      </c>
      <c r="E143" s="307"/>
      <c r="F143" s="308">
        <v>10</v>
      </c>
      <c r="G143" s="309">
        <f>IF(ISNUMBER(G142),G142-Tabla49[[Gasto ]]+Tabla49[Ingresos],0+Tabla49[[#This Row],[Ingresos]]-Tabla49[[#This Row],[Gasto ]])</f>
        <v>31.29</v>
      </c>
      <c r="I143" s="321"/>
    </row>
    <row r="144" spans="1:9" x14ac:dyDescent="0.25">
      <c r="A144" s="298">
        <v>44697</v>
      </c>
      <c r="B144" s="299" t="s">
        <v>594</v>
      </c>
      <c r="C144" s="300">
        <f t="shared" si="2"/>
        <v>20</v>
      </c>
      <c r="D144" s="306" t="s">
        <v>596</v>
      </c>
      <c r="E144" s="302"/>
      <c r="F144" s="303">
        <v>10</v>
      </c>
      <c r="G144" s="304">
        <f>IF(ISNUMBER(G143),G143-Tabla49[[Gasto ]]+Tabla49[Ingresos],0+Tabla49[[#This Row],[Ingresos]]-Tabla49[[#This Row],[Gasto ]])</f>
        <v>21.29</v>
      </c>
    </row>
    <row r="145" spans="1:7" x14ac:dyDescent="0.25">
      <c r="A145" s="298">
        <v>44700</v>
      </c>
      <c r="B145" s="310" t="s">
        <v>1017</v>
      </c>
      <c r="C145" s="300">
        <f t="shared" si="2"/>
        <v>20</v>
      </c>
      <c r="D145" s="306" t="s">
        <v>596</v>
      </c>
      <c r="E145" s="307">
        <v>1</v>
      </c>
      <c r="F145" s="308"/>
      <c r="G145" s="309">
        <f>IF(ISNUMBER(G144),G144-Tabla49[[Gasto ]]+Tabla49[Ingresos],0+Tabla49[[#This Row],[Ingresos]]-Tabla49[[#This Row],[Gasto ]])</f>
        <v>22.29</v>
      </c>
    </row>
    <row r="146" spans="1:7" x14ac:dyDescent="0.25">
      <c r="A146" s="298">
        <v>44702</v>
      </c>
      <c r="B146" s="299" t="s">
        <v>1014</v>
      </c>
      <c r="C146" s="300">
        <f t="shared" si="2"/>
        <v>20</v>
      </c>
      <c r="D146" s="306" t="s">
        <v>596</v>
      </c>
      <c r="E146" s="302">
        <v>20</v>
      </c>
      <c r="F146" s="303"/>
      <c r="G146" s="304">
        <f>IF(ISNUMBER(G145),G145-Tabla49[[Gasto ]]+Tabla49[Ingresos],0+Tabla49[[#This Row],[Ingresos]]-Tabla49[[#This Row],[Gasto ]])</f>
        <v>42.29</v>
      </c>
    </row>
    <row r="147" spans="1:7" x14ac:dyDescent="0.25">
      <c r="A147" s="298">
        <v>44702</v>
      </c>
      <c r="B147" s="299" t="s">
        <v>1014</v>
      </c>
      <c r="C147" s="300">
        <f t="shared" si="2"/>
        <v>20</v>
      </c>
      <c r="D147" s="301" t="s">
        <v>595</v>
      </c>
      <c r="E147" s="302">
        <v>20</v>
      </c>
      <c r="F147" s="303"/>
      <c r="G147" s="304">
        <f>IF(ISNUMBER(G146),G146-Tabla49[[Gasto ]]+Tabla49[Ingresos],0+Tabla49[[#This Row],[Ingresos]]-Tabla49[[#This Row],[Gasto ]])</f>
        <v>62.29</v>
      </c>
    </row>
    <row r="148" spans="1:7" x14ac:dyDescent="0.25">
      <c r="A148" s="287">
        <v>44703</v>
      </c>
      <c r="B148" s="288" t="s">
        <v>1004</v>
      </c>
      <c r="C148" s="289">
        <f t="shared" si="2"/>
        <v>20</v>
      </c>
      <c r="D148" s="290" t="s">
        <v>596</v>
      </c>
      <c r="E148" s="296">
        <f>27.04-10+1+20</f>
        <v>38.04</v>
      </c>
      <c r="F148" s="297">
        <f>+Tabla49[[#This Row],[Ingresos]]</f>
        <v>38.04</v>
      </c>
      <c r="G148" s="316">
        <f>IF(ISNUMBER(G147),G147-Tabla49[[Gasto ]]+Tabla49[Ingresos],0+Tabla49[[#This Row],[Ingresos]]-Tabla49[[#This Row],[Gasto ]])</f>
        <v>62.29</v>
      </c>
    </row>
    <row r="149" spans="1:7" x14ac:dyDescent="0.25">
      <c r="A149" s="287">
        <v>44703</v>
      </c>
      <c r="B149" s="320" t="s">
        <v>1004</v>
      </c>
      <c r="C149" s="289">
        <f t="shared" si="2"/>
        <v>20</v>
      </c>
      <c r="D149" s="295" t="s">
        <v>595</v>
      </c>
      <c r="E149" s="296">
        <f>14.25-10+20</f>
        <v>24.25</v>
      </c>
      <c r="F149" s="297">
        <f>+Tabla49[[#This Row],[Ingresos]]</f>
        <v>24.25</v>
      </c>
      <c r="G149" s="316">
        <f>IF(ISNUMBER(G148),G148-Tabla49[[Gasto ]]+Tabla49[Ingresos],0+Tabla49[[#This Row],[Ingresos]]-Tabla49[[#This Row],[Gasto ]])</f>
        <v>62.29</v>
      </c>
    </row>
    <row r="150" spans="1:7" x14ac:dyDescent="0.25">
      <c r="A150" s="298">
        <v>44704</v>
      </c>
      <c r="B150" s="299" t="s">
        <v>594</v>
      </c>
      <c r="C150" s="300">
        <f t="shared" si="2"/>
        <v>21</v>
      </c>
      <c r="D150" s="301" t="s">
        <v>595</v>
      </c>
      <c r="E150" s="307"/>
      <c r="F150" s="308">
        <v>10</v>
      </c>
      <c r="G150" s="309">
        <f>IF(ISNUMBER(G149),G149-Tabla49[[Gasto ]]+Tabla49[Ingresos],0+Tabla49[[#This Row],[Ingresos]]-Tabla49[[#This Row],[Gasto ]])</f>
        <v>52.29</v>
      </c>
    </row>
    <row r="151" spans="1:7" x14ac:dyDescent="0.25">
      <c r="A151" s="298">
        <v>44704</v>
      </c>
      <c r="B151" s="299" t="s">
        <v>594</v>
      </c>
      <c r="C151" s="300">
        <f t="shared" si="2"/>
        <v>21</v>
      </c>
      <c r="D151" s="306" t="s">
        <v>596</v>
      </c>
      <c r="E151" s="307"/>
      <c r="F151" s="308">
        <v>10</v>
      </c>
      <c r="G151" s="309">
        <f>IF(ISNUMBER(G150),G150-Tabla49[[Gasto ]]+Tabla49[Ingresos],0+Tabla49[[#This Row],[Ingresos]]-Tabla49[[#This Row],[Gasto ]])</f>
        <v>42.29</v>
      </c>
    </row>
    <row r="152" spans="1:7" x14ac:dyDescent="0.25">
      <c r="A152" s="298">
        <v>44707</v>
      </c>
      <c r="B152" s="310" t="s">
        <v>1017</v>
      </c>
      <c r="C152" s="300">
        <f t="shared" si="2"/>
        <v>21</v>
      </c>
      <c r="D152" s="301" t="s">
        <v>595</v>
      </c>
      <c r="E152" s="307">
        <v>1</v>
      </c>
      <c r="F152" s="308"/>
      <c r="G152" s="309">
        <f>IF(ISNUMBER(G151),G151-Tabla49[[Gasto ]]+Tabla49[Ingresos],0+Tabla49[[#This Row],[Ingresos]]-Tabla49[[#This Row],[Gasto ]])</f>
        <v>43.29</v>
      </c>
    </row>
    <row r="153" spans="1:7" x14ac:dyDescent="0.25">
      <c r="A153" s="298">
        <v>44709</v>
      </c>
      <c r="B153" s="311" t="s">
        <v>1017</v>
      </c>
      <c r="C153" s="300">
        <f t="shared" si="2"/>
        <v>21</v>
      </c>
      <c r="D153" s="306" t="s">
        <v>596</v>
      </c>
      <c r="E153" s="307">
        <v>1</v>
      </c>
      <c r="F153" s="308"/>
      <c r="G153" s="309">
        <f>IF(ISNUMBER(G152),G152-Tabla49[[Gasto ]]+Tabla49[Ingresos],0+Tabla49[[#This Row],[Ingresos]]-Tabla49[[#This Row],[Gasto ]])</f>
        <v>44.29</v>
      </c>
    </row>
    <row r="154" spans="1:7" x14ac:dyDescent="0.25">
      <c r="A154" s="287">
        <v>44710</v>
      </c>
      <c r="B154" s="288" t="s">
        <v>1004</v>
      </c>
      <c r="C154" s="289">
        <f t="shared" si="2"/>
        <v>21</v>
      </c>
      <c r="D154" s="290" t="s">
        <v>596</v>
      </c>
      <c r="E154" s="296">
        <f>38.04-10+1</f>
        <v>29.04</v>
      </c>
      <c r="F154" s="297">
        <f>+Tabla49[[#This Row],[Ingresos]]</f>
        <v>29.04</v>
      </c>
      <c r="G154" s="316">
        <f>IF(ISNUMBER(G153),G153-Tabla49[[Gasto ]]+Tabla49[Ingresos],0+Tabla49[[#This Row],[Ingresos]]-Tabla49[[#This Row],[Gasto ]])</f>
        <v>44.29</v>
      </c>
    </row>
    <row r="155" spans="1:7" x14ac:dyDescent="0.25">
      <c r="A155" s="287">
        <v>44710</v>
      </c>
      <c r="B155" s="315" t="s">
        <v>1004</v>
      </c>
      <c r="C155" s="289">
        <f t="shared" si="2"/>
        <v>21</v>
      </c>
      <c r="D155" s="295" t="s">
        <v>595</v>
      </c>
      <c r="E155" s="296">
        <f>24.25-10+1</f>
        <v>15.25</v>
      </c>
      <c r="F155" s="297">
        <f>+Tabla49[[#This Row],[Ingresos]]</f>
        <v>15.25</v>
      </c>
      <c r="G155" s="316">
        <f>IF(ISNUMBER(G154),G154-Tabla49[[Gasto ]]+Tabla49[Ingresos],0+Tabla49[[#This Row],[Ingresos]]-Tabla49[[#This Row],[Gasto ]])</f>
        <v>44.29</v>
      </c>
    </row>
    <row r="156" spans="1:7" x14ac:dyDescent="0.25">
      <c r="A156" s="298">
        <v>44711</v>
      </c>
      <c r="B156" s="299" t="s">
        <v>594</v>
      </c>
      <c r="C156" s="300">
        <f t="shared" si="2"/>
        <v>22</v>
      </c>
      <c r="D156" s="301" t="s">
        <v>595</v>
      </c>
      <c r="E156" s="302"/>
      <c r="F156" s="303">
        <v>10</v>
      </c>
      <c r="G156" s="304">
        <f>IF(ISNUMBER(G155),G155-Tabla49[[Gasto ]]+Tabla49[Ingresos],0+Tabla49[[#This Row],[Ingresos]]-Tabla49[[#This Row],[Gasto ]])</f>
        <v>34.29</v>
      </c>
    </row>
    <row r="157" spans="1:7" x14ac:dyDescent="0.25">
      <c r="A157" s="298">
        <v>44711</v>
      </c>
      <c r="B157" s="299" t="s">
        <v>594</v>
      </c>
      <c r="C157" s="300">
        <f t="shared" si="2"/>
        <v>22</v>
      </c>
      <c r="D157" s="306" t="s">
        <v>596</v>
      </c>
      <c r="E157" s="307"/>
      <c r="F157" s="308">
        <v>10</v>
      </c>
      <c r="G157" s="309">
        <f>IF(ISNUMBER(G156),G156-Tabla49[[Gasto ]]+Tabla49[Ingresos],0+Tabla49[[#This Row],[Ingresos]]-Tabla49[[#This Row],[Gasto ]])</f>
        <v>24.29</v>
      </c>
    </row>
    <row r="158" spans="1:7" x14ac:dyDescent="0.25">
      <c r="A158" s="298">
        <v>44714</v>
      </c>
      <c r="B158" s="310" t="s">
        <v>1012</v>
      </c>
      <c r="C158" s="300">
        <f t="shared" si="2"/>
        <v>22</v>
      </c>
      <c r="D158" s="306" t="s">
        <v>596</v>
      </c>
      <c r="E158" s="307">
        <v>4</v>
      </c>
      <c r="F158" s="308"/>
      <c r="G158" s="309">
        <f>IF(ISNUMBER(G157),G157-Tabla49[[Gasto ]]+Tabla49[Ingresos],0+Tabla49[[#This Row],[Ingresos]]-Tabla49[[#This Row],[Gasto ]])</f>
        <v>28.29</v>
      </c>
    </row>
    <row r="159" spans="1:7" x14ac:dyDescent="0.25">
      <c r="A159" s="298">
        <v>44714</v>
      </c>
      <c r="B159" s="310" t="s">
        <v>1017</v>
      </c>
      <c r="C159" s="300">
        <f t="shared" si="2"/>
        <v>22</v>
      </c>
      <c r="D159" s="306" t="s">
        <v>596</v>
      </c>
      <c r="E159" s="307">
        <v>1</v>
      </c>
      <c r="F159" s="308"/>
      <c r="G159" s="309">
        <f>IF(ISNUMBER(G158),G158-Tabla49[[Gasto ]]+Tabla49[Ingresos],0+Tabla49[[#This Row],[Ingresos]]-Tabla49[[#This Row],[Gasto ]])</f>
        <v>29.29</v>
      </c>
    </row>
    <row r="160" spans="1:7" x14ac:dyDescent="0.25">
      <c r="A160" s="298">
        <v>44715</v>
      </c>
      <c r="B160" s="310" t="s">
        <v>1012</v>
      </c>
      <c r="C160" s="300">
        <f t="shared" si="2"/>
        <v>22</v>
      </c>
      <c r="D160" s="301" t="s">
        <v>595</v>
      </c>
      <c r="E160" s="307">
        <v>4</v>
      </c>
      <c r="F160" s="308"/>
      <c r="G160" s="309">
        <f>IF(ISNUMBER(G159),G159-Tabla49[[Gasto ]]+Tabla49[Ingresos],0+Tabla49[[#This Row],[Ingresos]]-Tabla49[[#This Row],[Gasto ]])</f>
        <v>33.29</v>
      </c>
    </row>
    <row r="161" spans="1:7" x14ac:dyDescent="0.25">
      <c r="A161" s="298">
        <v>44715</v>
      </c>
      <c r="B161" s="311" t="s">
        <v>1010</v>
      </c>
      <c r="C161" s="300">
        <f t="shared" si="2"/>
        <v>22</v>
      </c>
      <c r="D161" s="301" t="s">
        <v>595</v>
      </c>
      <c r="E161" s="307">
        <v>1</v>
      </c>
      <c r="F161" s="308"/>
      <c r="G161" s="309">
        <f>IF(ISNUMBER(G160),G160-Tabla49[[Gasto ]]+Tabla49[Ingresos],0+Tabla49[[#This Row],[Ingresos]]-Tabla49[[#This Row],[Gasto ]])</f>
        <v>34.29</v>
      </c>
    </row>
    <row r="162" spans="1:7" x14ac:dyDescent="0.25">
      <c r="A162" s="298">
        <v>44716</v>
      </c>
      <c r="B162" s="310" t="s">
        <v>1017</v>
      </c>
      <c r="C162" s="300">
        <f t="shared" si="2"/>
        <v>22</v>
      </c>
      <c r="D162" s="301" t="s">
        <v>595</v>
      </c>
      <c r="E162" s="307">
        <v>1</v>
      </c>
      <c r="F162" s="308"/>
      <c r="G162" s="309">
        <f>IF(ISNUMBER(G161),G161-Tabla49[[Gasto ]]+Tabla49[Ingresos],0+Tabla49[[#This Row],[Ingresos]]-Tabla49[[#This Row],[Gasto ]])</f>
        <v>35.29</v>
      </c>
    </row>
    <row r="163" spans="1:7" x14ac:dyDescent="0.25">
      <c r="A163" s="287">
        <v>44717</v>
      </c>
      <c r="B163" s="288" t="s">
        <v>1004</v>
      </c>
      <c r="C163" s="289">
        <f t="shared" si="2"/>
        <v>22</v>
      </c>
      <c r="D163" s="290" t="s">
        <v>596</v>
      </c>
      <c r="E163" s="296">
        <f>29.04-10+5</f>
        <v>24.04</v>
      </c>
      <c r="F163" s="297">
        <f>+Tabla49[[#This Row],[Ingresos]]</f>
        <v>24.04</v>
      </c>
      <c r="G163" s="316">
        <f>IF(ISNUMBER(G162),G162-Tabla49[[Gasto ]]+Tabla49[Ingresos],0+Tabla49[[#This Row],[Ingresos]]-Tabla49[[#This Row],[Gasto ]])</f>
        <v>35.29</v>
      </c>
    </row>
    <row r="164" spans="1:7" x14ac:dyDescent="0.25">
      <c r="A164" s="287">
        <v>44717</v>
      </c>
      <c r="B164" s="315" t="s">
        <v>1004</v>
      </c>
      <c r="C164" s="289">
        <f t="shared" si="2"/>
        <v>22</v>
      </c>
      <c r="D164" s="295" t="s">
        <v>595</v>
      </c>
      <c r="E164" s="296">
        <f>15.25-10+6</f>
        <v>11.25</v>
      </c>
      <c r="F164" s="297">
        <f>+Tabla49[[#This Row],[Ingresos]]</f>
        <v>11.25</v>
      </c>
      <c r="G164" s="316">
        <f>IF(ISNUMBER(G163),G163-Tabla49[[Gasto ]]+Tabla49[Ingresos],0+Tabla49[[#This Row],[Ingresos]]-Tabla49[[#This Row],[Gasto ]])</f>
        <v>35.29</v>
      </c>
    </row>
    <row r="165" spans="1:7" x14ac:dyDescent="0.25">
      <c r="A165" s="298">
        <v>44718</v>
      </c>
      <c r="B165" s="299" t="s">
        <v>594</v>
      </c>
      <c r="C165" s="300">
        <f t="shared" si="2"/>
        <v>23</v>
      </c>
      <c r="D165" s="301" t="s">
        <v>595</v>
      </c>
      <c r="E165" s="302"/>
      <c r="F165" s="303">
        <v>10</v>
      </c>
      <c r="G165" s="304">
        <f>IF(ISNUMBER(G164),G164-Tabla49[[Gasto ]]+Tabla49[Ingresos],0+Tabla49[[#This Row],[Ingresos]]-Tabla49[[#This Row],[Gasto ]])</f>
        <v>25.29</v>
      </c>
    </row>
    <row r="166" spans="1:7" x14ac:dyDescent="0.25">
      <c r="A166" s="298">
        <v>44718</v>
      </c>
      <c r="B166" s="299" t="s">
        <v>594</v>
      </c>
      <c r="C166" s="300">
        <f t="shared" si="2"/>
        <v>23</v>
      </c>
      <c r="D166" s="306" t="s">
        <v>596</v>
      </c>
      <c r="E166" s="307"/>
      <c r="F166" s="308">
        <v>10</v>
      </c>
      <c r="G166" s="309">
        <f>IF(ISNUMBER(G165),G165-Tabla49[[Gasto ]]+Tabla49[Ingresos],0+Tabla49[[#This Row],[Ingresos]]-Tabla49[[#This Row],[Gasto ]])</f>
        <v>15.29</v>
      </c>
    </row>
    <row r="167" spans="1:7" x14ac:dyDescent="0.25">
      <c r="A167" s="298">
        <v>44718</v>
      </c>
      <c r="B167" s="310" t="s">
        <v>1010</v>
      </c>
      <c r="C167" s="322">
        <f t="shared" si="2"/>
        <v>23</v>
      </c>
      <c r="D167" s="306" t="s">
        <v>596</v>
      </c>
      <c r="E167" s="307">
        <v>1</v>
      </c>
      <c r="F167" s="308"/>
      <c r="G167" s="309">
        <f>IF(ISNUMBER(G166),G166-Tabla49[[Gasto ]]+Tabla49[Ingresos],0+Tabla49[[#This Row],[Ingresos]]-Tabla49[[#This Row],[Gasto ]])</f>
        <v>16.29</v>
      </c>
    </row>
    <row r="168" spans="1:7" x14ac:dyDescent="0.25">
      <c r="A168" s="298">
        <v>44724</v>
      </c>
      <c r="B168" s="299" t="s">
        <v>1014</v>
      </c>
      <c r="C168" s="300">
        <f t="shared" si="2"/>
        <v>23</v>
      </c>
      <c r="D168" s="306" t="s">
        <v>596</v>
      </c>
      <c r="E168" s="302">
        <v>20</v>
      </c>
      <c r="F168" s="303"/>
      <c r="G168" s="304">
        <f>IF(ISNUMBER(G167),G167-Tabla49[[Gasto ]]+Tabla49[Ingresos],0+Tabla49[[#This Row],[Ingresos]]-Tabla49[[#This Row],[Gasto ]])</f>
        <v>36.29</v>
      </c>
    </row>
    <row r="169" spans="1:7" x14ac:dyDescent="0.25">
      <c r="A169" s="298">
        <v>44724</v>
      </c>
      <c r="B169" s="305" t="s">
        <v>1014</v>
      </c>
      <c r="C169" s="300">
        <f t="shared" si="2"/>
        <v>23</v>
      </c>
      <c r="D169" s="301" t="s">
        <v>595</v>
      </c>
      <c r="E169" s="302">
        <v>20</v>
      </c>
      <c r="F169" s="303"/>
      <c r="G169" s="304">
        <f>IF(ISNUMBER(G168),G168-Tabla49[[Gasto ]]+Tabla49[Ingresos],0+Tabla49[[#This Row],[Ingresos]]-Tabla49[[#This Row],[Gasto ]])</f>
        <v>56.29</v>
      </c>
    </row>
    <row r="170" spans="1:7" x14ac:dyDescent="0.25">
      <c r="A170" s="287">
        <v>44724</v>
      </c>
      <c r="B170" s="288" t="s">
        <v>1004</v>
      </c>
      <c r="C170" s="289">
        <f t="shared" si="2"/>
        <v>23</v>
      </c>
      <c r="D170" s="290" t="s">
        <v>596</v>
      </c>
      <c r="E170" s="296">
        <f>24.04-10+1+20</f>
        <v>35.04</v>
      </c>
      <c r="F170" s="297">
        <f>+Tabla49[[#This Row],[Ingresos]]</f>
        <v>35.04</v>
      </c>
      <c r="G170" s="316">
        <f>IF(ISNUMBER(G169),G169-Tabla49[[Gasto ]]+Tabla49[Ingresos],0+Tabla49[[#This Row],[Ingresos]]-Tabla49[[#This Row],[Gasto ]])</f>
        <v>56.29</v>
      </c>
    </row>
    <row r="171" spans="1:7" x14ac:dyDescent="0.25">
      <c r="A171" s="287">
        <v>44724</v>
      </c>
      <c r="B171" s="320" t="s">
        <v>1004</v>
      </c>
      <c r="C171" s="289">
        <f t="shared" si="2"/>
        <v>23</v>
      </c>
      <c r="D171" s="295" t="s">
        <v>595</v>
      </c>
      <c r="E171" s="296">
        <f>11.25-10+20</f>
        <v>21.25</v>
      </c>
      <c r="F171" s="297">
        <f>+Tabla49[[#This Row],[Ingresos]]</f>
        <v>21.25</v>
      </c>
      <c r="G171" s="316">
        <f>IF(ISNUMBER(G170),G170-Tabla49[[Gasto ]]+Tabla49[Ingresos],0+Tabla49[[#This Row],[Ingresos]]-Tabla49[[#This Row],[Gasto ]])</f>
        <v>56.29</v>
      </c>
    </row>
    <row r="172" spans="1:7" x14ac:dyDescent="0.25">
      <c r="A172" s="298">
        <v>44725</v>
      </c>
      <c r="B172" s="299" t="s">
        <v>594</v>
      </c>
      <c r="C172" s="300">
        <f t="shared" si="2"/>
        <v>24</v>
      </c>
      <c r="D172" s="301" t="s">
        <v>595</v>
      </c>
      <c r="E172" s="302"/>
      <c r="F172" s="303">
        <v>10</v>
      </c>
      <c r="G172" s="304">
        <f>IF(ISNUMBER(G171),G171-Tabla49[[Gasto ]]+Tabla49[Ingresos],0+Tabla49[[#This Row],[Ingresos]]-Tabla49[[#This Row],[Gasto ]])</f>
        <v>46.29</v>
      </c>
    </row>
    <row r="173" spans="1:7" x14ac:dyDescent="0.25">
      <c r="A173" s="298">
        <v>44725</v>
      </c>
      <c r="B173" s="299" t="s">
        <v>594</v>
      </c>
      <c r="C173" s="300">
        <f t="shared" si="2"/>
        <v>24</v>
      </c>
      <c r="D173" s="306" t="s">
        <v>596</v>
      </c>
      <c r="E173" s="307"/>
      <c r="F173" s="308">
        <v>10</v>
      </c>
      <c r="G173" s="309">
        <f>IF(ISNUMBER(G172),G172-Tabla49[[Gasto ]]+Tabla49[Ingresos],0+Tabla49[[#This Row],[Ingresos]]-Tabla49[[#This Row],[Gasto ]])</f>
        <v>36.29</v>
      </c>
    </row>
    <row r="174" spans="1:7" x14ac:dyDescent="0.25">
      <c r="A174" s="298">
        <v>44726</v>
      </c>
      <c r="B174" s="310" t="s">
        <v>1012</v>
      </c>
      <c r="C174" s="300">
        <f t="shared" si="2"/>
        <v>24</v>
      </c>
      <c r="D174" s="301" t="s">
        <v>595</v>
      </c>
      <c r="E174" s="307">
        <v>4</v>
      </c>
      <c r="F174" s="308"/>
      <c r="G174" s="309">
        <f>IF(ISNUMBER(G173),G173-Tabla49[[Gasto ]]+Tabla49[Ingresos],0+Tabla49[[#This Row],[Ingresos]]-Tabla49[[#This Row],[Gasto ]])</f>
        <v>40.29</v>
      </c>
    </row>
    <row r="175" spans="1:7" x14ac:dyDescent="0.25">
      <c r="A175" s="298">
        <v>44728</v>
      </c>
      <c r="B175" s="310" t="s">
        <v>1012</v>
      </c>
      <c r="C175" s="300">
        <f t="shared" si="2"/>
        <v>24</v>
      </c>
      <c r="D175" s="306" t="s">
        <v>596</v>
      </c>
      <c r="E175" s="307">
        <v>4</v>
      </c>
      <c r="F175" s="308"/>
      <c r="G175" s="309">
        <f>IF(ISNUMBER(G174),G174-Tabla49[[Gasto ]]+Tabla49[Ingresos],0+Tabla49[[#This Row],[Ingresos]]-Tabla49[[#This Row],[Gasto ]])</f>
        <v>44.29</v>
      </c>
    </row>
    <row r="176" spans="1:7" x14ac:dyDescent="0.25">
      <c r="A176" s="287">
        <v>44731</v>
      </c>
      <c r="B176" s="288" t="s">
        <v>1004</v>
      </c>
      <c r="C176" s="289">
        <f t="shared" si="2"/>
        <v>24</v>
      </c>
      <c r="D176" s="290" t="s">
        <v>596</v>
      </c>
      <c r="E176" s="296">
        <f>35.04-10+4</f>
        <v>29.04</v>
      </c>
      <c r="F176" s="297">
        <f>+Tabla49[[#This Row],[Ingresos]]</f>
        <v>29.04</v>
      </c>
      <c r="G176" s="316">
        <f>IF(ISNUMBER(G175),G175-Tabla49[[Gasto ]]+Tabla49[Ingresos],0+Tabla49[[#This Row],[Ingresos]]-Tabla49[[#This Row],[Gasto ]])</f>
        <v>44.29</v>
      </c>
    </row>
    <row r="177" spans="1:7" x14ac:dyDescent="0.25">
      <c r="A177" s="287">
        <v>44731</v>
      </c>
      <c r="B177" s="320" t="s">
        <v>1004</v>
      </c>
      <c r="C177" s="289">
        <f t="shared" si="2"/>
        <v>24</v>
      </c>
      <c r="D177" s="295" t="s">
        <v>595</v>
      </c>
      <c r="E177" s="296">
        <f>21.25-10+4</f>
        <v>15.25</v>
      </c>
      <c r="F177" s="297">
        <f>+Tabla49[[#This Row],[Ingresos]]</f>
        <v>15.25</v>
      </c>
      <c r="G177" s="316">
        <f>IF(ISNUMBER(G176),G176-Tabla49[[Gasto ]]+Tabla49[Ingresos],0+Tabla49[[#This Row],[Ingresos]]-Tabla49[[#This Row],[Gasto ]])</f>
        <v>44.29</v>
      </c>
    </row>
    <row r="178" spans="1:7" x14ac:dyDescent="0.25">
      <c r="A178" s="298">
        <v>44732</v>
      </c>
      <c r="B178" s="299" t="s">
        <v>594</v>
      </c>
      <c r="C178" s="300">
        <f t="shared" si="2"/>
        <v>25</v>
      </c>
      <c r="D178" s="301" t="s">
        <v>595</v>
      </c>
      <c r="E178" s="302"/>
      <c r="F178" s="303">
        <v>10</v>
      </c>
      <c r="G178" s="304">
        <f>IF(ISNUMBER(G177),G177-Tabla49[[Gasto ]]+Tabla49[Ingresos],0+Tabla49[[#This Row],[Ingresos]]-Tabla49[[#This Row],[Gasto ]])</f>
        <v>34.29</v>
      </c>
    </row>
    <row r="179" spans="1:7" x14ac:dyDescent="0.25">
      <c r="A179" s="298">
        <v>44732</v>
      </c>
      <c r="B179" s="299" t="s">
        <v>594</v>
      </c>
      <c r="C179" s="300">
        <f t="shared" si="2"/>
        <v>25</v>
      </c>
      <c r="D179" s="306" t="s">
        <v>596</v>
      </c>
      <c r="E179" s="307"/>
      <c r="F179" s="308">
        <v>10</v>
      </c>
      <c r="G179" s="309">
        <f>IF(ISNUMBER(G178),G178-Tabla49[[Gasto ]]+Tabla49[Ingresos],0+Tabla49[[#This Row],[Ingresos]]-Tabla49[[#This Row],[Gasto ]])</f>
        <v>24.29</v>
      </c>
    </row>
    <row r="180" spans="1:7" x14ac:dyDescent="0.25">
      <c r="A180" s="298">
        <v>44735</v>
      </c>
      <c r="B180" s="310" t="s">
        <v>1010</v>
      </c>
      <c r="C180" s="300">
        <f t="shared" si="2"/>
        <v>25</v>
      </c>
      <c r="D180" s="301" t="s">
        <v>595</v>
      </c>
      <c r="E180" s="307">
        <v>1</v>
      </c>
      <c r="F180" s="308"/>
      <c r="G180" s="309">
        <f>IF(ISNUMBER(G179),G179-Tabla49[[Gasto ]]+Tabla49[Ingresos],0+Tabla49[[#This Row],[Ingresos]]-Tabla49[[#This Row],[Gasto ]])</f>
        <v>25.29</v>
      </c>
    </row>
    <row r="181" spans="1:7" x14ac:dyDescent="0.25">
      <c r="A181" s="298">
        <v>44737</v>
      </c>
      <c r="B181" s="305" t="s">
        <v>1014</v>
      </c>
      <c r="C181" s="300">
        <f t="shared" si="2"/>
        <v>25</v>
      </c>
      <c r="D181" s="306" t="s">
        <v>596</v>
      </c>
      <c r="E181" s="302">
        <v>20</v>
      </c>
      <c r="F181" s="303"/>
      <c r="G181" s="304">
        <f>IF(ISNUMBER(G180),G180-Tabla49[[Gasto ]]+Tabla49[Ingresos],0+Tabla49[[#This Row],[Ingresos]]-Tabla49[[#This Row],[Gasto ]])</f>
        <v>45.29</v>
      </c>
    </row>
    <row r="182" spans="1:7" x14ac:dyDescent="0.25">
      <c r="A182" s="298">
        <v>44737</v>
      </c>
      <c r="B182" s="299" t="s">
        <v>1014</v>
      </c>
      <c r="C182" s="300">
        <f t="shared" si="2"/>
        <v>25</v>
      </c>
      <c r="D182" s="301" t="s">
        <v>595</v>
      </c>
      <c r="E182" s="302">
        <v>20</v>
      </c>
      <c r="F182" s="303"/>
      <c r="G182" s="304">
        <f>IF(ISNUMBER(G181),G181-Tabla49[[Gasto ]]+Tabla49[Ingresos],0+Tabla49[[#This Row],[Ingresos]]-Tabla49[[#This Row],[Gasto ]])</f>
        <v>65.289999999999992</v>
      </c>
    </row>
    <row r="183" spans="1:7" x14ac:dyDescent="0.25">
      <c r="A183" s="287">
        <v>44738</v>
      </c>
      <c r="B183" s="288" t="s">
        <v>1004</v>
      </c>
      <c r="C183" s="289">
        <f t="shared" si="2"/>
        <v>25</v>
      </c>
      <c r="D183" s="290" t="s">
        <v>596</v>
      </c>
      <c r="E183" s="296">
        <f>29.04-10+20</f>
        <v>39.04</v>
      </c>
      <c r="F183" s="297">
        <f>+Tabla49[[#This Row],[Ingresos]]</f>
        <v>39.04</v>
      </c>
      <c r="G183" s="316">
        <f>IF(ISNUMBER(G182),G182-Tabla49[[Gasto ]]+Tabla49[Ingresos],0+Tabla49[[#This Row],[Ingresos]]-Tabla49[[#This Row],[Gasto ]])</f>
        <v>65.289999999999992</v>
      </c>
    </row>
    <row r="184" spans="1:7" x14ac:dyDescent="0.25">
      <c r="A184" s="287">
        <v>44738</v>
      </c>
      <c r="B184" s="320" t="s">
        <v>1004</v>
      </c>
      <c r="C184" s="289">
        <f t="shared" si="2"/>
        <v>25</v>
      </c>
      <c r="D184" s="295" t="s">
        <v>595</v>
      </c>
      <c r="E184" s="296">
        <f>15.25-10+1+20</f>
        <v>26.25</v>
      </c>
      <c r="F184" s="297">
        <f>+Tabla49[[#This Row],[Ingresos]]</f>
        <v>26.25</v>
      </c>
      <c r="G184" s="316">
        <f>IF(ISNUMBER(G183),G183-Tabla49[[Gasto ]]+Tabla49[Ingresos],0+Tabla49[[#This Row],[Ingresos]]-Tabla49[[#This Row],[Gasto ]])</f>
        <v>65.289999999999992</v>
      </c>
    </row>
    <row r="185" spans="1:7" x14ac:dyDescent="0.25">
      <c r="A185" s="298">
        <v>44739</v>
      </c>
      <c r="B185" s="299" t="s">
        <v>594</v>
      </c>
      <c r="C185" s="300">
        <f t="shared" si="2"/>
        <v>26</v>
      </c>
      <c r="D185" s="301" t="s">
        <v>595</v>
      </c>
      <c r="E185" s="302"/>
      <c r="F185" s="303">
        <v>10</v>
      </c>
      <c r="G185" s="304">
        <f>IF(ISNUMBER(G184),G184-Tabla49[[Gasto ]]+Tabla49[Ingresos],0+Tabla49[[#This Row],[Ingresos]]-Tabla49[[#This Row],[Gasto ]])</f>
        <v>55.289999999999992</v>
      </c>
    </row>
    <row r="186" spans="1:7" x14ac:dyDescent="0.25">
      <c r="A186" s="298">
        <v>44739</v>
      </c>
      <c r="B186" s="299" t="s">
        <v>594</v>
      </c>
      <c r="C186" s="300">
        <f t="shared" si="2"/>
        <v>26</v>
      </c>
      <c r="D186" s="306" t="s">
        <v>596</v>
      </c>
      <c r="E186" s="307"/>
      <c r="F186" s="308">
        <v>10</v>
      </c>
      <c r="G186" s="309">
        <f>IF(ISNUMBER(G185),G185-Tabla49[[Gasto ]]+Tabla49[Ingresos],0+Tabla49[[#This Row],[Ingresos]]-Tabla49[[#This Row],[Gasto ]])</f>
        <v>45.289999999999992</v>
      </c>
    </row>
    <row r="187" spans="1:7" x14ac:dyDescent="0.25">
      <c r="A187" s="298">
        <v>44740</v>
      </c>
      <c r="B187" s="310" t="s">
        <v>1010</v>
      </c>
      <c r="C187" s="322">
        <f t="shared" si="2"/>
        <v>26</v>
      </c>
      <c r="D187" s="306" t="s">
        <v>596</v>
      </c>
      <c r="E187" s="307">
        <v>1</v>
      </c>
      <c r="F187" s="308"/>
      <c r="G187" s="309">
        <f>IF(ISNUMBER(G186),G186-Tabla49[[Gasto ]]+Tabla49[Ingresos],0+Tabla49[[#This Row],[Ingresos]]-Tabla49[[#This Row],[Gasto ]])</f>
        <v>46.289999999999992</v>
      </c>
    </row>
    <row r="188" spans="1:7" x14ac:dyDescent="0.25">
      <c r="A188" s="298">
        <v>44742</v>
      </c>
      <c r="B188" s="310" t="s">
        <v>1010</v>
      </c>
      <c r="C188" s="322">
        <f t="shared" si="2"/>
        <v>26</v>
      </c>
      <c r="D188" s="306" t="s">
        <v>596</v>
      </c>
      <c r="E188" s="307">
        <v>1</v>
      </c>
      <c r="F188" s="308"/>
      <c r="G188" s="309">
        <f>IF(ISNUMBER(G187),G187-Tabla49[[Gasto ]]+Tabla49[Ingresos],0+Tabla49[[#This Row],[Ingresos]]-Tabla49[[#This Row],[Gasto ]])</f>
        <v>47.289999999999992</v>
      </c>
    </row>
    <row r="189" spans="1:7" x14ac:dyDescent="0.25">
      <c r="A189" s="298">
        <v>44744</v>
      </c>
      <c r="B189" s="311" t="s">
        <v>1012</v>
      </c>
      <c r="C189" s="300">
        <f t="shared" si="2"/>
        <v>26</v>
      </c>
      <c r="D189" s="301" t="s">
        <v>595</v>
      </c>
      <c r="E189" s="323">
        <v>4</v>
      </c>
      <c r="F189" s="324"/>
      <c r="G189" s="325">
        <f>IF(ISNUMBER(G188),G188-Tabla49[[Gasto ]]+Tabla49[Ingresos],0+Tabla49[[#This Row],[Ingresos]]-Tabla49[[#This Row],[Gasto ]])</f>
        <v>51.289999999999992</v>
      </c>
    </row>
    <row r="190" spans="1:7" x14ac:dyDescent="0.25">
      <c r="A190" s="287">
        <v>44745</v>
      </c>
      <c r="B190" s="288" t="s">
        <v>1004</v>
      </c>
      <c r="C190" s="289">
        <f t="shared" si="2"/>
        <v>26</v>
      </c>
      <c r="D190" s="290" t="s">
        <v>596</v>
      </c>
      <c r="E190" s="296">
        <f>39.04-10+2</f>
        <v>31.04</v>
      </c>
      <c r="F190" s="297">
        <f>+Tabla49[[#This Row],[Ingresos]]</f>
        <v>31.04</v>
      </c>
      <c r="G190" s="316">
        <f>IF(ISNUMBER(G189),G189-Tabla49[[Gasto ]]+Tabla49[Ingresos],0+Tabla49[[#This Row],[Ingresos]]-Tabla49[[#This Row],[Gasto ]])</f>
        <v>51.289999999999992</v>
      </c>
    </row>
    <row r="191" spans="1:7" x14ac:dyDescent="0.25">
      <c r="A191" s="287">
        <v>44745</v>
      </c>
      <c r="B191" s="320" t="s">
        <v>1004</v>
      </c>
      <c r="C191" s="289">
        <f t="shared" si="2"/>
        <v>26</v>
      </c>
      <c r="D191" s="295" t="s">
        <v>595</v>
      </c>
      <c r="E191" s="296">
        <f>26.25-10+4</f>
        <v>20.25</v>
      </c>
      <c r="F191" s="297">
        <f>+Tabla49[[#This Row],[Ingresos]]</f>
        <v>20.25</v>
      </c>
      <c r="G191" s="316">
        <f>IF(ISNUMBER(G190),G190-Tabla49[[Gasto ]]+Tabla49[Ingresos],0+Tabla49[[#This Row],[Ingresos]]-Tabla49[[#This Row],[Gasto ]])</f>
        <v>51.289999999999992</v>
      </c>
    </row>
    <row r="192" spans="1:7" x14ac:dyDescent="0.25">
      <c r="A192" s="298">
        <v>44746</v>
      </c>
      <c r="B192" s="299" t="s">
        <v>594</v>
      </c>
      <c r="C192" s="300">
        <f t="shared" si="2"/>
        <v>27</v>
      </c>
      <c r="D192" s="301" t="s">
        <v>595</v>
      </c>
      <c r="E192" s="302"/>
      <c r="F192" s="303">
        <v>10</v>
      </c>
      <c r="G192" s="304">
        <f>IF(ISNUMBER(G191),G191-Tabla49[[Gasto ]]+Tabla49[Ingresos],0+Tabla49[[#This Row],[Ingresos]]-Tabla49[[#This Row],[Gasto ]])</f>
        <v>41.289999999999992</v>
      </c>
    </row>
    <row r="193" spans="1:7" x14ac:dyDescent="0.25">
      <c r="A193" s="298">
        <v>44746</v>
      </c>
      <c r="B193" s="299" t="s">
        <v>594</v>
      </c>
      <c r="C193" s="300">
        <f t="shared" si="2"/>
        <v>27</v>
      </c>
      <c r="D193" s="306" t="s">
        <v>596</v>
      </c>
      <c r="E193" s="307"/>
      <c r="F193" s="308">
        <v>10</v>
      </c>
      <c r="G193" s="309">
        <f>IF(ISNUMBER(G192),G192-Tabla49[[Gasto ]]+Tabla49[Ingresos],0+Tabla49[[#This Row],[Ingresos]]-Tabla49[[#This Row],[Gasto ]])</f>
        <v>31.289999999999992</v>
      </c>
    </row>
    <row r="194" spans="1:7" x14ac:dyDescent="0.25">
      <c r="A194" s="298">
        <v>44749</v>
      </c>
      <c r="B194" s="310" t="s">
        <v>1017</v>
      </c>
      <c r="C194" s="300">
        <f t="shared" si="2"/>
        <v>27</v>
      </c>
      <c r="D194" s="301" t="s">
        <v>595</v>
      </c>
      <c r="E194" s="307">
        <v>1</v>
      </c>
      <c r="F194" s="308"/>
      <c r="G194" s="309">
        <f>IF(ISNUMBER(G193),G193-Tabla49[[Gasto ]]+Tabla49[Ingresos],0+Tabla49[[#This Row],[Ingresos]]-Tabla49[[#This Row],[Gasto ]])</f>
        <v>32.289999999999992</v>
      </c>
    </row>
    <row r="195" spans="1:7" x14ac:dyDescent="0.25">
      <c r="A195" s="287">
        <v>44752</v>
      </c>
      <c r="B195" s="288" t="s">
        <v>1004</v>
      </c>
      <c r="C195" s="289">
        <f t="shared" ref="C195:C216" si="3">WEEKNUM(A195,21)</f>
        <v>27</v>
      </c>
      <c r="D195" s="290" t="s">
        <v>596</v>
      </c>
      <c r="E195" s="296">
        <f>31.04-10</f>
        <v>21.04</v>
      </c>
      <c r="F195" s="297">
        <f>+Tabla49[[#This Row],[Ingresos]]</f>
        <v>21.04</v>
      </c>
      <c r="G195" s="316">
        <f>IF(ISNUMBER(G194),G194-Tabla49[[Gasto ]]+Tabla49[Ingresos],0+Tabla49[[#This Row],[Ingresos]]-Tabla49[[#This Row],[Gasto ]])</f>
        <v>32.289999999999992</v>
      </c>
    </row>
    <row r="196" spans="1:7" x14ac:dyDescent="0.25">
      <c r="A196" s="287">
        <v>44752</v>
      </c>
      <c r="B196" s="320" t="s">
        <v>1004</v>
      </c>
      <c r="C196" s="289">
        <f t="shared" si="3"/>
        <v>27</v>
      </c>
      <c r="D196" s="295" t="s">
        <v>595</v>
      </c>
      <c r="E196" s="296">
        <f>20.25-10+1</f>
        <v>11.25</v>
      </c>
      <c r="F196" s="297">
        <f>+Tabla49[[#This Row],[Ingresos]]</f>
        <v>11.25</v>
      </c>
      <c r="G196" s="316">
        <f>IF(ISNUMBER(G195),G195-Tabla49[[Gasto ]]+Tabla49[Ingresos],0+Tabla49[[#This Row],[Ingresos]]-Tabla49[[#This Row],[Gasto ]])</f>
        <v>32.289999999999992</v>
      </c>
    </row>
    <row r="197" spans="1:7" x14ac:dyDescent="0.25">
      <c r="A197" s="298">
        <v>44753</v>
      </c>
      <c r="B197" s="299" t="s">
        <v>594</v>
      </c>
      <c r="C197" s="300">
        <f t="shared" si="3"/>
        <v>28</v>
      </c>
      <c r="D197" s="301" t="s">
        <v>595</v>
      </c>
      <c r="E197" s="302"/>
      <c r="F197" s="303">
        <v>4</v>
      </c>
      <c r="G197" s="304">
        <f>IF(ISNUMBER(G196),G196-Tabla49[[Gasto ]]+Tabla49[Ingresos],0+Tabla49[[#This Row],[Ingresos]]-Tabla49[[#This Row],[Gasto ]])</f>
        <v>28.289999999999992</v>
      </c>
    </row>
    <row r="198" spans="1:7" x14ac:dyDescent="0.25">
      <c r="A198" s="298">
        <v>44753</v>
      </c>
      <c r="B198" s="299" t="s">
        <v>594</v>
      </c>
      <c r="C198" s="300">
        <f t="shared" si="3"/>
        <v>28</v>
      </c>
      <c r="D198" s="306" t="s">
        <v>596</v>
      </c>
      <c r="E198" s="307"/>
      <c r="F198" s="308">
        <v>16</v>
      </c>
      <c r="G198" s="309">
        <f>IF(ISNUMBER(G197),G197-Tabla49[[Gasto ]]+Tabla49[Ingresos],0+Tabla49[[#This Row],[Ingresos]]-Tabla49[[#This Row],[Gasto ]])</f>
        <v>12.289999999999992</v>
      </c>
    </row>
    <row r="199" spans="1:7" x14ac:dyDescent="0.25">
      <c r="A199" s="298">
        <v>44755</v>
      </c>
      <c r="B199" s="310" t="s">
        <v>1010</v>
      </c>
      <c r="C199" s="322">
        <f t="shared" si="3"/>
        <v>28</v>
      </c>
      <c r="D199" s="306" t="s">
        <v>596</v>
      </c>
      <c r="E199" s="307">
        <v>1</v>
      </c>
      <c r="F199" s="308"/>
      <c r="G199" s="309">
        <f>IF(ISNUMBER(G198),G198-Tabla49[[Gasto ]]+Tabla49[Ingresos],0+Tabla49[[#This Row],[Ingresos]]-Tabla49[[#This Row],[Gasto ]])</f>
        <v>13.289999999999992</v>
      </c>
    </row>
    <row r="200" spans="1:7" x14ac:dyDescent="0.25">
      <c r="A200" s="298">
        <v>44756</v>
      </c>
      <c r="B200" s="311" t="s">
        <v>1012</v>
      </c>
      <c r="C200" s="300">
        <f t="shared" si="3"/>
        <v>28</v>
      </c>
      <c r="D200" s="306" t="s">
        <v>596</v>
      </c>
      <c r="E200" s="307">
        <v>4</v>
      </c>
      <c r="F200" s="308"/>
      <c r="G200" s="309">
        <f>IF(ISNUMBER(G199),G199-Tabla49[[Gasto ]]+Tabla49[Ingresos],0+Tabla49[[#This Row],[Ingresos]]-Tabla49[[#This Row],[Gasto ]])</f>
        <v>17.289999999999992</v>
      </c>
    </row>
    <row r="201" spans="1:7" x14ac:dyDescent="0.25">
      <c r="A201" s="298">
        <v>44758</v>
      </c>
      <c r="B201" s="310" t="s">
        <v>1010</v>
      </c>
      <c r="C201" s="322">
        <f t="shared" si="3"/>
        <v>28</v>
      </c>
      <c r="D201" s="306" t="s">
        <v>596</v>
      </c>
      <c r="E201" s="307">
        <v>1</v>
      </c>
      <c r="F201" s="308"/>
      <c r="G201" s="309">
        <f>IF(ISNUMBER(G200),G200-Tabla49[[Gasto ]]+Tabla49[Ingresos],0+Tabla49[[#This Row],[Ingresos]]-Tabla49[[#This Row],[Gasto ]])</f>
        <v>18.289999999999992</v>
      </c>
    </row>
    <row r="202" spans="1:7" x14ac:dyDescent="0.25">
      <c r="A202" s="298">
        <v>44758</v>
      </c>
      <c r="B202" s="299" t="s">
        <v>1014</v>
      </c>
      <c r="C202" s="300">
        <f t="shared" si="3"/>
        <v>28</v>
      </c>
      <c r="D202" s="306" t="s">
        <v>596</v>
      </c>
      <c r="E202" s="302">
        <v>20</v>
      </c>
      <c r="F202" s="303"/>
      <c r="G202" s="304">
        <f>IF(ISNUMBER(G201),G201-Tabla49[[Gasto ]]+Tabla49[Ingresos],0+Tabla49[[#This Row],[Ingresos]]-Tabla49[[#This Row],[Gasto ]])</f>
        <v>38.289999999999992</v>
      </c>
    </row>
    <row r="203" spans="1:7" x14ac:dyDescent="0.25">
      <c r="A203" s="298">
        <v>44758</v>
      </c>
      <c r="B203" s="305" t="s">
        <v>1014</v>
      </c>
      <c r="C203" s="300">
        <f t="shared" si="3"/>
        <v>28</v>
      </c>
      <c r="D203" s="301" t="s">
        <v>595</v>
      </c>
      <c r="E203" s="302">
        <v>20</v>
      </c>
      <c r="F203" s="303"/>
      <c r="G203" s="304">
        <f>IF(ISNUMBER(G202),G202-Tabla49[[Gasto ]]+Tabla49[Ingresos],0+Tabla49[[#This Row],[Ingresos]]-Tabla49[[#This Row],[Gasto ]])</f>
        <v>58.289999999999992</v>
      </c>
    </row>
    <row r="204" spans="1:7" x14ac:dyDescent="0.25">
      <c r="A204" s="287">
        <v>44759</v>
      </c>
      <c r="B204" s="288" t="s">
        <v>1004</v>
      </c>
      <c r="C204" s="289">
        <f t="shared" si="3"/>
        <v>28</v>
      </c>
      <c r="D204" s="290" t="s">
        <v>596</v>
      </c>
      <c r="E204" s="296">
        <f>21.04+6-16+20</f>
        <v>31.04</v>
      </c>
      <c r="F204" s="297">
        <f>+Tabla49[[#This Row],[Ingresos]]</f>
        <v>31.04</v>
      </c>
      <c r="G204" s="316">
        <f>IF(ISNUMBER(G203),G203-Tabla49[[Gasto ]]+Tabla49[Ingresos],0+Tabla49[[#This Row],[Ingresos]]-Tabla49[[#This Row],[Gasto ]])</f>
        <v>58.289999999999992</v>
      </c>
    </row>
    <row r="205" spans="1:7" x14ac:dyDescent="0.25">
      <c r="A205" s="287">
        <v>44759</v>
      </c>
      <c r="B205" s="315" t="s">
        <v>1004</v>
      </c>
      <c r="C205" s="289">
        <f t="shared" si="3"/>
        <v>28</v>
      </c>
      <c r="D205" s="295" t="s">
        <v>595</v>
      </c>
      <c r="E205" s="296">
        <f>11.25-4+20</f>
        <v>27.25</v>
      </c>
      <c r="F205" s="297">
        <f>+Tabla49[[#This Row],[Ingresos]]</f>
        <v>27.25</v>
      </c>
      <c r="G205" s="316">
        <f>IF(ISNUMBER(G204),G204-Tabla49[[Gasto ]]+Tabla49[Ingresos],0+Tabla49[[#This Row],[Ingresos]]-Tabla49[[#This Row],[Gasto ]])</f>
        <v>58.289999999999992</v>
      </c>
    </row>
    <row r="206" spans="1:7" x14ac:dyDescent="0.25">
      <c r="A206" s="298">
        <v>44781</v>
      </c>
      <c r="B206" s="299" t="s">
        <v>594</v>
      </c>
      <c r="C206" s="300">
        <f t="shared" si="3"/>
        <v>32</v>
      </c>
      <c r="D206" s="301" t="s">
        <v>595</v>
      </c>
      <c r="E206" s="302"/>
      <c r="F206" s="303">
        <v>14</v>
      </c>
      <c r="G206" s="304">
        <f>IF(ISNUMBER(G205),G205-Tabla49[[Gasto ]]+Tabla49[Ingresos],0+Tabla49[[#This Row],[Ingresos]]-Tabla49[[#This Row],[Gasto ]])</f>
        <v>44.289999999999992</v>
      </c>
    </row>
    <row r="207" spans="1:7" x14ac:dyDescent="0.25">
      <c r="A207" s="298">
        <v>44781</v>
      </c>
      <c r="B207" s="299" t="s">
        <v>594</v>
      </c>
      <c r="C207" s="300">
        <f t="shared" si="3"/>
        <v>32</v>
      </c>
      <c r="D207" s="306" t="s">
        <v>596</v>
      </c>
      <c r="E207" s="307"/>
      <c r="F207" s="308">
        <v>10</v>
      </c>
      <c r="G207" s="309">
        <f>IF(ISNUMBER(G206),G206-Tabla49[[Gasto ]]+Tabla49[Ingresos],0+Tabla49[[#This Row],[Ingresos]]-Tabla49[[#This Row],[Gasto ]])</f>
        <v>34.289999999999992</v>
      </c>
    </row>
    <row r="208" spans="1:7" x14ac:dyDescent="0.25">
      <c r="A208" s="298">
        <v>44782</v>
      </c>
      <c r="B208" s="310" t="s">
        <v>1010</v>
      </c>
      <c r="C208" s="322">
        <f t="shared" si="3"/>
        <v>32</v>
      </c>
      <c r="D208" s="306" t="s">
        <v>596</v>
      </c>
      <c r="E208" s="307">
        <v>1</v>
      </c>
      <c r="F208" s="308"/>
      <c r="G208" s="309">
        <f>IF(ISNUMBER(G207),G207-Tabla49[[Gasto ]]+Tabla49[Ingresos],0+Tabla49[[#This Row],[Ingresos]]-Tabla49[[#This Row],[Gasto ]])</f>
        <v>35.289999999999992</v>
      </c>
    </row>
    <row r="209" spans="1:7" x14ac:dyDescent="0.25">
      <c r="A209" s="298">
        <v>44786</v>
      </c>
      <c r="B209" s="310" t="s">
        <v>1017</v>
      </c>
      <c r="C209" s="300">
        <f t="shared" si="3"/>
        <v>32</v>
      </c>
      <c r="D209" s="301" t="s">
        <v>595</v>
      </c>
      <c r="E209" s="307">
        <v>2</v>
      </c>
      <c r="F209" s="308"/>
      <c r="G209" s="309">
        <f>IF(ISNUMBER(G208),G208-Tabla49[[Gasto ]]+Tabla49[Ingresos],0+Tabla49[[#This Row],[Ingresos]]-Tabla49[[#This Row],[Gasto ]])</f>
        <v>37.289999999999992</v>
      </c>
    </row>
    <row r="210" spans="1:7" x14ac:dyDescent="0.25">
      <c r="A210" s="287">
        <v>44787</v>
      </c>
      <c r="B210" s="288" t="s">
        <v>1004</v>
      </c>
      <c r="C210" s="289">
        <f t="shared" si="3"/>
        <v>32</v>
      </c>
      <c r="D210" s="290" t="s">
        <v>596</v>
      </c>
      <c r="E210" s="296">
        <f>31.04-10+1</f>
        <v>22.04</v>
      </c>
      <c r="F210" s="297">
        <f>+Tabla49[[#This Row],[Ingresos]]</f>
        <v>22.04</v>
      </c>
      <c r="G210" s="316">
        <f>IF(ISNUMBER(G209),G209-Tabla49[[Gasto ]]+Tabla49[Ingresos],0+Tabla49[[#This Row],[Ingresos]]-Tabla49[[#This Row],[Gasto ]])</f>
        <v>37.289999999999992</v>
      </c>
    </row>
    <row r="211" spans="1:7" x14ac:dyDescent="0.25">
      <c r="A211" s="287">
        <v>44787</v>
      </c>
      <c r="B211" s="315" t="s">
        <v>1004</v>
      </c>
      <c r="C211" s="289">
        <f t="shared" si="3"/>
        <v>32</v>
      </c>
      <c r="D211" s="295" t="s">
        <v>595</v>
      </c>
      <c r="E211" s="296">
        <f>27.25-14+2</f>
        <v>15.25</v>
      </c>
      <c r="F211" s="297">
        <f>+Tabla49[[#This Row],[Ingresos]]</f>
        <v>15.25</v>
      </c>
      <c r="G211" s="316">
        <f>IF(ISNUMBER(G210),G210-Tabla49[[Gasto ]]+Tabla49[Ingresos],0+Tabla49[[#This Row],[Ingresos]]-Tabla49[[#This Row],[Gasto ]])</f>
        <v>37.289999999999992</v>
      </c>
    </row>
    <row r="212" spans="1:7" x14ac:dyDescent="0.25">
      <c r="A212" s="298">
        <v>44788</v>
      </c>
      <c r="B212" s="299" t="s">
        <v>594</v>
      </c>
      <c r="C212" s="300">
        <f t="shared" si="3"/>
        <v>33</v>
      </c>
      <c r="D212" s="301" t="s">
        <v>595</v>
      </c>
      <c r="E212" s="302"/>
      <c r="F212" s="303">
        <v>8</v>
      </c>
      <c r="G212" s="304">
        <f>IF(ISNUMBER(G211),G211-Tabla49[[Gasto ]]+Tabla49[Ingresos],0+Tabla49[[#This Row],[Ingresos]]-Tabla49[[#This Row],[Gasto ]])</f>
        <v>29.289999999999992</v>
      </c>
    </row>
    <row r="213" spans="1:7" x14ac:dyDescent="0.25">
      <c r="A213" s="298">
        <v>44788</v>
      </c>
      <c r="B213" s="299" t="s">
        <v>594</v>
      </c>
      <c r="C213" s="300">
        <f t="shared" si="3"/>
        <v>33</v>
      </c>
      <c r="D213" s="306" t="s">
        <v>596</v>
      </c>
      <c r="E213" s="307"/>
      <c r="F213" s="308">
        <v>16</v>
      </c>
      <c r="G213" s="309">
        <f>IF(ISNUMBER(G212),G212-Tabla49[[Gasto ]]+Tabla49[Ingresos],0+Tabla49[[#This Row],[Ingresos]]-Tabla49[[#This Row],[Gasto ]])</f>
        <v>13.289999999999992</v>
      </c>
    </row>
    <row r="214" spans="1:7" x14ac:dyDescent="0.25">
      <c r="A214" s="298">
        <v>44788</v>
      </c>
      <c r="B214" s="310" t="s">
        <v>1010</v>
      </c>
      <c r="C214" s="322">
        <f t="shared" si="3"/>
        <v>33</v>
      </c>
      <c r="D214" s="306" t="s">
        <v>596</v>
      </c>
      <c r="E214" s="307">
        <v>1</v>
      </c>
      <c r="F214" s="308"/>
      <c r="G214" s="309">
        <f>IF(ISNUMBER(G213),G213-Tabla49[[Gasto ]]+Tabla49[Ingresos],0+Tabla49[[#This Row],[Ingresos]]-Tabla49[[#This Row],[Gasto ]])</f>
        <v>14.289999999999992</v>
      </c>
    </row>
    <row r="215" spans="1:7" x14ac:dyDescent="0.25">
      <c r="A215" s="298">
        <v>44789</v>
      </c>
      <c r="B215" s="311" t="s">
        <v>1010</v>
      </c>
      <c r="C215" s="322">
        <f t="shared" si="3"/>
        <v>33</v>
      </c>
      <c r="D215" s="306" t="s">
        <v>596</v>
      </c>
      <c r="E215" s="307">
        <v>1</v>
      </c>
      <c r="F215" s="308"/>
      <c r="G215" s="309">
        <f>IF(ISNUMBER(G214),G214-Tabla49[[Gasto ]]+Tabla49[Ingresos],0+Tabla49[[#This Row],[Ingresos]]-Tabla49[[#This Row],[Gasto ]])</f>
        <v>15.289999999999992</v>
      </c>
    </row>
    <row r="216" spans="1:7" x14ac:dyDescent="0.25">
      <c r="A216" s="298">
        <v>44790</v>
      </c>
      <c r="B216" s="310" t="s">
        <v>1010</v>
      </c>
      <c r="C216" s="322">
        <f t="shared" si="3"/>
        <v>33</v>
      </c>
      <c r="D216" s="306" t="s">
        <v>596</v>
      </c>
      <c r="E216" s="307">
        <v>1</v>
      </c>
      <c r="F216" s="308"/>
      <c r="G216" s="309">
        <f>IF(ISNUMBER(G215),G215-Tabla49[[Gasto ]]+Tabla49[Ingresos],0+Tabla49[[#This Row],[Ingresos]]-Tabla49[[#This Row],[Gasto ]])</f>
        <v>16.289999999999992</v>
      </c>
    </row>
    <row r="217" spans="1:7" x14ac:dyDescent="0.25">
      <c r="A217" s="298">
        <v>44791</v>
      </c>
      <c r="B217" s="310" t="s">
        <v>1017</v>
      </c>
      <c r="C217" s="322">
        <v>33</v>
      </c>
      <c r="D217" s="306" t="s">
        <v>596</v>
      </c>
      <c r="E217" s="307">
        <v>1</v>
      </c>
      <c r="F217" s="308"/>
      <c r="G217" s="309">
        <f>IF(ISNUMBER(G216),G216-Tabla49[[Gasto ]]+Tabla49[Ingresos],0+Tabla49[[#This Row],[Ingresos]]-Tabla49[[#This Row],[Gasto ]])</f>
        <v>17.289999999999992</v>
      </c>
    </row>
    <row r="218" spans="1:7" x14ac:dyDescent="0.25">
      <c r="A218" s="298">
        <v>44793</v>
      </c>
      <c r="B218" s="311" t="s">
        <v>1021</v>
      </c>
      <c r="C218" s="300">
        <f t="shared" ref="C218:C237" si="4">WEEKNUM(A218,21)</f>
        <v>33</v>
      </c>
      <c r="D218" s="301" t="s">
        <v>595</v>
      </c>
      <c r="E218" s="307">
        <v>8</v>
      </c>
      <c r="F218" s="308"/>
      <c r="G218" s="309">
        <f>IF(ISNUMBER(G217),G217-Tabla49[[Gasto ]]+Tabla49[Ingresos],0+Tabla49[[#This Row],[Ingresos]]-Tabla49[[#This Row],[Gasto ]])</f>
        <v>25.289999999999992</v>
      </c>
    </row>
    <row r="219" spans="1:7" x14ac:dyDescent="0.25">
      <c r="A219" s="287">
        <v>44794</v>
      </c>
      <c r="B219" s="294" t="s">
        <v>1004</v>
      </c>
      <c r="C219" s="289">
        <f t="shared" si="4"/>
        <v>33</v>
      </c>
      <c r="D219" s="290" t="s">
        <v>596</v>
      </c>
      <c r="E219" s="312">
        <f>22.04-16+4</f>
        <v>10.039999999999999</v>
      </c>
      <c r="F219" s="313">
        <f>+Tabla49[[#This Row],[Ingresos]]</f>
        <v>10.039999999999999</v>
      </c>
      <c r="G219" s="314">
        <f>IF(ISNUMBER(G218),G218-Tabla49[[Gasto ]]+Tabla49[Ingresos],0+Tabla49[[#This Row],[Ingresos]]-Tabla49[[#This Row],[Gasto ]])</f>
        <v>25.289999999999992</v>
      </c>
    </row>
    <row r="220" spans="1:7" x14ac:dyDescent="0.25">
      <c r="A220" s="287">
        <v>44794</v>
      </c>
      <c r="B220" s="348" t="s">
        <v>1004</v>
      </c>
      <c r="C220" s="289">
        <f t="shared" si="4"/>
        <v>33</v>
      </c>
      <c r="D220" s="295" t="s">
        <v>595</v>
      </c>
      <c r="E220" s="296">
        <f>15.25-8+8</f>
        <v>15.25</v>
      </c>
      <c r="F220" s="297">
        <f>+Tabla49[[#This Row],[Ingresos]]</f>
        <v>15.25</v>
      </c>
      <c r="G220" s="316">
        <f>IF(ISNUMBER(G219),G219-Tabla49[[Gasto ]]+Tabla49[Ingresos],0+Tabla49[[#This Row],[Ingresos]]-Tabla49[[#This Row],[Gasto ]])</f>
        <v>25.289999999999992</v>
      </c>
    </row>
    <row r="221" spans="1:7" x14ac:dyDescent="0.25">
      <c r="A221" s="298">
        <v>44795</v>
      </c>
      <c r="B221" s="299" t="s">
        <v>594</v>
      </c>
      <c r="C221" s="300">
        <f t="shared" si="4"/>
        <v>34</v>
      </c>
      <c r="D221" s="301" t="s">
        <v>595</v>
      </c>
      <c r="E221" s="302"/>
      <c r="F221" s="303">
        <v>24</v>
      </c>
      <c r="G221" s="304">
        <f>IF(ISNUMBER(G220),G220-Tabla49[[Gasto ]]+Tabla49[Ingresos],0+Tabla49[[#This Row],[Ingresos]]-Tabla49[[#This Row],[Gasto ]])</f>
        <v>1.289999999999992</v>
      </c>
    </row>
    <row r="222" spans="1:7" x14ac:dyDescent="0.25">
      <c r="A222" s="298">
        <v>44795</v>
      </c>
      <c r="B222" s="311" t="s">
        <v>1010</v>
      </c>
      <c r="C222" s="322">
        <f t="shared" si="4"/>
        <v>34</v>
      </c>
      <c r="D222" s="301" t="s">
        <v>595</v>
      </c>
      <c r="E222" s="317">
        <v>1</v>
      </c>
      <c r="F222" s="318"/>
      <c r="G222" s="319">
        <f>IF(ISNUMBER(G221),G221-Tabla49[[Gasto ]]+Tabla49[Ingresos],0+Tabla49[[#This Row],[Ingresos]]-Tabla49[[#This Row],[Gasto ]])</f>
        <v>2.289999999999992</v>
      </c>
    </row>
    <row r="223" spans="1:7" x14ac:dyDescent="0.25">
      <c r="A223" s="298">
        <v>44795</v>
      </c>
      <c r="B223" s="310" t="s">
        <v>1017</v>
      </c>
      <c r="C223" s="322">
        <f t="shared" si="4"/>
        <v>34</v>
      </c>
      <c r="D223" s="301" t="s">
        <v>595</v>
      </c>
      <c r="E223" s="307">
        <v>1</v>
      </c>
      <c r="F223" s="308"/>
      <c r="G223" s="309">
        <f>IF(ISNUMBER(G222),G222-Tabla49[[Gasto ]]+Tabla49[Ingresos],0+Tabla49[[#This Row],[Ingresos]]-Tabla49[[#This Row],[Gasto ]])</f>
        <v>3.289999999999992</v>
      </c>
    </row>
    <row r="224" spans="1:7" x14ac:dyDescent="0.25">
      <c r="A224" s="298">
        <v>44799</v>
      </c>
      <c r="B224" s="310" t="s">
        <v>1017</v>
      </c>
      <c r="C224" s="322">
        <f t="shared" si="4"/>
        <v>34</v>
      </c>
      <c r="D224" s="301" t="s">
        <v>595</v>
      </c>
      <c r="E224" s="302">
        <v>1</v>
      </c>
      <c r="F224" s="303"/>
      <c r="G224" s="304">
        <f>IF(ISNUMBER(G223),G223-Tabla49[[Gasto ]]+Tabla49[Ingresos],0+Tabla49[[#This Row],[Ingresos]]-Tabla49[[#This Row],[Gasto ]])</f>
        <v>4.289999999999992</v>
      </c>
    </row>
    <row r="225" spans="1:7" x14ac:dyDescent="0.25">
      <c r="A225" s="298">
        <v>44800</v>
      </c>
      <c r="B225" s="310" t="s">
        <v>1017</v>
      </c>
      <c r="C225" s="300">
        <f t="shared" si="4"/>
        <v>34</v>
      </c>
      <c r="D225" s="301" t="s">
        <v>595</v>
      </c>
      <c r="E225" s="307">
        <v>1</v>
      </c>
      <c r="F225" s="308"/>
      <c r="G225" s="309">
        <f>IF(ISNUMBER(G224),G224-Tabla49[[Gasto ]]+Tabla49[Ingresos],0+Tabla49[[#This Row],[Ingresos]]-Tabla49[[#This Row],[Gasto ]])</f>
        <v>5.289999999999992</v>
      </c>
    </row>
    <row r="226" spans="1:7" x14ac:dyDescent="0.25">
      <c r="A226" s="298">
        <v>44800</v>
      </c>
      <c r="B226" s="311" t="s">
        <v>1021</v>
      </c>
      <c r="C226" s="300">
        <f t="shared" si="4"/>
        <v>34</v>
      </c>
      <c r="D226" s="301" t="s">
        <v>595</v>
      </c>
      <c r="E226" s="307">
        <v>8</v>
      </c>
      <c r="F226" s="308"/>
      <c r="G226" s="309">
        <f>IF(ISNUMBER(G225),G225-Tabla49[[Gasto ]]+Tabla49[Ingresos],0+Tabla49[[#This Row],[Ingresos]]-Tabla49[[#This Row],[Gasto ]])</f>
        <v>13.289999999999992</v>
      </c>
    </row>
    <row r="227" spans="1:7" x14ac:dyDescent="0.25">
      <c r="A227" s="298">
        <v>44801</v>
      </c>
      <c r="B227" s="299" t="s">
        <v>1014</v>
      </c>
      <c r="C227" s="300">
        <f t="shared" si="4"/>
        <v>34</v>
      </c>
      <c r="D227" s="306" t="s">
        <v>596</v>
      </c>
      <c r="E227" s="302">
        <v>20</v>
      </c>
      <c r="F227" s="303"/>
      <c r="G227" s="304">
        <f>IF(ISNUMBER(G226),G226-Tabla49[[Gasto ]]+Tabla49[Ingresos],0+Tabla49[[#This Row],[Ingresos]]-Tabla49[[#This Row],[Gasto ]])</f>
        <v>33.289999999999992</v>
      </c>
    </row>
    <row r="228" spans="1:7" x14ac:dyDescent="0.25">
      <c r="A228" s="298">
        <v>44801</v>
      </c>
      <c r="B228" s="305" t="s">
        <v>1014</v>
      </c>
      <c r="C228" s="300">
        <f t="shared" si="4"/>
        <v>34</v>
      </c>
      <c r="D228" s="301" t="s">
        <v>595</v>
      </c>
      <c r="E228" s="302">
        <v>20</v>
      </c>
      <c r="F228" s="303"/>
      <c r="G228" s="304">
        <f>IF(ISNUMBER(G227),G227-Tabla49[[Gasto ]]+Tabla49[Ingresos],0+Tabla49[[#This Row],[Ingresos]]-Tabla49[[#This Row],[Gasto ]])</f>
        <v>53.289999999999992</v>
      </c>
    </row>
    <row r="229" spans="1:7" x14ac:dyDescent="0.25">
      <c r="A229" s="287">
        <v>44801</v>
      </c>
      <c r="B229" s="288" t="s">
        <v>1004</v>
      </c>
      <c r="C229" s="289">
        <f t="shared" si="4"/>
        <v>34</v>
      </c>
      <c r="D229" s="290" t="s">
        <v>596</v>
      </c>
      <c r="E229" s="296">
        <f>10.04+20</f>
        <v>30.04</v>
      </c>
      <c r="F229" s="297">
        <f>+Tabla49[[#This Row],[Ingresos]]</f>
        <v>30.04</v>
      </c>
      <c r="G229" s="316">
        <f>IF(ISNUMBER(G228),G228-Tabla49[[Gasto ]]+Tabla49[Ingresos],0+Tabla49[[#This Row],[Ingresos]]-Tabla49[[#This Row],[Gasto ]])</f>
        <v>53.289999999999992</v>
      </c>
    </row>
    <row r="230" spans="1:7" x14ac:dyDescent="0.25">
      <c r="A230" s="287">
        <v>44801</v>
      </c>
      <c r="B230" s="320" t="s">
        <v>1004</v>
      </c>
      <c r="C230" s="289">
        <f t="shared" si="4"/>
        <v>34</v>
      </c>
      <c r="D230" s="295" t="s">
        <v>595</v>
      </c>
      <c r="E230" s="296">
        <f>15.25-24+12+20</f>
        <v>23.25</v>
      </c>
      <c r="F230" s="297">
        <f>+Tabla49[[#This Row],[Ingresos]]</f>
        <v>23.25</v>
      </c>
      <c r="G230" s="316">
        <f>IF(ISNUMBER(G229),G229-Tabla49[[Gasto ]]+Tabla49[Ingresos],0+Tabla49[[#This Row],[Ingresos]]-Tabla49[[#This Row],[Gasto ]])</f>
        <v>53.289999999999992</v>
      </c>
    </row>
    <row r="231" spans="1:7" x14ac:dyDescent="0.25">
      <c r="A231" s="298">
        <v>44802</v>
      </c>
      <c r="B231" s="299" t="s">
        <v>594</v>
      </c>
      <c r="C231" s="300">
        <f t="shared" si="4"/>
        <v>35</v>
      </c>
      <c r="D231" s="301" t="s">
        <v>595</v>
      </c>
      <c r="E231" s="302"/>
      <c r="F231" s="303">
        <v>24</v>
      </c>
      <c r="G231" s="304">
        <f>IF(ISNUMBER(G230),G230-Tabla49[[Gasto ]]+Tabla49[Ingresos],0+Tabla49[[#This Row],[Ingresos]]-Tabla49[[#This Row],[Gasto ]])</f>
        <v>29.289999999999992</v>
      </c>
    </row>
    <row r="232" spans="1:7" x14ac:dyDescent="0.25">
      <c r="A232" s="298">
        <v>44802</v>
      </c>
      <c r="B232" s="310" t="s">
        <v>1017</v>
      </c>
      <c r="C232" s="300">
        <f t="shared" si="4"/>
        <v>35</v>
      </c>
      <c r="D232" s="301" t="s">
        <v>595</v>
      </c>
      <c r="E232" s="307">
        <v>1</v>
      </c>
      <c r="F232" s="308"/>
      <c r="G232" s="309">
        <f>IF(ISNUMBER(G231),G231-Tabla49[[Gasto ]]+Tabla49[Ingresos],0+Tabla49[[#This Row],[Ingresos]]-Tabla49[[#This Row],[Gasto ]])</f>
        <v>30.289999999999992</v>
      </c>
    </row>
    <row r="233" spans="1:7" x14ac:dyDescent="0.25">
      <c r="A233" s="298">
        <v>44802</v>
      </c>
      <c r="B233" s="311" t="s">
        <v>1021</v>
      </c>
      <c r="C233" s="300">
        <f t="shared" si="4"/>
        <v>35</v>
      </c>
      <c r="D233" s="301" t="s">
        <v>595</v>
      </c>
      <c r="E233" s="307">
        <v>8</v>
      </c>
      <c r="F233" s="308"/>
      <c r="G233" s="309">
        <f>IF(ISNUMBER(G232),G232-Tabla49[[Gasto ]]+Tabla49[Ingresos],0+Tabla49[[#This Row],[Ingresos]]-Tabla49[[#This Row],[Gasto ]])</f>
        <v>38.289999999999992</v>
      </c>
    </row>
    <row r="234" spans="1:7" x14ac:dyDescent="0.25">
      <c r="A234" s="298">
        <v>44807</v>
      </c>
      <c r="B234" s="310" t="s">
        <v>1017</v>
      </c>
      <c r="C234" s="300">
        <f t="shared" si="4"/>
        <v>35</v>
      </c>
      <c r="D234" s="301" t="s">
        <v>595</v>
      </c>
      <c r="E234" s="307">
        <v>1</v>
      </c>
      <c r="F234" s="308"/>
      <c r="G234" s="309">
        <f>IF(ISNUMBER(G233),G233-Tabla49[[Gasto ]]+Tabla49[Ingresos],0+Tabla49[[#This Row],[Ingresos]]-Tabla49[[#This Row],[Gasto ]])</f>
        <v>39.289999999999992</v>
      </c>
    </row>
    <row r="235" spans="1:7" x14ac:dyDescent="0.25">
      <c r="A235" s="287">
        <v>44808</v>
      </c>
      <c r="B235" s="294" t="s">
        <v>1004</v>
      </c>
      <c r="C235" s="289">
        <f t="shared" si="4"/>
        <v>35</v>
      </c>
      <c r="D235" s="290" t="s">
        <v>596</v>
      </c>
      <c r="E235" s="296">
        <f>30.04</f>
        <v>30.04</v>
      </c>
      <c r="F235" s="297">
        <f>+Tabla49[[#This Row],[Ingresos]]</f>
        <v>30.04</v>
      </c>
      <c r="G235" s="316">
        <f>IF(ISNUMBER(G234),G234-Tabla49[[Gasto ]]+Tabla49[Ingresos],0+Tabla49[[#This Row],[Ingresos]]-Tabla49[[#This Row],[Gasto ]])</f>
        <v>39.289999999999992</v>
      </c>
    </row>
    <row r="236" spans="1:7" x14ac:dyDescent="0.25">
      <c r="A236" s="287">
        <v>44808</v>
      </c>
      <c r="B236" s="315" t="s">
        <v>1004</v>
      </c>
      <c r="C236" s="289">
        <f t="shared" si="4"/>
        <v>35</v>
      </c>
      <c r="D236" s="295" t="s">
        <v>595</v>
      </c>
      <c r="E236" s="296">
        <f>23.25-24+2+8</f>
        <v>9.25</v>
      </c>
      <c r="F236" s="297">
        <f>+Tabla49[[#This Row],[Ingresos]]</f>
        <v>9.25</v>
      </c>
      <c r="G236" s="316">
        <f>IF(ISNUMBER(G235),G235-Tabla49[[Gasto ]]+Tabla49[Ingresos],0+Tabla49[[#This Row],[Ingresos]]-Tabla49[[#This Row],[Gasto ]])</f>
        <v>39.289999999999992</v>
      </c>
    </row>
    <row r="237" spans="1:7" x14ac:dyDescent="0.25">
      <c r="A237" s="298">
        <v>44809</v>
      </c>
      <c r="B237" s="305" t="s">
        <v>594</v>
      </c>
      <c r="C237" s="300">
        <f t="shared" si="4"/>
        <v>36</v>
      </c>
      <c r="D237" s="306" t="s">
        <v>596</v>
      </c>
      <c r="E237" s="302"/>
      <c r="F237" s="303">
        <v>24</v>
      </c>
      <c r="G237" s="304">
        <f>IF(ISNUMBER(G236),G236-Tabla49[[Gasto ]]+Tabla49[Ingresos],0+Tabla49[[#This Row],[Ingresos]]-Tabla49[[#This Row],[Gasto ]])</f>
        <v>15.289999999999992</v>
      </c>
    </row>
    <row r="238" spans="1:7" x14ac:dyDescent="0.25">
      <c r="A238" s="298">
        <v>44809</v>
      </c>
      <c r="B238" s="311" t="s">
        <v>1010</v>
      </c>
      <c r="C238" s="300">
        <v>33</v>
      </c>
      <c r="D238" s="306" t="s">
        <v>596</v>
      </c>
      <c r="E238" s="302">
        <v>1</v>
      </c>
      <c r="F238" s="303"/>
      <c r="G238" s="304">
        <f>IF(ISNUMBER(G237),G237-Tabla49[[Gasto ]]+Tabla49[Ingresos],0+Tabla49[[#This Row],[Ingresos]]-Tabla49[[#This Row],[Gasto ]])</f>
        <v>16.289999999999992</v>
      </c>
    </row>
    <row r="239" spans="1:7" x14ac:dyDescent="0.25">
      <c r="A239" s="298">
        <v>44811</v>
      </c>
      <c r="B239" s="311" t="s">
        <v>1012</v>
      </c>
      <c r="C239" s="322">
        <v>28</v>
      </c>
      <c r="D239" s="366" t="s">
        <v>596</v>
      </c>
      <c r="E239" s="307">
        <v>4</v>
      </c>
      <c r="F239" s="308"/>
      <c r="G239" s="309">
        <f>IF(ISNUMBER(G238),G238-Tabla49[[Gasto ]]+Tabla49[Ingresos],0+Tabla49[[#This Row],[Ingresos]]-Tabla49[[#This Row],[Gasto ]])</f>
        <v>20.289999999999992</v>
      </c>
    </row>
    <row r="240" spans="1:7" x14ac:dyDescent="0.25">
      <c r="A240" s="298">
        <v>44812</v>
      </c>
      <c r="B240" s="310" t="s">
        <v>1017</v>
      </c>
      <c r="C240" s="300">
        <f t="shared" ref="C240:C245" si="5">WEEKNUM(A240,21)</f>
        <v>36</v>
      </c>
      <c r="D240" s="366" t="s">
        <v>596</v>
      </c>
      <c r="E240" s="307">
        <v>1</v>
      </c>
      <c r="F240" s="308"/>
      <c r="G240" s="309">
        <f>IF(ISNUMBER(G239),G239-Tabla49[[Gasto ]]+Tabla49[Ingresos],0+Tabla49[[#This Row],[Ingresos]]-Tabla49[[#This Row],[Gasto ]])</f>
        <v>21.289999999999992</v>
      </c>
    </row>
    <row r="241" spans="1:7" x14ac:dyDescent="0.25">
      <c r="A241" s="298">
        <v>44814</v>
      </c>
      <c r="B241" s="310" t="s">
        <v>1017</v>
      </c>
      <c r="C241" s="300">
        <f t="shared" si="5"/>
        <v>36</v>
      </c>
      <c r="D241" s="366" t="s">
        <v>596</v>
      </c>
      <c r="E241" s="307">
        <v>1</v>
      </c>
      <c r="F241" s="308"/>
      <c r="G241" s="309">
        <f>IF(ISNUMBER(G240),G240-Tabla49[[Gasto ]]+Tabla49[Ingresos],0+Tabla49[[#This Row],[Ingresos]]-Tabla49[[#This Row],[Gasto ]])</f>
        <v>22.289999999999992</v>
      </c>
    </row>
    <row r="242" spans="1:7" x14ac:dyDescent="0.25">
      <c r="A242" s="298">
        <v>44815</v>
      </c>
      <c r="B242" s="299" t="s">
        <v>1014</v>
      </c>
      <c r="C242" s="300">
        <f t="shared" si="5"/>
        <v>36</v>
      </c>
      <c r="D242" s="306" t="s">
        <v>596</v>
      </c>
      <c r="E242" s="302">
        <v>20</v>
      </c>
      <c r="F242" s="303"/>
      <c r="G242" s="304">
        <f>IF(ISNUMBER(G241),G241-Tabla49[[Gasto ]]+Tabla49[Ingresos],0+Tabla49[[#This Row],[Ingresos]]-Tabla49[[#This Row],[Gasto ]])</f>
        <v>42.289999999999992</v>
      </c>
    </row>
    <row r="243" spans="1:7" x14ac:dyDescent="0.25">
      <c r="A243" s="298">
        <v>44815</v>
      </c>
      <c r="B243" s="299" t="s">
        <v>1014</v>
      </c>
      <c r="C243" s="300">
        <f t="shared" si="5"/>
        <v>36</v>
      </c>
      <c r="D243" s="301" t="s">
        <v>595</v>
      </c>
      <c r="E243" s="302">
        <v>20</v>
      </c>
      <c r="F243" s="303"/>
      <c r="G243" s="304">
        <f>IF(ISNUMBER(G242),G242-Tabla49[[Gasto ]]+Tabla49[Ingresos],0+Tabla49[[#This Row],[Ingresos]]-Tabla49[[#This Row],[Gasto ]])</f>
        <v>62.289999999999992</v>
      </c>
    </row>
    <row r="244" spans="1:7" x14ac:dyDescent="0.25">
      <c r="A244" s="287">
        <v>44815</v>
      </c>
      <c r="B244" s="294" t="s">
        <v>1004</v>
      </c>
      <c r="C244" s="289">
        <f t="shared" si="5"/>
        <v>36</v>
      </c>
      <c r="D244" s="290" t="s">
        <v>596</v>
      </c>
      <c r="E244" s="296">
        <f>30.04-24+20+7</f>
        <v>33.04</v>
      </c>
      <c r="F244" s="297">
        <f>+Tabla49[[#This Row],[Ingresos]]</f>
        <v>33.04</v>
      </c>
      <c r="G244" s="316">
        <f>IF(ISNUMBER(G243),G243-Tabla49[[Gasto ]]+Tabla49[Ingresos],0+Tabla49[[#This Row],[Ingresos]]-Tabla49[[#This Row],[Gasto ]])</f>
        <v>62.289999999999992</v>
      </c>
    </row>
    <row r="245" spans="1:7" x14ac:dyDescent="0.25">
      <c r="A245" s="287">
        <v>44815</v>
      </c>
      <c r="B245" s="320" t="s">
        <v>1004</v>
      </c>
      <c r="C245" s="289">
        <f t="shared" si="5"/>
        <v>36</v>
      </c>
      <c r="D245" s="295" t="s">
        <v>595</v>
      </c>
      <c r="E245" s="312">
        <f>9.25+20</f>
        <v>29.25</v>
      </c>
      <c r="F245" s="313">
        <f>+Tabla49[[#This Row],[Ingresos]]</f>
        <v>29.25</v>
      </c>
      <c r="G245" s="314">
        <f>IF(ISNUMBER(G244),G244-Tabla49[[Gasto ]]+Tabla49[Ingresos],0+Tabla49[[#This Row],[Ingresos]]-Tabla49[[#This Row],[Gasto ]])</f>
        <v>62.289999999999992</v>
      </c>
    </row>
    <row r="246" spans="1:7" x14ac:dyDescent="0.25">
      <c r="A246" s="298">
        <v>44816</v>
      </c>
      <c r="B246" s="299" t="s">
        <v>594</v>
      </c>
      <c r="C246" s="300">
        <v>32</v>
      </c>
      <c r="D246" s="301" t="s">
        <v>595</v>
      </c>
      <c r="E246" s="302"/>
      <c r="F246" s="303">
        <v>12</v>
      </c>
      <c r="G246" s="304">
        <f>IF(ISNUMBER(G245),G245-Tabla49[[Gasto ]]+Tabla49[Ingresos],0+Tabla49[[#This Row],[Ingresos]]-Tabla49[[#This Row],[Gasto ]])</f>
        <v>50.289999999999992</v>
      </c>
    </row>
    <row r="247" spans="1:7" x14ac:dyDescent="0.25">
      <c r="A247" s="298">
        <v>44816</v>
      </c>
      <c r="B247" s="300" t="s">
        <v>594</v>
      </c>
      <c r="C247" s="300">
        <v>32</v>
      </c>
      <c r="D247" s="306" t="s">
        <v>596</v>
      </c>
      <c r="E247" s="302"/>
      <c r="F247" s="303">
        <v>12</v>
      </c>
      <c r="G247" s="304">
        <f>IF(ISNUMBER(G246),G246-Tabla49[[Gasto ]]+Tabla49[Ingresos],0+Tabla49[[#This Row],[Ingresos]]-Tabla49[[#This Row],[Gasto ]])</f>
        <v>38.289999999999992</v>
      </c>
    </row>
    <row r="248" spans="1:7" x14ac:dyDescent="0.25">
      <c r="A248" s="375"/>
      <c r="B248" s="376"/>
      <c r="C248" s="322">
        <f>WEEKNUM(A248,21)</f>
        <v>52</v>
      </c>
      <c r="D248" s="366"/>
      <c r="E248" s="377"/>
      <c r="F248" s="378"/>
      <c r="G248" s="379">
        <f>IF(ISNUMBER(G247),G247-Tabla49[[Gasto ]]+Tabla49[Ingresos],0+Tabla49[[#This Row],[Ingresos]]-Tabla49[[#This Row],[Gasto ]])</f>
        <v>38.289999999999992</v>
      </c>
    </row>
    <row r="249" spans="1:7" x14ac:dyDescent="0.25">
      <c r="A249" s="334" t="s">
        <v>11</v>
      </c>
      <c r="B249" s="326"/>
      <c r="C249" s="326"/>
      <c r="D249" s="327"/>
      <c r="E249" s="328">
        <f>SUBTOTAL(109,Tabla49[Ingresos])</f>
        <v>2226.8599999999992</v>
      </c>
      <c r="F249" s="329">
        <f>SUBTOTAL(109,Tabla49[[Gasto ]])</f>
        <v>2188.5699999999993</v>
      </c>
      <c r="G249" s="335">
        <f>+Tabla49[[#Totals],[Ingresos]]-Tabla49[[#Totals],[Gasto ]]</f>
        <v>38.289999999999964</v>
      </c>
    </row>
  </sheetData>
  <mergeCells count="1">
    <mergeCell ref="A1:G1"/>
  </mergeCells>
  <hyperlinks>
    <hyperlink ref="A249" location="Calendario!T3" display="Total" xr:uid="{8B6CAC02-6624-42B5-8A97-061E3FE7AFCC}"/>
  </hyperlink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2"/>
  <dimension ref="A1:W900"/>
  <sheetViews>
    <sheetView topLeftCell="A887" zoomScale="130" zoomScaleNormal="130" workbookViewId="0">
      <selection activeCell="A904" sqref="A904:XFD915"/>
    </sheetView>
  </sheetViews>
  <sheetFormatPr baseColWidth="10" defaultColWidth="10.7109375" defaultRowHeight="12.75" x14ac:dyDescent="0.25"/>
  <cols>
    <col min="1" max="1" width="5" style="11" bestFit="1" customWidth="1"/>
    <col min="2" max="2" width="9.28515625" style="11" bestFit="1" customWidth="1"/>
    <col min="3" max="3" width="10.140625" style="11" bestFit="1" customWidth="1"/>
    <col min="4" max="4" width="6.28515625" style="11" bestFit="1" customWidth="1"/>
    <col min="5" max="5" width="7.42578125" style="11" bestFit="1" customWidth="1"/>
    <col min="6" max="11" width="5.5703125" style="11" bestFit="1" customWidth="1"/>
    <col min="12" max="13" width="4.5703125" style="11" bestFit="1" customWidth="1"/>
    <col min="14" max="14" width="6.5703125" style="11" bestFit="1" customWidth="1"/>
    <col min="15" max="15" width="88.140625" style="11" bestFit="1" customWidth="1"/>
    <col min="16" max="17" width="3.140625" style="11" bestFit="1" customWidth="1"/>
    <col min="18" max="18" width="10.7109375" style="11"/>
    <col min="19" max="19" width="2" style="11" bestFit="1" customWidth="1"/>
    <col min="20" max="20" width="3.140625" style="11" bestFit="1" customWidth="1"/>
    <col min="21" max="21" width="10.7109375" style="11"/>
    <col min="22" max="22" width="6.85546875" style="11" bestFit="1" customWidth="1"/>
    <col min="23" max="23" width="16.28515625" style="11" bestFit="1" customWidth="1"/>
    <col min="24" max="16384" width="10.7109375" style="11"/>
  </cols>
  <sheetData>
    <row r="1" spans="1:23" x14ac:dyDescent="0.25">
      <c r="A1" s="90" t="s">
        <v>12</v>
      </c>
      <c r="B1" s="90" t="s">
        <v>13</v>
      </c>
      <c r="C1" s="90" t="s">
        <v>14</v>
      </c>
      <c r="D1" s="91" t="s">
        <v>15</v>
      </c>
      <c r="E1" s="91" t="s">
        <v>16</v>
      </c>
      <c r="F1" s="91" t="s">
        <v>17</v>
      </c>
      <c r="G1" s="91" t="s">
        <v>18</v>
      </c>
      <c r="H1" s="91" t="s">
        <v>19</v>
      </c>
      <c r="I1" s="91" t="s">
        <v>20</v>
      </c>
      <c r="J1" s="91" t="s">
        <v>21</v>
      </c>
      <c r="K1" s="91" t="s">
        <v>22</v>
      </c>
      <c r="L1" s="90" t="s">
        <v>23</v>
      </c>
      <c r="M1" s="90" t="s">
        <v>24</v>
      </c>
      <c r="N1" s="91" t="s">
        <v>25</v>
      </c>
      <c r="O1" s="92" t="s">
        <v>7</v>
      </c>
      <c r="V1" s="411" t="s">
        <v>8</v>
      </c>
      <c r="W1" s="412"/>
    </row>
    <row r="2" spans="1:23" x14ac:dyDescent="0.25">
      <c r="A2" s="32">
        <v>313</v>
      </c>
      <c r="B2" s="33" t="s">
        <v>26</v>
      </c>
      <c r="C2" s="34">
        <v>41641</v>
      </c>
      <c r="D2" s="32" t="str">
        <f t="shared" ref="D2:D25" si="0">CHOOSE(WEEKDAY(C2),"D","L","M","X","J","V","S")</f>
        <v>J</v>
      </c>
      <c r="E2" s="35">
        <f t="shared" ref="E2:E25" si="1">WEEKNUM(C2,21)</f>
        <v>1</v>
      </c>
      <c r="F2" s="36">
        <v>37</v>
      </c>
      <c r="G2" s="36">
        <v>42</v>
      </c>
      <c r="H2" s="36">
        <v>35</v>
      </c>
      <c r="I2" s="36">
        <v>21</v>
      </c>
      <c r="J2" s="36">
        <v>33</v>
      </c>
      <c r="K2" s="36">
        <v>41</v>
      </c>
      <c r="L2" s="36">
        <v>38</v>
      </c>
      <c r="M2" s="36">
        <v>1</v>
      </c>
      <c r="N2" s="32" t="s">
        <v>27</v>
      </c>
      <c r="O2" s="80"/>
      <c r="V2" s="71" t="s">
        <v>12</v>
      </c>
      <c r="W2" s="71" t="s">
        <v>807</v>
      </c>
    </row>
    <row r="3" spans="1:23" x14ac:dyDescent="0.25">
      <c r="A3" s="32">
        <f>+A2+1</f>
        <v>314</v>
      </c>
      <c r="B3" s="33" t="s">
        <v>28</v>
      </c>
      <c r="C3" s="34">
        <f>+C2+2</f>
        <v>41643</v>
      </c>
      <c r="D3" s="32" t="str">
        <f t="shared" si="0"/>
        <v>S</v>
      </c>
      <c r="E3" s="35">
        <f t="shared" si="1"/>
        <v>1</v>
      </c>
      <c r="F3" s="36">
        <v>18</v>
      </c>
      <c r="G3" s="36">
        <v>13</v>
      </c>
      <c r="H3" s="36">
        <v>45</v>
      </c>
      <c r="I3" s="36">
        <v>43</v>
      </c>
      <c r="J3" s="36">
        <v>11</v>
      </c>
      <c r="K3" s="36">
        <v>16</v>
      </c>
      <c r="L3" s="36">
        <v>49</v>
      </c>
      <c r="M3" s="36">
        <v>9</v>
      </c>
      <c r="N3" s="32" t="s">
        <v>27</v>
      </c>
      <c r="O3" s="80"/>
      <c r="V3" s="71">
        <v>2</v>
      </c>
      <c r="W3" s="71">
        <f>COUNTIF(Tabla1[R],V3)</f>
        <v>91</v>
      </c>
    </row>
    <row r="4" spans="1:23" x14ac:dyDescent="0.25">
      <c r="A4" s="32">
        <f t="shared" ref="A4:A67" si="2">+A3+1</f>
        <v>315</v>
      </c>
      <c r="B4" s="33" t="s">
        <v>29</v>
      </c>
      <c r="C4" s="34">
        <f>+C2+7</f>
        <v>41648</v>
      </c>
      <c r="D4" s="32" t="str">
        <f t="shared" si="0"/>
        <v>J</v>
      </c>
      <c r="E4" s="35">
        <f t="shared" si="1"/>
        <v>2</v>
      </c>
      <c r="F4" s="36">
        <v>32</v>
      </c>
      <c r="G4" s="36">
        <v>41</v>
      </c>
      <c r="H4" s="36">
        <v>13</v>
      </c>
      <c r="I4" s="36">
        <v>45</v>
      </c>
      <c r="J4" s="36">
        <v>30</v>
      </c>
      <c r="K4" s="36">
        <v>15</v>
      </c>
      <c r="L4" s="36">
        <v>43</v>
      </c>
      <c r="M4" s="36">
        <v>8</v>
      </c>
      <c r="N4" s="32" t="s">
        <v>27</v>
      </c>
      <c r="O4" s="80"/>
      <c r="V4" s="71">
        <v>8</v>
      </c>
      <c r="W4" s="71">
        <f>COUNTIF(Tabla1[R],V4)</f>
        <v>99</v>
      </c>
    </row>
    <row r="5" spans="1:23" x14ac:dyDescent="0.25">
      <c r="A5" s="32">
        <f t="shared" si="2"/>
        <v>316</v>
      </c>
      <c r="B5" s="33" t="s">
        <v>30</v>
      </c>
      <c r="C5" s="34">
        <f>+C3+7</f>
        <v>41650</v>
      </c>
      <c r="D5" s="32" t="str">
        <f t="shared" si="0"/>
        <v>S</v>
      </c>
      <c r="E5" s="35">
        <f t="shared" si="1"/>
        <v>2</v>
      </c>
      <c r="F5" s="36">
        <v>16</v>
      </c>
      <c r="G5" s="36">
        <v>9</v>
      </c>
      <c r="H5" s="36">
        <v>43</v>
      </c>
      <c r="I5" s="36">
        <v>35</v>
      </c>
      <c r="J5" s="36">
        <v>27</v>
      </c>
      <c r="K5" s="36">
        <v>46</v>
      </c>
      <c r="L5" s="36">
        <v>34</v>
      </c>
      <c r="M5" s="36">
        <v>9</v>
      </c>
      <c r="N5" s="32" t="s">
        <v>27</v>
      </c>
      <c r="O5" s="80"/>
      <c r="V5" s="71">
        <v>3</v>
      </c>
      <c r="W5" s="71">
        <f>COUNTIF(Tabla1[R],V5)</f>
        <v>95</v>
      </c>
    </row>
    <row r="6" spans="1:23" x14ac:dyDescent="0.25">
      <c r="A6" s="32">
        <f t="shared" si="2"/>
        <v>317</v>
      </c>
      <c r="B6" s="33" t="s">
        <v>31</v>
      </c>
      <c r="C6" s="34">
        <f t="shared" ref="C6:C37" si="3">C4+7</f>
        <v>41655</v>
      </c>
      <c r="D6" s="32" t="str">
        <f t="shared" si="0"/>
        <v>J</v>
      </c>
      <c r="E6" s="35">
        <f t="shared" si="1"/>
        <v>3</v>
      </c>
      <c r="F6" s="36">
        <v>13</v>
      </c>
      <c r="G6" s="36">
        <v>9</v>
      </c>
      <c r="H6" s="36">
        <v>12</v>
      </c>
      <c r="I6" s="36">
        <v>48</v>
      </c>
      <c r="J6" s="36">
        <v>29</v>
      </c>
      <c r="K6" s="36">
        <v>7</v>
      </c>
      <c r="L6" s="36">
        <v>46</v>
      </c>
      <c r="M6" s="36">
        <v>5</v>
      </c>
      <c r="N6" s="32" t="s">
        <v>27</v>
      </c>
      <c r="O6" s="80"/>
      <c r="V6" s="71">
        <v>4</v>
      </c>
      <c r="W6" s="71">
        <f>COUNTIF(Tabla1[R],V6)</f>
        <v>91</v>
      </c>
    </row>
    <row r="7" spans="1:23" x14ac:dyDescent="0.25">
      <c r="A7" s="32">
        <f t="shared" si="2"/>
        <v>318</v>
      </c>
      <c r="B7" s="33" t="s">
        <v>32</v>
      </c>
      <c r="C7" s="34">
        <f t="shared" si="3"/>
        <v>41657</v>
      </c>
      <c r="D7" s="32" t="str">
        <f t="shared" si="0"/>
        <v>S</v>
      </c>
      <c r="E7" s="35">
        <f t="shared" si="1"/>
        <v>3</v>
      </c>
      <c r="F7" s="36">
        <v>24</v>
      </c>
      <c r="G7" s="36">
        <v>27</v>
      </c>
      <c r="H7" s="36">
        <v>1</v>
      </c>
      <c r="I7" s="36">
        <v>36</v>
      </c>
      <c r="J7" s="36">
        <v>46</v>
      </c>
      <c r="K7" s="36">
        <v>3</v>
      </c>
      <c r="L7" s="36">
        <v>12</v>
      </c>
      <c r="M7" s="36">
        <v>5</v>
      </c>
      <c r="N7" s="32" t="s">
        <v>27</v>
      </c>
      <c r="O7" s="80"/>
      <c r="V7" s="71">
        <v>5</v>
      </c>
      <c r="W7" s="71">
        <f>COUNTIF(Tabla1[R],V7)</f>
        <v>100</v>
      </c>
    </row>
    <row r="8" spans="1:23" x14ac:dyDescent="0.25">
      <c r="A8" s="32">
        <f t="shared" si="2"/>
        <v>319</v>
      </c>
      <c r="B8" s="33" t="s">
        <v>33</v>
      </c>
      <c r="C8" s="34">
        <f t="shared" si="3"/>
        <v>41662</v>
      </c>
      <c r="D8" s="32" t="str">
        <f t="shared" si="0"/>
        <v>J</v>
      </c>
      <c r="E8" s="35">
        <f t="shared" si="1"/>
        <v>4</v>
      </c>
      <c r="F8" s="36">
        <v>49</v>
      </c>
      <c r="G8" s="36">
        <v>34</v>
      </c>
      <c r="H8" s="36">
        <v>47</v>
      </c>
      <c r="I8" s="36">
        <v>24</v>
      </c>
      <c r="J8" s="36">
        <v>5</v>
      </c>
      <c r="K8" s="36">
        <v>45</v>
      </c>
      <c r="L8" s="36">
        <v>14</v>
      </c>
      <c r="M8" s="36">
        <v>0</v>
      </c>
      <c r="N8" s="32" t="s">
        <v>27</v>
      </c>
      <c r="O8" s="80"/>
      <c r="V8" s="71">
        <v>7</v>
      </c>
      <c r="W8" s="71">
        <f>COUNTIF(Tabla1[R],V8)</f>
        <v>85</v>
      </c>
    </row>
    <row r="9" spans="1:23" x14ac:dyDescent="0.25">
      <c r="A9" s="32">
        <f t="shared" si="2"/>
        <v>320</v>
      </c>
      <c r="B9" s="33" t="s">
        <v>34</v>
      </c>
      <c r="C9" s="34">
        <f t="shared" si="3"/>
        <v>41664</v>
      </c>
      <c r="D9" s="32" t="str">
        <f t="shared" si="0"/>
        <v>S</v>
      </c>
      <c r="E9" s="35">
        <f t="shared" si="1"/>
        <v>4</v>
      </c>
      <c r="F9" s="36">
        <v>7</v>
      </c>
      <c r="G9" s="36">
        <v>6</v>
      </c>
      <c r="H9" s="36">
        <v>34</v>
      </c>
      <c r="I9" s="36">
        <v>49</v>
      </c>
      <c r="J9" s="36">
        <v>21</v>
      </c>
      <c r="K9" s="36">
        <v>3</v>
      </c>
      <c r="L9" s="36">
        <v>35</v>
      </c>
      <c r="M9" s="36">
        <v>1</v>
      </c>
      <c r="N9" s="32" t="s">
        <v>27</v>
      </c>
      <c r="O9" s="80"/>
      <c r="V9" s="71">
        <v>6</v>
      </c>
      <c r="W9" s="71">
        <f>COUNTIF(Tabla1[R],V9)</f>
        <v>78</v>
      </c>
    </row>
    <row r="10" spans="1:23" x14ac:dyDescent="0.25">
      <c r="A10" s="32">
        <f t="shared" si="2"/>
        <v>321</v>
      </c>
      <c r="B10" s="33" t="s">
        <v>35</v>
      </c>
      <c r="C10" s="34">
        <f t="shared" si="3"/>
        <v>41669</v>
      </c>
      <c r="D10" s="32" t="str">
        <f t="shared" si="0"/>
        <v>J</v>
      </c>
      <c r="E10" s="35">
        <f t="shared" si="1"/>
        <v>5</v>
      </c>
      <c r="F10" s="36">
        <v>41</v>
      </c>
      <c r="G10" s="36">
        <v>2</v>
      </c>
      <c r="H10" s="36">
        <v>18</v>
      </c>
      <c r="I10" s="36">
        <v>33</v>
      </c>
      <c r="J10" s="36">
        <v>3</v>
      </c>
      <c r="K10" s="36">
        <v>36</v>
      </c>
      <c r="L10" s="36">
        <v>4</v>
      </c>
      <c r="M10" s="36">
        <v>8</v>
      </c>
      <c r="N10" s="32" t="s">
        <v>27</v>
      </c>
      <c r="O10" s="80"/>
      <c r="V10" s="71">
        <v>0</v>
      </c>
      <c r="W10" s="71">
        <f>COUNTIF(Tabla1[R],V10)</f>
        <v>87</v>
      </c>
    </row>
    <row r="11" spans="1:23" x14ac:dyDescent="0.25">
      <c r="A11" s="32">
        <f t="shared" si="2"/>
        <v>322</v>
      </c>
      <c r="B11" s="33" t="s">
        <v>36</v>
      </c>
      <c r="C11" s="34">
        <f t="shared" si="3"/>
        <v>41671</v>
      </c>
      <c r="D11" s="32" t="str">
        <f t="shared" si="0"/>
        <v>S</v>
      </c>
      <c r="E11" s="35">
        <f t="shared" si="1"/>
        <v>5</v>
      </c>
      <c r="F11" s="36">
        <v>31</v>
      </c>
      <c r="G11" s="36">
        <v>27</v>
      </c>
      <c r="H11" s="36">
        <v>28</v>
      </c>
      <c r="I11" s="36">
        <v>13</v>
      </c>
      <c r="J11" s="36">
        <v>34</v>
      </c>
      <c r="K11" s="36">
        <v>9</v>
      </c>
      <c r="L11" s="36">
        <v>11</v>
      </c>
      <c r="M11" s="36">
        <v>2</v>
      </c>
      <c r="N11" s="32" t="s">
        <v>27</v>
      </c>
      <c r="O11" s="80"/>
      <c r="V11" s="71">
        <v>1</v>
      </c>
      <c r="W11" s="71">
        <f>COUNTIF(Tabla1[R],V11)</f>
        <v>86</v>
      </c>
    </row>
    <row r="12" spans="1:23" x14ac:dyDescent="0.25">
      <c r="A12" s="32">
        <f t="shared" si="2"/>
        <v>323</v>
      </c>
      <c r="B12" s="33" t="s">
        <v>37</v>
      </c>
      <c r="C12" s="34">
        <f t="shared" si="3"/>
        <v>41676</v>
      </c>
      <c r="D12" s="32" t="str">
        <f t="shared" si="0"/>
        <v>J</v>
      </c>
      <c r="E12" s="35">
        <f t="shared" si="1"/>
        <v>6</v>
      </c>
      <c r="F12" s="36">
        <v>36</v>
      </c>
      <c r="G12" s="36">
        <v>4</v>
      </c>
      <c r="H12" s="36">
        <v>32</v>
      </c>
      <c r="I12" s="36">
        <v>46</v>
      </c>
      <c r="J12" s="36">
        <v>37</v>
      </c>
      <c r="K12" s="36">
        <v>23</v>
      </c>
      <c r="L12" s="36">
        <v>3</v>
      </c>
      <c r="M12" s="36">
        <v>7</v>
      </c>
      <c r="N12" s="32" t="s">
        <v>27</v>
      </c>
      <c r="O12" s="80"/>
      <c r="V12" s="71">
        <v>9</v>
      </c>
      <c r="W12" s="71">
        <f>COUNTIF(Tabla1[R],V12)</f>
        <v>87</v>
      </c>
    </row>
    <row r="13" spans="1:23" x14ac:dyDescent="0.25">
      <c r="A13" s="32">
        <f t="shared" si="2"/>
        <v>324</v>
      </c>
      <c r="B13" s="33" t="s">
        <v>38</v>
      </c>
      <c r="C13" s="34">
        <f t="shared" si="3"/>
        <v>41678</v>
      </c>
      <c r="D13" s="32" t="str">
        <f t="shared" si="0"/>
        <v>S</v>
      </c>
      <c r="E13" s="35">
        <f t="shared" si="1"/>
        <v>6</v>
      </c>
      <c r="F13" s="36">
        <v>29</v>
      </c>
      <c r="G13" s="36">
        <v>22</v>
      </c>
      <c r="H13" s="36">
        <v>7</v>
      </c>
      <c r="I13" s="36">
        <v>4</v>
      </c>
      <c r="J13" s="36">
        <v>40</v>
      </c>
      <c r="K13" s="36">
        <v>30</v>
      </c>
      <c r="L13" s="36">
        <v>33</v>
      </c>
      <c r="M13" s="36">
        <v>8</v>
      </c>
      <c r="N13" s="32" t="s">
        <v>27</v>
      </c>
      <c r="O13" s="80"/>
    </row>
    <row r="14" spans="1:23" x14ac:dyDescent="0.25">
      <c r="A14" s="32">
        <f t="shared" si="2"/>
        <v>325</v>
      </c>
      <c r="B14" s="33" t="s">
        <v>39</v>
      </c>
      <c r="C14" s="34">
        <f t="shared" si="3"/>
        <v>41683</v>
      </c>
      <c r="D14" s="32" t="str">
        <f t="shared" si="0"/>
        <v>J</v>
      </c>
      <c r="E14" s="35">
        <f t="shared" si="1"/>
        <v>7</v>
      </c>
      <c r="F14" s="36">
        <v>46</v>
      </c>
      <c r="G14" s="36">
        <v>45</v>
      </c>
      <c r="H14" s="36">
        <v>15</v>
      </c>
      <c r="I14" s="36">
        <v>34</v>
      </c>
      <c r="J14" s="36">
        <v>18</v>
      </c>
      <c r="K14" s="36">
        <v>1</v>
      </c>
      <c r="L14" s="36">
        <v>20</v>
      </c>
      <c r="M14" s="36">
        <v>7</v>
      </c>
      <c r="N14" s="32" t="s">
        <v>27</v>
      </c>
      <c r="O14" s="80"/>
    </row>
    <row r="15" spans="1:23" x14ac:dyDescent="0.25">
      <c r="A15" s="32">
        <f t="shared" si="2"/>
        <v>326</v>
      </c>
      <c r="B15" s="33" t="s">
        <v>40</v>
      </c>
      <c r="C15" s="34">
        <f t="shared" si="3"/>
        <v>41685</v>
      </c>
      <c r="D15" s="32" t="str">
        <f t="shared" si="0"/>
        <v>S</v>
      </c>
      <c r="E15" s="35">
        <f t="shared" si="1"/>
        <v>7</v>
      </c>
      <c r="F15" s="36">
        <v>35</v>
      </c>
      <c r="G15" s="36">
        <v>36</v>
      </c>
      <c r="H15" s="36">
        <v>17</v>
      </c>
      <c r="I15" s="36">
        <v>49</v>
      </c>
      <c r="J15" s="36">
        <v>48</v>
      </c>
      <c r="K15" s="36">
        <v>31</v>
      </c>
      <c r="L15" s="36">
        <v>21</v>
      </c>
      <c r="M15" s="36">
        <v>5</v>
      </c>
      <c r="N15" s="32" t="s">
        <v>27</v>
      </c>
      <c r="O15" s="80"/>
    </row>
    <row r="16" spans="1:23" x14ac:dyDescent="0.25">
      <c r="A16" s="32">
        <f t="shared" si="2"/>
        <v>327</v>
      </c>
      <c r="B16" s="33" t="s">
        <v>41</v>
      </c>
      <c r="C16" s="34">
        <f t="shared" si="3"/>
        <v>41690</v>
      </c>
      <c r="D16" s="32" t="str">
        <f t="shared" si="0"/>
        <v>J</v>
      </c>
      <c r="E16" s="35">
        <f t="shared" si="1"/>
        <v>8</v>
      </c>
      <c r="F16" s="36">
        <v>49</v>
      </c>
      <c r="G16" s="36">
        <v>27</v>
      </c>
      <c r="H16" s="36">
        <v>1</v>
      </c>
      <c r="I16" s="36">
        <v>34</v>
      </c>
      <c r="J16" s="36">
        <v>4</v>
      </c>
      <c r="K16" s="36">
        <v>17</v>
      </c>
      <c r="L16" s="36">
        <v>13</v>
      </c>
      <c r="M16" s="36">
        <v>6</v>
      </c>
      <c r="N16" s="32" t="s">
        <v>27</v>
      </c>
      <c r="O16" s="80"/>
    </row>
    <row r="17" spans="1:15" x14ac:dyDescent="0.25">
      <c r="A17" s="32">
        <f t="shared" si="2"/>
        <v>328</v>
      </c>
      <c r="B17" s="33" t="s">
        <v>42</v>
      </c>
      <c r="C17" s="34">
        <f t="shared" si="3"/>
        <v>41692</v>
      </c>
      <c r="D17" s="32" t="str">
        <f t="shared" si="0"/>
        <v>S</v>
      </c>
      <c r="E17" s="35">
        <f t="shared" si="1"/>
        <v>8</v>
      </c>
      <c r="F17" s="36">
        <v>39</v>
      </c>
      <c r="G17" s="36">
        <v>25</v>
      </c>
      <c r="H17" s="36">
        <v>15</v>
      </c>
      <c r="I17" s="36">
        <v>44</v>
      </c>
      <c r="J17" s="36">
        <v>4</v>
      </c>
      <c r="K17" s="36">
        <v>30</v>
      </c>
      <c r="L17" s="36">
        <v>31</v>
      </c>
      <c r="M17" s="36">
        <v>8</v>
      </c>
      <c r="N17" s="32" t="s">
        <v>27</v>
      </c>
      <c r="O17" s="80"/>
    </row>
    <row r="18" spans="1:15" x14ac:dyDescent="0.25">
      <c r="A18" s="32">
        <f t="shared" si="2"/>
        <v>329</v>
      </c>
      <c r="B18" s="33" t="s">
        <v>43</v>
      </c>
      <c r="C18" s="34">
        <f t="shared" si="3"/>
        <v>41697</v>
      </c>
      <c r="D18" s="32" t="str">
        <f t="shared" si="0"/>
        <v>J</v>
      </c>
      <c r="E18" s="35">
        <f t="shared" si="1"/>
        <v>9</v>
      </c>
      <c r="F18" s="36">
        <v>38</v>
      </c>
      <c r="G18" s="36">
        <v>29</v>
      </c>
      <c r="H18" s="36">
        <v>31</v>
      </c>
      <c r="I18" s="36">
        <v>36</v>
      </c>
      <c r="J18" s="36">
        <v>10</v>
      </c>
      <c r="K18" s="36">
        <v>46</v>
      </c>
      <c r="L18" s="36">
        <v>8</v>
      </c>
      <c r="M18" s="36">
        <v>8</v>
      </c>
      <c r="N18" s="32" t="s">
        <v>27</v>
      </c>
      <c r="O18" s="80"/>
    </row>
    <row r="19" spans="1:15" x14ac:dyDescent="0.25">
      <c r="A19" s="32">
        <f t="shared" si="2"/>
        <v>330</v>
      </c>
      <c r="B19" s="33" t="s">
        <v>44</v>
      </c>
      <c r="C19" s="34">
        <f t="shared" si="3"/>
        <v>41699</v>
      </c>
      <c r="D19" s="32" t="str">
        <f t="shared" si="0"/>
        <v>S</v>
      </c>
      <c r="E19" s="35">
        <f t="shared" si="1"/>
        <v>9</v>
      </c>
      <c r="F19" s="36">
        <v>20</v>
      </c>
      <c r="G19" s="36">
        <v>19</v>
      </c>
      <c r="H19" s="36">
        <v>2</v>
      </c>
      <c r="I19" s="36">
        <v>26</v>
      </c>
      <c r="J19" s="36">
        <v>21</v>
      </c>
      <c r="K19" s="36">
        <v>17</v>
      </c>
      <c r="L19" s="36">
        <v>41</v>
      </c>
      <c r="M19" s="36">
        <v>7</v>
      </c>
      <c r="N19" s="32" t="s">
        <v>27</v>
      </c>
      <c r="O19" s="80"/>
    </row>
    <row r="20" spans="1:15" x14ac:dyDescent="0.25">
      <c r="A20" s="32">
        <f t="shared" si="2"/>
        <v>331</v>
      </c>
      <c r="B20" s="33" t="s">
        <v>45</v>
      </c>
      <c r="C20" s="34">
        <f t="shared" si="3"/>
        <v>41704</v>
      </c>
      <c r="D20" s="32" t="str">
        <f t="shared" si="0"/>
        <v>J</v>
      </c>
      <c r="E20" s="35">
        <f t="shared" si="1"/>
        <v>10</v>
      </c>
      <c r="F20" s="36">
        <v>38</v>
      </c>
      <c r="G20" s="36">
        <v>33</v>
      </c>
      <c r="H20" s="36">
        <v>27</v>
      </c>
      <c r="I20" s="36">
        <v>41</v>
      </c>
      <c r="J20" s="36">
        <v>2</v>
      </c>
      <c r="K20" s="36">
        <v>12</v>
      </c>
      <c r="L20" s="36">
        <v>1</v>
      </c>
      <c r="M20" s="36">
        <v>5</v>
      </c>
      <c r="N20" s="32" t="s">
        <v>27</v>
      </c>
      <c r="O20" s="80"/>
    </row>
    <row r="21" spans="1:15" x14ac:dyDescent="0.25">
      <c r="A21" s="32">
        <f t="shared" si="2"/>
        <v>332</v>
      </c>
      <c r="B21" s="33" t="s">
        <v>46</v>
      </c>
      <c r="C21" s="34">
        <f t="shared" si="3"/>
        <v>41706</v>
      </c>
      <c r="D21" s="32" t="str">
        <f t="shared" si="0"/>
        <v>S</v>
      </c>
      <c r="E21" s="35">
        <f t="shared" si="1"/>
        <v>10</v>
      </c>
      <c r="F21" s="36">
        <v>23</v>
      </c>
      <c r="G21" s="36">
        <v>43</v>
      </c>
      <c r="H21" s="36">
        <v>11</v>
      </c>
      <c r="I21" s="36">
        <v>31</v>
      </c>
      <c r="J21" s="36">
        <v>20</v>
      </c>
      <c r="K21" s="36">
        <v>28</v>
      </c>
      <c r="L21" s="36">
        <v>27</v>
      </c>
      <c r="M21" s="36">
        <v>7</v>
      </c>
      <c r="N21" s="32" t="s">
        <v>27</v>
      </c>
      <c r="O21" s="80"/>
    </row>
    <row r="22" spans="1:15" x14ac:dyDescent="0.25">
      <c r="A22" s="32">
        <f t="shared" si="2"/>
        <v>333</v>
      </c>
      <c r="B22" s="33" t="s">
        <v>47</v>
      </c>
      <c r="C22" s="34">
        <f t="shared" si="3"/>
        <v>41711</v>
      </c>
      <c r="D22" s="32" t="str">
        <f t="shared" si="0"/>
        <v>J</v>
      </c>
      <c r="E22" s="35">
        <f t="shared" si="1"/>
        <v>11</v>
      </c>
      <c r="F22" s="36">
        <v>3</v>
      </c>
      <c r="G22" s="36">
        <v>12</v>
      </c>
      <c r="H22" s="36">
        <v>23</v>
      </c>
      <c r="I22" s="36">
        <v>25</v>
      </c>
      <c r="J22" s="36">
        <v>43</v>
      </c>
      <c r="K22" s="36">
        <v>22</v>
      </c>
      <c r="L22" s="36">
        <v>9</v>
      </c>
      <c r="M22" s="36">
        <v>1</v>
      </c>
      <c r="N22" s="32" t="s">
        <v>27</v>
      </c>
      <c r="O22" s="80"/>
    </row>
    <row r="23" spans="1:15" x14ac:dyDescent="0.25">
      <c r="A23" s="32">
        <f t="shared" si="2"/>
        <v>334</v>
      </c>
      <c r="B23" s="33" t="s">
        <v>48</v>
      </c>
      <c r="C23" s="34">
        <f t="shared" si="3"/>
        <v>41713</v>
      </c>
      <c r="D23" s="32" t="str">
        <f t="shared" si="0"/>
        <v>S</v>
      </c>
      <c r="E23" s="35">
        <f t="shared" si="1"/>
        <v>11</v>
      </c>
      <c r="F23" s="36">
        <v>14</v>
      </c>
      <c r="G23" s="36">
        <v>20</v>
      </c>
      <c r="H23" s="36">
        <v>37</v>
      </c>
      <c r="I23" s="36">
        <v>13</v>
      </c>
      <c r="J23" s="36">
        <v>19</v>
      </c>
      <c r="K23" s="36">
        <v>5</v>
      </c>
      <c r="L23" s="36">
        <v>44</v>
      </c>
      <c r="M23" s="36">
        <v>1</v>
      </c>
      <c r="N23" s="32" t="s">
        <v>27</v>
      </c>
      <c r="O23" s="80"/>
    </row>
    <row r="24" spans="1:15" x14ac:dyDescent="0.25">
      <c r="A24" s="32">
        <f t="shared" si="2"/>
        <v>335</v>
      </c>
      <c r="B24" s="33" t="s">
        <v>49</v>
      </c>
      <c r="C24" s="34">
        <f t="shared" si="3"/>
        <v>41718</v>
      </c>
      <c r="D24" s="32" t="str">
        <f t="shared" si="0"/>
        <v>J</v>
      </c>
      <c r="E24" s="35">
        <f t="shared" si="1"/>
        <v>12</v>
      </c>
      <c r="F24" s="36">
        <v>7</v>
      </c>
      <c r="G24" s="36">
        <v>49</v>
      </c>
      <c r="H24" s="36">
        <v>14</v>
      </c>
      <c r="I24" s="36">
        <v>4</v>
      </c>
      <c r="J24" s="36">
        <v>15</v>
      </c>
      <c r="K24" s="36">
        <v>12</v>
      </c>
      <c r="L24" s="36">
        <v>32</v>
      </c>
      <c r="M24" s="36">
        <v>6</v>
      </c>
      <c r="N24" s="32" t="s">
        <v>27</v>
      </c>
      <c r="O24" s="80"/>
    </row>
    <row r="25" spans="1:15" x14ac:dyDescent="0.25">
      <c r="A25" s="32">
        <f t="shared" si="2"/>
        <v>336</v>
      </c>
      <c r="B25" s="33" t="s">
        <v>50</v>
      </c>
      <c r="C25" s="34">
        <f t="shared" si="3"/>
        <v>41720</v>
      </c>
      <c r="D25" s="32" t="str">
        <f t="shared" si="0"/>
        <v>S</v>
      </c>
      <c r="E25" s="35">
        <f t="shared" si="1"/>
        <v>12</v>
      </c>
      <c r="F25" s="36">
        <v>34</v>
      </c>
      <c r="G25" s="36">
        <v>12</v>
      </c>
      <c r="H25" s="36">
        <v>32</v>
      </c>
      <c r="I25" s="36">
        <v>27</v>
      </c>
      <c r="J25" s="36">
        <v>18</v>
      </c>
      <c r="K25" s="36">
        <v>7</v>
      </c>
      <c r="L25" s="36">
        <v>25</v>
      </c>
      <c r="M25" s="36">
        <v>6</v>
      </c>
      <c r="N25" s="32" t="s">
        <v>27</v>
      </c>
      <c r="O25" s="80"/>
    </row>
    <row r="26" spans="1:15" x14ac:dyDescent="0.25">
      <c r="A26" s="32">
        <f t="shared" si="2"/>
        <v>337</v>
      </c>
      <c r="B26" s="33" t="s">
        <v>51</v>
      </c>
      <c r="C26" s="34">
        <f t="shared" si="3"/>
        <v>41725</v>
      </c>
      <c r="D26" s="32" t="str">
        <f t="shared" ref="D26:D89" si="4">CHOOSE(WEEKDAY(C26),"D","L","M","X","J","V","S")</f>
        <v>J</v>
      </c>
      <c r="E26" s="35">
        <f t="shared" ref="E26:E89" si="5">WEEKNUM(C26,21)</f>
        <v>13</v>
      </c>
      <c r="F26" s="36">
        <v>5</v>
      </c>
      <c r="G26" s="36">
        <v>32</v>
      </c>
      <c r="H26" s="36">
        <v>29</v>
      </c>
      <c r="I26" s="36">
        <v>11</v>
      </c>
      <c r="J26" s="36">
        <v>37</v>
      </c>
      <c r="K26" s="36">
        <v>22</v>
      </c>
      <c r="L26" s="36">
        <v>8</v>
      </c>
      <c r="M26" s="36">
        <v>4</v>
      </c>
      <c r="N26" s="32" t="s">
        <v>27</v>
      </c>
      <c r="O26" s="80"/>
    </row>
    <row r="27" spans="1:15" x14ac:dyDescent="0.25">
      <c r="A27" s="32">
        <f t="shared" si="2"/>
        <v>338</v>
      </c>
      <c r="B27" s="33" t="s">
        <v>52</v>
      </c>
      <c r="C27" s="34">
        <f t="shared" si="3"/>
        <v>41727</v>
      </c>
      <c r="D27" s="32" t="str">
        <f t="shared" si="4"/>
        <v>S</v>
      </c>
      <c r="E27" s="35">
        <f t="shared" si="5"/>
        <v>13</v>
      </c>
      <c r="F27" s="36">
        <v>30</v>
      </c>
      <c r="G27" s="36">
        <v>14</v>
      </c>
      <c r="H27" s="36">
        <v>43</v>
      </c>
      <c r="I27" s="36">
        <v>6</v>
      </c>
      <c r="J27" s="36">
        <v>41</v>
      </c>
      <c r="K27" s="36">
        <v>49</v>
      </c>
      <c r="L27" s="36">
        <v>36</v>
      </c>
      <c r="M27" s="36">
        <v>6</v>
      </c>
      <c r="N27" s="32" t="s">
        <v>27</v>
      </c>
      <c r="O27" s="80"/>
    </row>
    <row r="28" spans="1:15" x14ac:dyDescent="0.25">
      <c r="A28" s="32">
        <f t="shared" si="2"/>
        <v>339</v>
      </c>
      <c r="B28" s="33" t="s">
        <v>53</v>
      </c>
      <c r="C28" s="34">
        <f t="shared" si="3"/>
        <v>41732</v>
      </c>
      <c r="D28" s="32" t="str">
        <f t="shared" si="4"/>
        <v>J</v>
      </c>
      <c r="E28" s="35">
        <f t="shared" si="5"/>
        <v>14</v>
      </c>
      <c r="F28" s="36">
        <v>13</v>
      </c>
      <c r="G28" s="36">
        <v>18</v>
      </c>
      <c r="H28" s="36">
        <v>22</v>
      </c>
      <c r="I28" s="36">
        <v>41</v>
      </c>
      <c r="J28" s="36">
        <v>48</v>
      </c>
      <c r="K28" s="36">
        <v>15</v>
      </c>
      <c r="L28" s="36">
        <v>6</v>
      </c>
      <c r="M28" s="36">
        <v>8</v>
      </c>
      <c r="N28" s="32" t="s">
        <v>27</v>
      </c>
      <c r="O28" s="80"/>
    </row>
    <row r="29" spans="1:15" x14ac:dyDescent="0.25">
      <c r="A29" s="32">
        <f t="shared" si="2"/>
        <v>340</v>
      </c>
      <c r="B29" s="33" t="s">
        <v>54</v>
      </c>
      <c r="C29" s="34">
        <f t="shared" si="3"/>
        <v>41734</v>
      </c>
      <c r="D29" s="32" t="str">
        <f t="shared" si="4"/>
        <v>S</v>
      </c>
      <c r="E29" s="35">
        <f t="shared" si="5"/>
        <v>14</v>
      </c>
      <c r="F29" s="36">
        <v>13</v>
      </c>
      <c r="G29" s="36">
        <v>9</v>
      </c>
      <c r="H29" s="36">
        <v>30</v>
      </c>
      <c r="I29" s="36">
        <v>45</v>
      </c>
      <c r="J29" s="36">
        <v>36</v>
      </c>
      <c r="K29" s="36">
        <v>37</v>
      </c>
      <c r="L29" s="36">
        <v>16</v>
      </c>
      <c r="M29" s="36">
        <v>6</v>
      </c>
      <c r="N29" s="32" t="s">
        <v>27</v>
      </c>
      <c r="O29" s="80"/>
    </row>
    <row r="30" spans="1:15" x14ac:dyDescent="0.25">
      <c r="A30" s="32">
        <f t="shared" si="2"/>
        <v>341</v>
      </c>
      <c r="B30" s="33" t="s">
        <v>55</v>
      </c>
      <c r="C30" s="34">
        <f t="shared" si="3"/>
        <v>41739</v>
      </c>
      <c r="D30" s="32" t="str">
        <f t="shared" si="4"/>
        <v>J</v>
      </c>
      <c r="E30" s="35">
        <f t="shared" si="5"/>
        <v>15</v>
      </c>
      <c r="F30" s="36">
        <v>17</v>
      </c>
      <c r="G30" s="36">
        <v>24</v>
      </c>
      <c r="H30" s="36">
        <v>5</v>
      </c>
      <c r="I30" s="36">
        <v>6</v>
      </c>
      <c r="J30" s="36">
        <v>32</v>
      </c>
      <c r="K30" s="36">
        <v>12</v>
      </c>
      <c r="L30" s="36">
        <v>18</v>
      </c>
      <c r="M30" s="36">
        <v>4</v>
      </c>
      <c r="N30" s="32" t="s">
        <v>27</v>
      </c>
      <c r="O30" s="80"/>
    </row>
    <row r="31" spans="1:15" x14ac:dyDescent="0.25">
      <c r="A31" s="32">
        <f t="shared" si="2"/>
        <v>342</v>
      </c>
      <c r="B31" s="33" t="s">
        <v>56</v>
      </c>
      <c r="C31" s="34">
        <f t="shared" si="3"/>
        <v>41741</v>
      </c>
      <c r="D31" s="32" t="str">
        <f t="shared" si="4"/>
        <v>S</v>
      </c>
      <c r="E31" s="35">
        <f t="shared" si="5"/>
        <v>15</v>
      </c>
      <c r="F31" s="36">
        <v>27</v>
      </c>
      <c r="G31" s="36">
        <v>22</v>
      </c>
      <c r="H31" s="36">
        <v>24</v>
      </c>
      <c r="I31" s="36">
        <v>19</v>
      </c>
      <c r="J31" s="36">
        <v>13</v>
      </c>
      <c r="K31" s="36">
        <v>4</v>
      </c>
      <c r="L31" s="36">
        <v>1</v>
      </c>
      <c r="M31" s="36">
        <v>5</v>
      </c>
      <c r="N31" s="32" t="s">
        <v>27</v>
      </c>
      <c r="O31" s="80"/>
    </row>
    <row r="32" spans="1:15" x14ac:dyDescent="0.25">
      <c r="A32" s="32">
        <f t="shared" si="2"/>
        <v>343</v>
      </c>
      <c r="B32" s="33" t="s">
        <v>57</v>
      </c>
      <c r="C32" s="34">
        <f t="shared" si="3"/>
        <v>41746</v>
      </c>
      <c r="D32" s="32" t="str">
        <f t="shared" si="4"/>
        <v>J</v>
      </c>
      <c r="E32" s="35">
        <f t="shared" si="5"/>
        <v>16</v>
      </c>
      <c r="F32" s="36">
        <v>9</v>
      </c>
      <c r="G32" s="36">
        <v>14</v>
      </c>
      <c r="H32" s="36">
        <v>23</v>
      </c>
      <c r="I32" s="36">
        <v>11</v>
      </c>
      <c r="J32" s="36">
        <v>28</v>
      </c>
      <c r="K32" s="36">
        <v>47</v>
      </c>
      <c r="L32" s="36">
        <v>15</v>
      </c>
      <c r="M32" s="36">
        <v>6</v>
      </c>
      <c r="N32" s="32" t="s">
        <v>27</v>
      </c>
      <c r="O32" s="80"/>
    </row>
    <row r="33" spans="1:15" x14ac:dyDescent="0.25">
      <c r="A33" s="32">
        <f t="shared" si="2"/>
        <v>344</v>
      </c>
      <c r="B33" s="33" t="s">
        <v>58</v>
      </c>
      <c r="C33" s="34">
        <f t="shared" si="3"/>
        <v>41748</v>
      </c>
      <c r="D33" s="32" t="str">
        <f t="shared" si="4"/>
        <v>S</v>
      </c>
      <c r="E33" s="35">
        <f t="shared" si="5"/>
        <v>16</v>
      </c>
      <c r="F33" s="36">
        <v>17</v>
      </c>
      <c r="G33" s="36">
        <v>40</v>
      </c>
      <c r="H33" s="36">
        <v>45</v>
      </c>
      <c r="I33" s="36">
        <v>29</v>
      </c>
      <c r="J33" s="36">
        <v>11</v>
      </c>
      <c r="K33" s="36">
        <v>27</v>
      </c>
      <c r="L33" s="36">
        <v>44</v>
      </c>
      <c r="M33" s="36">
        <v>6</v>
      </c>
      <c r="N33" s="32" t="s">
        <v>27</v>
      </c>
      <c r="O33" s="80"/>
    </row>
    <row r="34" spans="1:15" x14ac:dyDescent="0.25">
      <c r="A34" s="32">
        <f t="shared" si="2"/>
        <v>345</v>
      </c>
      <c r="B34" s="33" t="s">
        <v>59</v>
      </c>
      <c r="C34" s="34">
        <f t="shared" si="3"/>
        <v>41753</v>
      </c>
      <c r="D34" s="32" t="str">
        <f t="shared" si="4"/>
        <v>J</v>
      </c>
      <c r="E34" s="35">
        <f t="shared" si="5"/>
        <v>17</v>
      </c>
      <c r="F34" s="36">
        <v>26</v>
      </c>
      <c r="G34" s="36">
        <v>12</v>
      </c>
      <c r="H34" s="36">
        <v>42</v>
      </c>
      <c r="I34" s="36">
        <v>48</v>
      </c>
      <c r="J34" s="36">
        <v>3</v>
      </c>
      <c r="K34" s="36">
        <v>19</v>
      </c>
      <c r="L34" s="36">
        <v>22</v>
      </c>
      <c r="M34" s="36">
        <v>7</v>
      </c>
      <c r="N34" s="32" t="s">
        <v>27</v>
      </c>
      <c r="O34" s="80"/>
    </row>
    <row r="35" spans="1:15" x14ac:dyDescent="0.25">
      <c r="A35" s="32">
        <f t="shared" si="2"/>
        <v>346</v>
      </c>
      <c r="B35" s="33" t="s">
        <v>60</v>
      </c>
      <c r="C35" s="34">
        <f t="shared" si="3"/>
        <v>41755</v>
      </c>
      <c r="D35" s="32" t="str">
        <f t="shared" si="4"/>
        <v>S</v>
      </c>
      <c r="E35" s="35">
        <f t="shared" si="5"/>
        <v>17</v>
      </c>
      <c r="F35" s="36">
        <v>9</v>
      </c>
      <c r="G35" s="36">
        <v>18</v>
      </c>
      <c r="H35" s="36">
        <v>1</v>
      </c>
      <c r="I35" s="36">
        <v>38</v>
      </c>
      <c r="J35" s="36">
        <v>2</v>
      </c>
      <c r="K35" s="36">
        <v>48</v>
      </c>
      <c r="L35" s="36">
        <v>6</v>
      </c>
      <c r="M35" s="36">
        <v>0</v>
      </c>
      <c r="N35" s="32" t="s">
        <v>27</v>
      </c>
      <c r="O35" s="80"/>
    </row>
    <row r="36" spans="1:15" x14ac:dyDescent="0.25">
      <c r="A36" s="32">
        <f t="shared" si="2"/>
        <v>347</v>
      </c>
      <c r="B36" s="33" t="s">
        <v>61</v>
      </c>
      <c r="C36" s="34">
        <f t="shared" si="3"/>
        <v>41760</v>
      </c>
      <c r="D36" s="32" t="str">
        <f t="shared" si="4"/>
        <v>J</v>
      </c>
      <c r="E36" s="35">
        <f t="shared" si="5"/>
        <v>18</v>
      </c>
      <c r="F36" s="36">
        <v>44</v>
      </c>
      <c r="G36" s="36">
        <v>33</v>
      </c>
      <c r="H36" s="36">
        <v>9</v>
      </c>
      <c r="I36" s="36">
        <v>27</v>
      </c>
      <c r="J36" s="36">
        <v>23</v>
      </c>
      <c r="K36" s="36">
        <v>38</v>
      </c>
      <c r="L36" s="36">
        <v>37</v>
      </c>
      <c r="M36" s="36">
        <v>9</v>
      </c>
      <c r="N36" s="32" t="s">
        <v>27</v>
      </c>
      <c r="O36" s="80"/>
    </row>
    <row r="37" spans="1:15" x14ac:dyDescent="0.25">
      <c r="A37" s="32">
        <f t="shared" si="2"/>
        <v>348</v>
      </c>
      <c r="B37" s="33" t="s">
        <v>62</v>
      </c>
      <c r="C37" s="34">
        <f t="shared" si="3"/>
        <v>41762</v>
      </c>
      <c r="D37" s="32" t="str">
        <f t="shared" si="4"/>
        <v>S</v>
      </c>
      <c r="E37" s="35">
        <f t="shared" si="5"/>
        <v>18</v>
      </c>
      <c r="F37" s="36">
        <v>4</v>
      </c>
      <c r="G37" s="36">
        <v>14</v>
      </c>
      <c r="H37" s="36">
        <v>5</v>
      </c>
      <c r="I37" s="36">
        <v>45</v>
      </c>
      <c r="J37" s="36">
        <v>16</v>
      </c>
      <c r="K37" s="36">
        <v>49</v>
      </c>
      <c r="L37" s="36">
        <v>37</v>
      </c>
      <c r="M37" s="36">
        <v>1</v>
      </c>
      <c r="N37" s="32" t="s">
        <v>27</v>
      </c>
      <c r="O37" s="80"/>
    </row>
    <row r="38" spans="1:15" x14ac:dyDescent="0.25">
      <c r="A38" s="32">
        <f t="shared" si="2"/>
        <v>349</v>
      </c>
      <c r="B38" s="33" t="s">
        <v>63</v>
      </c>
      <c r="C38" s="34">
        <f t="shared" ref="C38:C69" si="6">C36+7</f>
        <v>41767</v>
      </c>
      <c r="D38" s="32" t="str">
        <f t="shared" si="4"/>
        <v>J</v>
      </c>
      <c r="E38" s="35">
        <f t="shared" si="5"/>
        <v>19</v>
      </c>
      <c r="F38" s="36">
        <v>14</v>
      </c>
      <c r="G38" s="36">
        <v>11</v>
      </c>
      <c r="H38" s="36">
        <v>26</v>
      </c>
      <c r="I38" s="36">
        <v>38</v>
      </c>
      <c r="J38" s="36">
        <v>22</v>
      </c>
      <c r="K38" s="36">
        <v>44</v>
      </c>
      <c r="L38" s="36">
        <v>42</v>
      </c>
      <c r="M38" s="36">
        <v>0</v>
      </c>
      <c r="N38" s="32" t="s">
        <v>27</v>
      </c>
      <c r="O38" s="80"/>
    </row>
    <row r="39" spans="1:15" x14ac:dyDescent="0.25">
      <c r="A39" s="32">
        <f t="shared" si="2"/>
        <v>350</v>
      </c>
      <c r="B39" s="33" t="s">
        <v>64</v>
      </c>
      <c r="C39" s="34">
        <f t="shared" si="6"/>
        <v>41769</v>
      </c>
      <c r="D39" s="32" t="str">
        <f t="shared" si="4"/>
        <v>S</v>
      </c>
      <c r="E39" s="35">
        <f t="shared" si="5"/>
        <v>19</v>
      </c>
      <c r="F39" s="36">
        <v>37</v>
      </c>
      <c r="G39" s="36">
        <v>33</v>
      </c>
      <c r="H39" s="36">
        <v>15</v>
      </c>
      <c r="I39" s="36">
        <v>17</v>
      </c>
      <c r="J39" s="36">
        <v>23</v>
      </c>
      <c r="K39" s="36">
        <v>5</v>
      </c>
      <c r="L39" s="36">
        <v>16</v>
      </c>
      <c r="M39" s="36">
        <v>6</v>
      </c>
      <c r="N39" s="32" t="s">
        <v>27</v>
      </c>
      <c r="O39" s="80"/>
    </row>
    <row r="40" spans="1:15" x14ac:dyDescent="0.25">
      <c r="A40" s="32">
        <f t="shared" si="2"/>
        <v>351</v>
      </c>
      <c r="B40" s="33" t="s">
        <v>65</v>
      </c>
      <c r="C40" s="34">
        <f t="shared" si="6"/>
        <v>41774</v>
      </c>
      <c r="D40" s="32" t="str">
        <f t="shared" si="4"/>
        <v>J</v>
      </c>
      <c r="E40" s="35">
        <f t="shared" si="5"/>
        <v>20</v>
      </c>
      <c r="F40" s="36">
        <v>28</v>
      </c>
      <c r="G40" s="36">
        <v>14</v>
      </c>
      <c r="H40" s="36">
        <v>3</v>
      </c>
      <c r="I40" s="36">
        <v>18</v>
      </c>
      <c r="J40" s="36">
        <v>45</v>
      </c>
      <c r="K40" s="36">
        <v>23</v>
      </c>
      <c r="L40" s="36">
        <v>37</v>
      </c>
      <c r="M40" s="36">
        <v>0</v>
      </c>
      <c r="N40" s="32" t="s">
        <v>27</v>
      </c>
      <c r="O40" s="80"/>
    </row>
    <row r="41" spans="1:15" x14ac:dyDescent="0.25">
      <c r="A41" s="32">
        <f t="shared" si="2"/>
        <v>352</v>
      </c>
      <c r="B41" s="33" t="s">
        <v>66</v>
      </c>
      <c r="C41" s="34">
        <f t="shared" si="6"/>
        <v>41776</v>
      </c>
      <c r="D41" s="32" t="str">
        <f t="shared" si="4"/>
        <v>S</v>
      </c>
      <c r="E41" s="35">
        <f t="shared" si="5"/>
        <v>20</v>
      </c>
      <c r="F41" s="36">
        <v>7</v>
      </c>
      <c r="G41" s="36">
        <v>3</v>
      </c>
      <c r="H41" s="36">
        <v>37</v>
      </c>
      <c r="I41" s="36">
        <v>47</v>
      </c>
      <c r="J41" s="36">
        <v>49</v>
      </c>
      <c r="K41" s="36">
        <v>33</v>
      </c>
      <c r="L41" s="36">
        <v>6</v>
      </c>
      <c r="M41" s="36">
        <v>1</v>
      </c>
      <c r="N41" s="32" t="s">
        <v>27</v>
      </c>
      <c r="O41" s="80"/>
    </row>
    <row r="42" spans="1:15" x14ac:dyDescent="0.25">
      <c r="A42" s="32">
        <f t="shared" si="2"/>
        <v>353</v>
      </c>
      <c r="B42" s="33" t="s">
        <v>67</v>
      </c>
      <c r="C42" s="34">
        <f t="shared" si="6"/>
        <v>41781</v>
      </c>
      <c r="D42" s="32" t="str">
        <f t="shared" si="4"/>
        <v>J</v>
      </c>
      <c r="E42" s="35">
        <f t="shared" si="5"/>
        <v>21</v>
      </c>
      <c r="F42" s="36">
        <v>36</v>
      </c>
      <c r="G42" s="36">
        <v>13</v>
      </c>
      <c r="H42" s="36">
        <v>22</v>
      </c>
      <c r="I42" s="36">
        <v>7</v>
      </c>
      <c r="J42" s="36">
        <v>26</v>
      </c>
      <c r="K42" s="36">
        <v>49</v>
      </c>
      <c r="L42" s="36">
        <v>15</v>
      </c>
      <c r="M42" s="36">
        <v>7</v>
      </c>
      <c r="N42" s="32" t="s">
        <v>27</v>
      </c>
      <c r="O42" s="80"/>
    </row>
    <row r="43" spans="1:15" x14ac:dyDescent="0.25">
      <c r="A43" s="32">
        <f t="shared" si="2"/>
        <v>354</v>
      </c>
      <c r="B43" s="33" t="s">
        <v>68</v>
      </c>
      <c r="C43" s="34">
        <f t="shared" si="6"/>
        <v>41783</v>
      </c>
      <c r="D43" s="32" t="str">
        <f t="shared" si="4"/>
        <v>S</v>
      </c>
      <c r="E43" s="35">
        <f t="shared" si="5"/>
        <v>21</v>
      </c>
      <c r="F43" s="36">
        <v>47</v>
      </c>
      <c r="G43" s="36">
        <v>36</v>
      </c>
      <c r="H43" s="36">
        <v>33</v>
      </c>
      <c r="I43" s="36">
        <v>38</v>
      </c>
      <c r="J43" s="36">
        <v>21</v>
      </c>
      <c r="K43" s="36">
        <v>45</v>
      </c>
      <c r="L43" s="36">
        <v>8</v>
      </c>
      <c r="M43" s="36">
        <v>4</v>
      </c>
      <c r="N43" s="32" t="s">
        <v>27</v>
      </c>
      <c r="O43" s="80"/>
    </row>
    <row r="44" spans="1:15" x14ac:dyDescent="0.25">
      <c r="A44" s="32">
        <f t="shared" si="2"/>
        <v>355</v>
      </c>
      <c r="B44" s="33" t="s">
        <v>69</v>
      </c>
      <c r="C44" s="34">
        <f t="shared" si="6"/>
        <v>41788</v>
      </c>
      <c r="D44" s="32" t="str">
        <f t="shared" si="4"/>
        <v>J</v>
      </c>
      <c r="E44" s="35">
        <f t="shared" si="5"/>
        <v>22</v>
      </c>
      <c r="F44" s="36">
        <v>49</v>
      </c>
      <c r="G44" s="36">
        <v>12</v>
      </c>
      <c r="H44" s="36">
        <v>5</v>
      </c>
      <c r="I44" s="36">
        <v>3</v>
      </c>
      <c r="J44" s="36">
        <v>46</v>
      </c>
      <c r="K44" s="36">
        <v>34</v>
      </c>
      <c r="L44" s="36">
        <v>27</v>
      </c>
      <c r="M44" s="36">
        <v>3</v>
      </c>
      <c r="N44" s="32" t="s">
        <v>27</v>
      </c>
      <c r="O44" s="80"/>
    </row>
    <row r="45" spans="1:15" x14ac:dyDescent="0.25">
      <c r="A45" s="32">
        <f t="shared" si="2"/>
        <v>356</v>
      </c>
      <c r="B45" s="33" t="s">
        <v>70</v>
      </c>
      <c r="C45" s="34">
        <f t="shared" si="6"/>
        <v>41790</v>
      </c>
      <c r="D45" s="32" t="str">
        <f t="shared" si="4"/>
        <v>S</v>
      </c>
      <c r="E45" s="35">
        <f t="shared" si="5"/>
        <v>22</v>
      </c>
      <c r="F45" s="36">
        <v>42</v>
      </c>
      <c r="G45" s="36">
        <v>30</v>
      </c>
      <c r="H45" s="36">
        <v>4</v>
      </c>
      <c r="I45" s="36">
        <v>12</v>
      </c>
      <c r="J45" s="36">
        <v>43</v>
      </c>
      <c r="K45" s="36">
        <v>14</v>
      </c>
      <c r="L45" s="36">
        <v>36</v>
      </c>
      <c r="M45" s="36">
        <v>5</v>
      </c>
      <c r="N45" s="32" t="s">
        <v>27</v>
      </c>
      <c r="O45" s="80"/>
    </row>
    <row r="46" spans="1:15" x14ac:dyDescent="0.25">
      <c r="A46" s="32">
        <f t="shared" si="2"/>
        <v>357</v>
      </c>
      <c r="B46" s="33" t="s">
        <v>71</v>
      </c>
      <c r="C46" s="34">
        <f t="shared" si="6"/>
        <v>41795</v>
      </c>
      <c r="D46" s="32" t="str">
        <f t="shared" si="4"/>
        <v>J</v>
      </c>
      <c r="E46" s="35">
        <f t="shared" si="5"/>
        <v>23</v>
      </c>
      <c r="F46" s="36">
        <v>16</v>
      </c>
      <c r="G46" s="36">
        <v>19</v>
      </c>
      <c r="H46" s="36">
        <v>20</v>
      </c>
      <c r="I46" s="36">
        <v>48</v>
      </c>
      <c r="J46" s="36">
        <v>10</v>
      </c>
      <c r="K46" s="36">
        <v>15</v>
      </c>
      <c r="L46" s="36">
        <v>28</v>
      </c>
      <c r="M46" s="36">
        <v>7</v>
      </c>
      <c r="N46" s="32" t="s">
        <v>27</v>
      </c>
      <c r="O46" s="80"/>
    </row>
    <row r="47" spans="1:15" x14ac:dyDescent="0.25">
      <c r="A47" s="32">
        <f t="shared" si="2"/>
        <v>358</v>
      </c>
      <c r="B47" s="33" t="s">
        <v>72</v>
      </c>
      <c r="C47" s="34">
        <f t="shared" si="6"/>
        <v>41797</v>
      </c>
      <c r="D47" s="32" t="str">
        <f t="shared" si="4"/>
        <v>S</v>
      </c>
      <c r="E47" s="35">
        <f t="shared" si="5"/>
        <v>23</v>
      </c>
      <c r="F47" s="36">
        <v>22</v>
      </c>
      <c r="G47" s="36">
        <v>19</v>
      </c>
      <c r="H47" s="36">
        <v>17</v>
      </c>
      <c r="I47" s="36">
        <v>29</v>
      </c>
      <c r="J47" s="36">
        <v>20</v>
      </c>
      <c r="K47" s="36">
        <v>13</v>
      </c>
      <c r="L47" s="36">
        <v>25</v>
      </c>
      <c r="M47" s="36">
        <v>1</v>
      </c>
      <c r="N47" s="32" t="s">
        <v>27</v>
      </c>
      <c r="O47" s="80"/>
    </row>
    <row r="48" spans="1:15" x14ac:dyDescent="0.25">
      <c r="A48" s="32">
        <f t="shared" si="2"/>
        <v>359</v>
      </c>
      <c r="B48" s="33" t="s">
        <v>73</v>
      </c>
      <c r="C48" s="34">
        <f t="shared" si="6"/>
        <v>41802</v>
      </c>
      <c r="D48" s="32" t="str">
        <f t="shared" si="4"/>
        <v>J</v>
      </c>
      <c r="E48" s="35">
        <f t="shared" si="5"/>
        <v>24</v>
      </c>
      <c r="F48" s="36">
        <v>47</v>
      </c>
      <c r="G48" s="36">
        <v>32</v>
      </c>
      <c r="H48" s="36">
        <v>31</v>
      </c>
      <c r="I48" s="36">
        <v>24</v>
      </c>
      <c r="J48" s="36">
        <v>30</v>
      </c>
      <c r="K48" s="36">
        <v>43</v>
      </c>
      <c r="L48" s="36">
        <v>7</v>
      </c>
      <c r="M48" s="36">
        <v>9</v>
      </c>
      <c r="N48" s="32" t="s">
        <v>27</v>
      </c>
      <c r="O48" s="80"/>
    </row>
    <row r="49" spans="1:15" x14ac:dyDescent="0.25">
      <c r="A49" s="32">
        <f t="shared" si="2"/>
        <v>360</v>
      </c>
      <c r="B49" s="33" t="s">
        <v>74</v>
      </c>
      <c r="C49" s="34">
        <f t="shared" si="6"/>
        <v>41804</v>
      </c>
      <c r="D49" s="32" t="str">
        <f t="shared" si="4"/>
        <v>S</v>
      </c>
      <c r="E49" s="35">
        <f t="shared" si="5"/>
        <v>24</v>
      </c>
      <c r="F49" s="36">
        <v>40</v>
      </c>
      <c r="G49" s="36">
        <v>6</v>
      </c>
      <c r="H49" s="36">
        <v>41</v>
      </c>
      <c r="I49" s="36">
        <v>43</v>
      </c>
      <c r="J49" s="36">
        <v>19</v>
      </c>
      <c r="K49" s="36">
        <v>5</v>
      </c>
      <c r="L49" s="36">
        <v>26</v>
      </c>
      <c r="M49" s="36">
        <v>0</v>
      </c>
      <c r="N49" s="32" t="s">
        <v>27</v>
      </c>
      <c r="O49" s="80"/>
    </row>
    <row r="50" spans="1:15" x14ac:dyDescent="0.25">
      <c r="A50" s="32">
        <f t="shared" si="2"/>
        <v>361</v>
      </c>
      <c r="B50" s="33" t="s">
        <v>75</v>
      </c>
      <c r="C50" s="34">
        <f t="shared" si="6"/>
        <v>41809</v>
      </c>
      <c r="D50" s="32" t="str">
        <f t="shared" si="4"/>
        <v>J</v>
      </c>
      <c r="E50" s="35">
        <f t="shared" si="5"/>
        <v>25</v>
      </c>
      <c r="F50" s="36">
        <v>9</v>
      </c>
      <c r="G50" s="36">
        <v>8</v>
      </c>
      <c r="H50" s="36">
        <v>12</v>
      </c>
      <c r="I50" s="36">
        <v>44</v>
      </c>
      <c r="J50" s="36">
        <v>2</v>
      </c>
      <c r="K50" s="36">
        <v>47</v>
      </c>
      <c r="L50" s="36">
        <v>36</v>
      </c>
      <c r="M50" s="36">
        <v>9</v>
      </c>
      <c r="N50" s="32" t="s">
        <v>27</v>
      </c>
      <c r="O50" s="80"/>
    </row>
    <row r="51" spans="1:15" x14ac:dyDescent="0.25">
      <c r="A51" s="32">
        <f t="shared" si="2"/>
        <v>362</v>
      </c>
      <c r="B51" s="33" t="s">
        <v>76</v>
      </c>
      <c r="C51" s="34">
        <f t="shared" si="6"/>
        <v>41811</v>
      </c>
      <c r="D51" s="32" t="str">
        <f t="shared" si="4"/>
        <v>S</v>
      </c>
      <c r="E51" s="35">
        <f t="shared" si="5"/>
        <v>25</v>
      </c>
      <c r="F51" s="36">
        <v>39</v>
      </c>
      <c r="G51" s="36">
        <v>3</v>
      </c>
      <c r="H51" s="36">
        <v>6</v>
      </c>
      <c r="I51" s="36">
        <v>49</v>
      </c>
      <c r="J51" s="36">
        <v>36</v>
      </c>
      <c r="K51" s="36">
        <v>35</v>
      </c>
      <c r="L51" s="36">
        <v>24</v>
      </c>
      <c r="M51" s="36">
        <v>8</v>
      </c>
      <c r="N51" s="32" t="s">
        <v>27</v>
      </c>
      <c r="O51" s="80"/>
    </row>
    <row r="52" spans="1:15" x14ac:dyDescent="0.25">
      <c r="A52" s="32">
        <f t="shared" si="2"/>
        <v>363</v>
      </c>
      <c r="B52" s="33" t="s">
        <v>77</v>
      </c>
      <c r="C52" s="34">
        <f t="shared" si="6"/>
        <v>41816</v>
      </c>
      <c r="D52" s="32" t="str">
        <f t="shared" si="4"/>
        <v>J</v>
      </c>
      <c r="E52" s="35">
        <f t="shared" si="5"/>
        <v>26</v>
      </c>
      <c r="F52" s="36">
        <v>49</v>
      </c>
      <c r="G52" s="36">
        <v>17</v>
      </c>
      <c r="H52" s="36">
        <v>41</v>
      </c>
      <c r="I52" s="36">
        <v>5</v>
      </c>
      <c r="J52" s="36">
        <v>14</v>
      </c>
      <c r="K52" s="36">
        <v>42</v>
      </c>
      <c r="L52" s="36">
        <v>2</v>
      </c>
      <c r="M52" s="36">
        <v>4</v>
      </c>
      <c r="N52" s="32" t="s">
        <v>27</v>
      </c>
      <c r="O52" s="80"/>
    </row>
    <row r="53" spans="1:15" x14ac:dyDescent="0.25">
      <c r="A53" s="32">
        <f t="shared" si="2"/>
        <v>364</v>
      </c>
      <c r="B53" s="33" t="s">
        <v>78</v>
      </c>
      <c r="C53" s="34">
        <f t="shared" si="6"/>
        <v>41818</v>
      </c>
      <c r="D53" s="32" t="str">
        <f t="shared" si="4"/>
        <v>S</v>
      </c>
      <c r="E53" s="35">
        <f t="shared" si="5"/>
        <v>26</v>
      </c>
      <c r="F53" s="36">
        <v>18</v>
      </c>
      <c r="G53" s="36">
        <v>30</v>
      </c>
      <c r="H53" s="36">
        <v>45</v>
      </c>
      <c r="I53" s="36">
        <v>46</v>
      </c>
      <c r="J53" s="36">
        <v>15</v>
      </c>
      <c r="K53" s="36">
        <v>39</v>
      </c>
      <c r="L53" s="36">
        <v>41</v>
      </c>
      <c r="M53" s="36">
        <v>9</v>
      </c>
      <c r="N53" s="32" t="s">
        <v>27</v>
      </c>
      <c r="O53" s="80"/>
    </row>
    <row r="54" spans="1:15" x14ac:dyDescent="0.25">
      <c r="A54" s="32">
        <f t="shared" si="2"/>
        <v>365</v>
      </c>
      <c r="B54" s="33" t="s">
        <v>79</v>
      </c>
      <c r="C54" s="34">
        <f t="shared" si="6"/>
        <v>41823</v>
      </c>
      <c r="D54" s="32" t="str">
        <f t="shared" si="4"/>
        <v>J</v>
      </c>
      <c r="E54" s="35">
        <f t="shared" si="5"/>
        <v>27</v>
      </c>
      <c r="F54" s="36">
        <v>15</v>
      </c>
      <c r="G54" s="36">
        <v>39</v>
      </c>
      <c r="H54" s="36">
        <v>6</v>
      </c>
      <c r="I54" s="36">
        <v>7</v>
      </c>
      <c r="J54" s="36">
        <v>1</v>
      </c>
      <c r="K54" s="36">
        <v>35</v>
      </c>
      <c r="L54" s="36">
        <v>44</v>
      </c>
      <c r="M54" s="36">
        <v>0</v>
      </c>
      <c r="N54" s="32" t="s">
        <v>27</v>
      </c>
      <c r="O54" s="80"/>
    </row>
    <row r="55" spans="1:15" x14ac:dyDescent="0.25">
      <c r="A55" s="32">
        <f t="shared" si="2"/>
        <v>366</v>
      </c>
      <c r="B55" s="33" t="s">
        <v>80</v>
      </c>
      <c r="C55" s="34">
        <f t="shared" si="6"/>
        <v>41825</v>
      </c>
      <c r="D55" s="32" t="str">
        <f t="shared" si="4"/>
        <v>S</v>
      </c>
      <c r="E55" s="35">
        <f t="shared" si="5"/>
        <v>27</v>
      </c>
      <c r="F55" s="36">
        <v>14</v>
      </c>
      <c r="G55" s="36">
        <v>3</v>
      </c>
      <c r="H55" s="36">
        <v>45</v>
      </c>
      <c r="I55" s="36">
        <v>6</v>
      </c>
      <c r="J55" s="36">
        <v>41</v>
      </c>
      <c r="K55" s="36">
        <v>43</v>
      </c>
      <c r="L55" s="36">
        <v>10</v>
      </c>
      <c r="M55" s="36">
        <v>1</v>
      </c>
      <c r="N55" s="32" t="s">
        <v>27</v>
      </c>
      <c r="O55" s="80"/>
    </row>
    <row r="56" spans="1:15" x14ac:dyDescent="0.25">
      <c r="A56" s="32">
        <f t="shared" si="2"/>
        <v>367</v>
      </c>
      <c r="B56" s="33" t="s">
        <v>81</v>
      </c>
      <c r="C56" s="34">
        <f t="shared" si="6"/>
        <v>41830</v>
      </c>
      <c r="D56" s="32" t="str">
        <f t="shared" si="4"/>
        <v>J</v>
      </c>
      <c r="E56" s="35">
        <f t="shared" si="5"/>
        <v>28</v>
      </c>
      <c r="F56" s="36">
        <v>29</v>
      </c>
      <c r="G56" s="36">
        <v>18</v>
      </c>
      <c r="H56" s="36">
        <v>17</v>
      </c>
      <c r="I56" s="36">
        <v>40</v>
      </c>
      <c r="J56" s="36">
        <v>11</v>
      </c>
      <c r="K56" s="36">
        <v>38</v>
      </c>
      <c r="L56" s="36">
        <v>24</v>
      </c>
      <c r="M56" s="36">
        <v>1</v>
      </c>
      <c r="N56" s="32" t="s">
        <v>27</v>
      </c>
      <c r="O56" s="80"/>
    </row>
    <row r="57" spans="1:15" x14ac:dyDescent="0.25">
      <c r="A57" s="32">
        <f t="shared" si="2"/>
        <v>368</v>
      </c>
      <c r="B57" s="33" t="s">
        <v>82</v>
      </c>
      <c r="C57" s="34">
        <f t="shared" si="6"/>
        <v>41832</v>
      </c>
      <c r="D57" s="32" t="str">
        <f t="shared" si="4"/>
        <v>S</v>
      </c>
      <c r="E57" s="35">
        <f t="shared" si="5"/>
        <v>28</v>
      </c>
      <c r="F57" s="36">
        <v>27</v>
      </c>
      <c r="G57" s="36">
        <v>43</v>
      </c>
      <c r="H57" s="36">
        <v>12</v>
      </c>
      <c r="I57" s="36">
        <v>20</v>
      </c>
      <c r="J57" s="36">
        <v>11</v>
      </c>
      <c r="K57" s="36">
        <v>9</v>
      </c>
      <c r="L57" s="36">
        <v>34</v>
      </c>
      <c r="M57" s="36">
        <v>6</v>
      </c>
      <c r="N57" s="32" t="s">
        <v>27</v>
      </c>
      <c r="O57" s="80"/>
    </row>
    <row r="58" spans="1:15" x14ac:dyDescent="0.25">
      <c r="A58" s="32">
        <f t="shared" si="2"/>
        <v>369</v>
      </c>
      <c r="B58" s="33" t="s">
        <v>83</v>
      </c>
      <c r="C58" s="34">
        <f t="shared" si="6"/>
        <v>41837</v>
      </c>
      <c r="D58" s="32" t="str">
        <f t="shared" si="4"/>
        <v>J</v>
      </c>
      <c r="E58" s="35">
        <f t="shared" si="5"/>
        <v>29</v>
      </c>
      <c r="F58" s="36">
        <v>23</v>
      </c>
      <c r="G58" s="36">
        <v>37</v>
      </c>
      <c r="H58" s="36">
        <v>4</v>
      </c>
      <c r="I58" s="36">
        <v>28</v>
      </c>
      <c r="J58" s="36">
        <v>26</v>
      </c>
      <c r="K58" s="36">
        <v>18</v>
      </c>
      <c r="L58" s="36">
        <v>21</v>
      </c>
      <c r="M58" s="36">
        <v>1</v>
      </c>
      <c r="N58" s="32" t="s">
        <v>27</v>
      </c>
      <c r="O58" s="80"/>
    </row>
    <row r="59" spans="1:15" x14ac:dyDescent="0.25">
      <c r="A59" s="32">
        <f t="shared" si="2"/>
        <v>370</v>
      </c>
      <c r="B59" s="33" t="s">
        <v>84</v>
      </c>
      <c r="C59" s="34">
        <f t="shared" si="6"/>
        <v>41839</v>
      </c>
      <c r="D59" s="32" t="str">
        <f t="shared" si="4"/>
        <v>S</v>
      </c>
      <c r="E59" s="35">
        <f t="shared" si="5"/>
        <v>29</v>
      </c>
      <c r="F59" s="36">
        <v>47</v>
      </c>
      <c r="G59" s="36">
        <v>12</v>
      </c>
      <c r="H59" s="36">
        <v>37</v>
      </c>
      <c r="I59" s="36">
        <v>3</v>
      </c>
      <c r="J59" s="36">
        <v>21</v>
      </c>
      <c r="K59" s="36">
        <v>42</v>
      </c>
      <c r="L59" s="36">
        <v>38</v>
      </c>
      <c r="M59" s="36">
        <v>3</v>
      </c>
      <c r="N59" s="32" t="s">
        <v>27</v>
      </c>
      <c r="O59" s="80"/>
    </row>
    <row r="60" spans="1:15" x14ac:dyDescent="0.25">
      <c r="A60" s="32">
        <f t="shared" si="2"/>
        <v>371</v>
      </c>
      <c r="B60" s="33" t="s">
        <v>85</v>
      </c>
      <c r="C60" s="34">
        <f t="shared" si="6"/>
        <v>41844</v>
      </c>
      <c r="D60" s="32" t="str">
        <f t="shared" si="4"/>
        <v>J</v>
      </c>
      <c r="E60" s="35">
        <f t="shared" si="5"/>
        <v>30</v>
      </c>
      <c r="F60" s="36">
        <v>33</v>
      </c>
      <c r="G60" s="36">
        <v>10</v>
      </c>
      <c r="H60" s="36">
        <v>26</v>
      </c>
      <c r="I60" s="36">
        <v>47</v>
      </c>
      <c r="J60" s="36">
        <v>34</v>
      </c>
      <c r="K60" s="36">
        <v>21</v>
      </c>
      <c r="L60" s="36">
        <v>36</v>
      </c>
      <c r="M60" s="36">
        <v>4</v>
      </c>
      <c r="N60" s="32" t="s">
        <v>27</v>
      </c>
      <c r="O60" s="80"/>
    </row>
    <row r="61" spans="1:15" x14ac:dyDescent="0.25">
      <c r="A61" s="32">
        <f t="shared" si="2"/>
        <v>372</v>
      </c>
      <c r="B61" s="33" t="s">
        <v>86</v>
      </c>
      <c r="C61" s="34">
        <f t="shared" si="6"/>
        <v>41846</v>
      </c>
      <c r="D61" s="32" t="str">
        <f t="shared" si="4"/>
        <v>S</v>
      </c>
      <c r="E61" s="35">
        <f t="shared" si="5"/>
        <v>30</v>
      </c>
      <c r="F61" s="36">
        <v>2</v>
      </c>
      <c r="G61" s="36">
        <v>6</v>
      </c>
      <c r="H61" s="36">
        <v>9</v>
      </c>
      <c r="I61" s="36">
        <v>17</v>
      </c>
      <c r="J61" s="36">
        <v>45</v>
      </c>
      <c r="K61" s="36">
        <v>16</v>
      </c>
      <c r="L61" s="36">
        <v>23</v>
      </c>
      <c r="M61" s="36">
        <v>9</v>
      </c>
      <c r="N61" s="32" t="s">
        <v>27</v>
      </c>
      <c r="O61" s="80"/>
    </row>
    <row r="62" spans="1:15" x14ac:dyDescent="0.25">
      <c r="A62" s="32">
        <f t="shared" si="2"/>
        <v>373</v>
      </c>
      <c r="B62" s="33" t="s">
        <v>87</v>
      </c>
      <c r="C62" s="34">
        <f t="shared" si="6"/>
        <v>41851</v>
      </c>
      <c r="D62" s="32" t="str">
        <f t="shared" si="4"/>
        <v>J</v>
      </c>
      <c r="E62" s="35">
        <f t="shared" si="5"/>
        <v>31</v>
      </c>
      <c r="F62" s="36">
        <v>42</v>
      </c>
      <c r="G62" s="36">
        <v>40</v>
      </c>
      <c r="H62" s="36">
        <v>2</v>
      </c>
      <c r="I62" s="36">
        <v>46</v>
      </c>
      <c r="J62" s="36">
        <v>18</v>
      </c>
      <c r="K62" s="36">
        <v>43</v>
      </c>
      <c r="L62" s="36">
        <v>45</v>
      </c>
      <c r="M62" s="36">
        <v>8</v>
      </c>
      <c r="N62" s="32" t="s">
        <v>27</v>
      </c>
      <c r="O62" s="80"/>
    </row>
    <row r="63" spans="1:15" x14ac:dyDescent="0.25">
      <c r="A63" s="32">
        <f t="shared" si="2"/>
        <v>374</v>
      </c>
      <c r="B63" s="33" t="s">
        <v>88</v>
      </c>
      <c r="C63" s="34">
        <f t="shared" si="6"/>
        <v>41853</v>
      </c>
      <c r="D63" s="32" t="str">
        <f t="shared" si="4"/>
        <v>S</v>
      </c>
      <c r="E63" s="35">
        <f t="shared" si="5"/>
        <v>31</v>
      </c>
      <c r="F63" s="36">
        <v>49</v>
      </c>
      <c r="G63" s="36">
        <v>45</v>
      </c>
      <c r="H63" s="36">
        <v>2</v>
      </c>
      <c r="I63" s="36">
        <v>44</v>
      </c>
      <c r="J63" s="36">
        <v>37</v>
      </c>
      <c r="K63" s="36">
        <v>32</v>
      </c>
      <c r="L63" s="36">
        <v>14</v>
      </c>
      <c r="M63" s="36">
        <v>6</v>
      </c>
      <c r="N63" s="32" t="s">
        <v>27</v>
      </c>
      <c r="O63" s="80"/>
    </row>
    <row r="64" spans="1:15" x14ac:dyDescent="0.25">
      <c r="A64" s="32">
        <f t="shared" si="2"/>
        <v>375</v>
      </c>
      <c r="B64" s="33" t="s">
        <v>89</v>
      </c>
      <c r="C64" s="34">
        <f t="shared" si="6"/>
        <v>41858</v>
      </c>
      <c r="D64" s="32" t="str">
        <f t="shared" si="4"/>
        <v>J</v>
      </c>
      <c r="E64" s="35">
        <f t="shared" si="5"/>
        <v>32</v>
      </c>
      <c r="F64" s="36">
        <v>40</v>
      </c>
      <c r="G64" s="36">
        <v>36</v>
      </c>
      <c r="H64" s="36">
        <v>20</v>
      </c>
      <c r="I64" s="36">
        <v>16</v>
      </c>
      <c r="J64" s="36">
        <v>28</v>
      </c>
      <c r="K64" s="36">
        <v>44</v>
      </c>
      <c r="L64" s="36">
        <v>12</v>
      </c>
      <c r="M64" s="36">
        <v>9</v>
      </c>
      <c r="N64" s="32" t="s">
        <v>27</v>
      </c>
      <c r="O64" s="80"/>
    </row>
    <row r="65" spans="1:15" x14ac:dyDescent="0.25">
      <c r="A65" s="32">
        <f t="shared" si="2"/>
        <v>376</v>
      </c>
      <c r="B65" s="33" t="s">
        <v>90</v>
      </c>
      <c r="C65" s="34">
        <f t="shared" si="6"/>
        <v>41860</v>
      </c>
      <c r="D65" s="32" t="str">
        <f t="shared" si="4"/>
        <v>S</v>
      </c>
      <c r="E65" s="35">
        <f t="shared" si="5"/>
        <v>32</v>
      </c>
      <c r="F65" s="36">
        <v>24</v>
      </c>
      <c r="G65" s="36">
        <v>39</v>
      </c>
      <c r="H65" s="36">
        <v>22</v>
      </c>
      <c r="I65" s="36">
        <v>8</v>
      </c>
      <c r="J65" s="36">
        <v>2</v>
      </c>
      <c r="K65" s="36">
        <v>4</v>
      </c>
      <c r="L65" s="36">
        <v>37</v>
      </c>
      <c r="M65" s="36">
        <v>1</v>
      </c>
      <c r="N65" s="32" t="s">
        <v>27</v>
      </c>
      <c r="O65" s="80"/>
    </row>
    <row r="66" spans="1:15" x14ac:dyDescent="0.25">
      <c r="A66" s="32">
        <f t="shared" si="2"/>
        <v>377</v>
      </c>
      <c r="B66" s="33" t="s">
        <v>91</v>
      </c>
      <c r="C66" s="34">
        <f t="shared" si="6"/>
        <v>41865</v>
      </c>
      <c r="D66" s="32" t="str">
        <f t="shared" si="4"/>
        <v>J</v>
      </c>
      <c r="E66" s="35">
        <f t="shared" si="5"/>
        <v>33</v>
      </c>
      <c r="F66" s="36">
        <v>26</v>
      </c>
      <c r="G66" s="36">
        <v>19</v>
      </c>
      <c r="H66" s="36">
        <v>25</v>
      </c>
      <c r="I66" s="36">
        <v>16</v>
      </c>
      <c r="J66" s="36">
        <v>33</v>
      </c>
      <c r="K66" s="36">
        <v>46</v>
      </c>
      <c r="L66" s="36">
        <v>49</v>
      </c>
      <c r="M66" s="36">
        <v>7</v>
      </c>
      <c r="N66" s="32" t="s">
        <v>27</v>
      </c>
      <c r="O66" s="80"/>
    </row>
    <row r="67" spans="1:15" x14ac:dyDescent="0.25">
      <c r="A67" s="32">
        <f t="shared" si="2"/>
        <v>378</v>
      </c>
      <c r="B67" s="33" t="s">
        <v>92</v>
      </c>
      <c r="C67" s="34">
        <f t="shared" si="6"/>
        <v>41867</v>
      </c>
      <c r="D67" s="32" t="str">
        <f t="shared" si="4"/>
        <v>S</v>
      </c>
      <c r="E67" s="35">
        <f t="shared" si="5"/>
        <v>33</v>
      </c>
      <c r="F67" s="36">
        <v>46</v>
      </c>
      <c r="G67" s="36">
        <v>41</v>
      </c>
      <c r="H67" s="36">
        <v>7</v>
      </c>
      <c r="I67" s="36">
        <v>38</v>
      </c>
      <c r="J67" s="36">
        <v>19</v>
      </c>
      <c r="K67" s="36">
        <v>43</v>
      </c>
      <c r="L67" s="36">
        <v>25</v>
      </c>
      <c r="M67" s="36">
        <v>3</v>
      </c>
      <c r="N67" s="32" t="s">
        <v>27</v>
      </c>
      <c r="O67" s="80"/>
    </row>
    <row r="68" spans="1:15" x14ac:dyDescent="0.25">
      <c r="A68" s="32">
        <f t="shared" ref="A68:A131" si="7">+A67+1</f>
        <v>379</v>
      </c>
      <c r="B68" s="33" t="s">
        <v>93</v>
      </c>
      <c r="C68" s="34">
        <f t="shared" si="6"/>
        <v>41872</v>
      </c>
      <c r="D68" s="32" t="str">
        <f t="shared" si="4"/>
        <v>J</v>
      </c>
      <c r="E68" s="35">
        <f t="shared" si="5"/>
        <v>34</v>
      </c>
      <c r="F68" s="36">
        <v>6</v>
      </c>
      <c r="G68" s="36">
        <v>43</v>
      </c>
      <c r="H68" s="36">
        <v>21</v>
      </c>
      <c r="I68" s="36">
        <v>2</v>
      </c>
      <c r="J68" s="36">
        <v>8</v>
      </c>
      <c r="K68" s="36">
        <v>26</v>
      </c>
      <c r="L68" s="36">
        <v>18</v>
      </c>
      <c r="M68" s="36">
        <v>5</v>
      </c>
      <c r="N68" s="32" t="s">
        <v>27</v>
      </c>
      <c r="O68" s="80"/>
    </row>
    <row r="69" spans="1:15" x14ac:dyDescent="0.25">
      <c r="A69" s="32">
        <f t="shared" si="7"/>
        <v>380</v>
      </c>
      <c r="B69" s="33" t="s">
        <v>94</v>
      </c>
      <c r="C69" s="34">
        <f t="shared" si="6"/>
        <v>41874</v>
      </c>
      <c r="D69" s="32" t="str">
        <f t="shared" si="4"/>
        <v>S</v>
      </c>
      <c r="E69" s="35">
        <f t="shared" si="5"/>
        <v>34</v>
      </c>
      <c r="F69" s="36">
        <v>18</v>
      </c>
      <c r="G69" s="36">
        <v>28</v>
      </c>
      <c r="H69" s="36">
        <v>32</v>
      </c>
      <c r="I69" s="36">
        <v>27</v>
      </c>
      <c r="J69" s="36">
        <v>45</v>
      </c>
      <c r="K69" s="36">
        <v>3</v>
      </c>
      <c r="L69" s="36">
        <v>23</v>
      </c>
      <c r="M69" s="36">
        <v>0</v>
      </c>
      <c r="N69" s="32" t="s">
        <v>27</v>
      </c>
      <c r="O69" s="80"/>
    </row>
    <row r="70" spans="1:15" x14ac:dyDescent="0.25">
      <c r="A70" s="32">
        <f t="shared" si="7"/>
        <v>381</v>
      </c>
      <c r="B70" s="33" t="s">
        <v>95</v>
      </c>
      <c r="C70" s="34">
        <f t="shared" ref="C70:C101" si="8">C68+7</f>
        <v>41879</v>
      </c>
      <c r="D70" s="32" t="str">
        <f t="shared" si="4"/>
        <v>J</v>
      </c>
      <c r="E70" s="35">
        <f t="shared" si="5"/>
        <v>35</v>
      </c>
      <c r="F70" s="36">
        <v>23</v>
      </c>
      <c r="G70" s="36">
        <v>39</v>
      </c>
      <c r="H70" s="36">
        <v>37</v>
      </c>
      <c r="I70" s="36">
        <v>46</v>
      </c>
      <c r="J70" s="36">
        <v>27</v>
      </c>
      <c r="K70" s="36">
        <v>30</v>
      </c>
      <c r="L70" s="36">
        <v>6</v>
      </c>
      <c r="M70" s="36">
        <v>8</v>
      </c>
      <c r="N70" s="32" t="s">
        <v>27</v>
      </c>
      <c r="O70" s="80"/>
    </row>
    <row r="71" spans="1:15" x14ac:dyDescent="0.25">
      <c r="A71" s="32">
        <f t="shared" si="7"/>
        <v>382</v>
      </c>
      <c r="B71" s="33" t="s">
        <v>96</v>
      </c>
      <c r="C71" s="34">
        <f t="shared" si="8"/>
        <v>41881</v>
      </c>
      <c r="D71" s="32" t="str">
        <f t="shared" si="4"/>
        <v>S</v>
      </c>
      <c r="E71" s="35">
        <f t="shared" si="5"/>
        <v>35</v>
      </c>
      <c r="F71" s="36">
        <v>9</v>
      </c>
      <c r="G71" s="36">
        <v>24</v>
      </c>
      <c r="H71" s="36">
        <v>12</v>
      </c>
      <c r="I71" s="36">
        <v>40</v>
      </c>
      <c r="J71" s="36">
        <v>19</v>
      </c>
      <c r="K71" s="36">
        <v>32</v>
      </c>
      <c r="L71" s="36">
        <v>4</v>
      </c>
      <c r="M71" s="36">
        <v>3</v>
      </c>
      <c r="N71" s="32" t="s">
        <v>27</v>
      </c>
      <c r="O71" s="80"/>
    </row>
    <row r="72" spans="1:15" x14ac:dyDescent="0.25">
      <c r="A72" s="32">
        <f t="shared" si="7"/>
        <v>383</v>
      </c>
      <c r="B72" s="33" t="s">
        <v>97</v>
      </c>
      <c r="C72" s="34">
        <f t="shared" si="8"/>
        <v>41886</v>
      </c>
      <c r="D72" s="32" t="str">
        <f t="shared" si="4"/>
        <v>J</v>
      </c>
      <c r="E72" s="35">
        <f t="shared" si="5"/>
        <v>36</v>
      </c>
      <c r="F72" s="36">
        <v>37</v>
      </c>
      <c r="G72" s="36">
        <v>23</v>
      </c>
      <c r="H72" s="36">
        <v>17</v>
      </c>
      <c r="I72" s="36">
        <v>30</v>
      </c>
      <c r="J72" s="36">
        <v>29</v>
      </c>
      <c r="K72" s="36">
        <v>31</v>
      </c>
      <c r="L72" s="36">
        <v>41</v>
      </c>
      <c r="M72" s="36">
        <v>2</v>
      </c>
      <c r="N72" s="32" t="s">
        <v>27</v>
      </c>
      <c r="O72" s="80"/>
    </row>
    <row r="73" spans="1:15" x14ac:dyDescent="0.25">
      <c r="A73" s="32">
        <f t="shared" si="7"/>
        <v>384</v>
      </c>
      <c r="B73" s="33" t="s">
        <v>98</v>
      </c>
      <c r="C73" s="34">
        <f t="shared" si="8"/>
        <v>41888</v>
      </c>
      <c r="D73" s="32" t="str">
        <f t="shared" si="4"/>
        <v>S</v>
      </c>
      <c r="E73" s="35">
        <f t="shared" si="5"/>
        <v>36</v>
      </c>
      <c r="F73" s="36">
        <v>33</v>
      </c>
      <c r="G73" s="36">
        <v>44</v>
      </c>
      <c r="H73" s="36">
        <v>31</v>
      </c>
      <c r="I73" s="36">
        <v>2</v>
      </c>
      <c r="J73" s="36">
        <v>22</v>
      </c>
      <c r="K73" s="36">
        <v>12</v>
      </c>
      <c r="L73" s="36">
        <v>36</v>
      </c>
      <c r="M73" s="36">
        <v>9</v>
      </c>
      <c r="N73" s="32" t="s">
        <v>27</v>
      </c>
      <c r="O73" s="80"/>
    </row>
    <row r="74" spans="1:15" x14ac:dyDescent="0.25">
      <c r="A74" s="32">
        <f t="shared" si="7"/>
        <v>385</v>
      </c>
      <c r="B74" s="33" t="s">
        <v>99</v>
      </c>
      <c r="C74" s="34">
        <f t="shared" si="8"/>
        <v>41893</v>
      </c>
      <c r="D74" s="32" t="str">
        <f t="shared" si="4"/>
        <v>J</v>
      </c>
      <c r="E74" s="35">
        <f t="shared" si="5"/>
        <v>37</v>
      </c>
      <c r="F74" s="36">
        <v>5</v>
      </c>
      <c r="G74" s="36">
        <v>24</v>
      </c>
      <c r="H74" s="36">
        <v>2</v>
      </c>
      <c r="I74" s="36">
        <v>7</v>
      </c>
      <c r="J74" s="36">
        <v>9</v>
      </c>
      <c r="K74" s="36">
        <v>20</v>
      </c>
      <c r="L74" s="36">
        <v>46</v>
      </c>
      <c r="M74" s="36">
        <v>7</v>
      </c>
      <c r="N74" s="32" t="s">
        <v>27</v>
      </c>
      <c r="O74" s="80"/>
    </row>
    <row r="75" spans="1:15" x14ac:dyDescent="0.25">
      <c r="A75" s="32">
        <f t="shared" si="7"/>
        <v>386</v>
      </c>
      <c r="B75" s="33" t="s">
        <v>100</v>
      </c>
      <c r="C75" s="34">
        <f t="shared" si="8"/>
        <v>41895</v>
      </c>
      <c r="D75" s="32" t="str">
        <f t="shared" si="4"/>
        <v>S</v>
      </c>
      <c r="E75" s="35">
        <f t="shared" si="5"/>
        <v>37</v>
      </c>
      <c r="F75" s="36">
        <v>3</v>
      </c>
      <c r="G75" s="36">
        <v>44</v>
      </c>
      <c r="H75" s="36">
        <v>18</v>
      </c>
      <c r="I75" s="36">
        <v>13</v>
      </c>
      <c r="J75" s="36">
        <v>38</v>
      </c>
      <c r="K75" s="36">
        <v>12</v>
      </c>
      <c r="L75" s="36">
        <v>34</v>
      </c>
      <c r="M75" s="36">
        <v>2</v>
      </c>
      <c r="N75" s="32" t="s">
        <v>27</v>
      </c>
      <c r="O75" s="80"/>
    </row>
    <row r="76" spans="1:15" x14ac:dyDescent="0.25">
      <c r="A76" s="32">
        <f t="shared" si="7"/>
        <v>387</v>
      </c>
      <c r="B76" s="33" t="s">
        <v>101</v>
      </c>
      <c r="C76" s="34">
        <f t="shared" si="8"/>
        <v>41900</v>
      </c>
      <c r="D76" s="32" t="str">
        <f t="shared" si="4"/>
        <v>J</v>
      </c>
      <c r="E76" s="35">
        <f t="shared" si="5"/>
        <v>38</v>
      </c>
      <c r="F76" s="36">
        <v>24</v>
      </c>
      <c r="G76" s="36">
        <v>30</v>
      </c>
      <c r="H76" s="36">
        <v>17</v>
      </c>
      <c r="I76" s="36">
        <v>5</v>
      </c>
      <c r="J76" s="36">
        <v>26</v>
      </c>
      <c r="K76" s="36">
        <v>44</v>
      </c>
      <c r="L76" s="36">
        <v>7</v>
      </c>
      <c r="M76" s="36">
        <v>3</v>
      </c>
      <c r="N76" s="32" t="s">
        <v>27</v>
      </c>
      <c r="O76" s="80"/>
    </row>
    <row r="77" spans="1:15" x14ac:dyDescent="0.25">
      <c r="A77" s="32">
        <f t="shared" si="7"/>
        <v>388</v>
      </c>
      <c r="B77" s="33" t="s">
        <v>102</v>
      </c>
      <c r="C77" s="34">
        <f t="shared" si="8"/>
        <v>41902</v>
      </c>
      <c r="D77" s="32" t="str">
        <f t="shared" si="4"/>
        <v>S</v>
      </c>
      <c r="E77" s="35">
        <f t="shared" si="5"/>
        <v>38</v>
      </c>
      <c r="F77" s="36">
        <v>8</v>
      </c>
      <c r="G77" s="36">
        <v>24</v>
      </c>
      <c r="H77" s="36">
        <v>33</v>
      </c>
      <c r="I77" s="36">
        <v>14</v>
      </c>
      <c r="J77" s="36">
        <v>49</v>
      </c>
      <c r="K77" s="36">
        <v>28</v>
      </c>
      <c r="L77" s="36">
        <v>25</v>
      </c>
      <c r="M77" s="36">
        <v>8</v>
      </c>
      <c r="N77" s="32" t="s">
        <v>27</v>
      </c>
      <c r="O77" s="80"/>
    </row>
    <row r="78" spans="1:15" x14ac:dyDescent="0.25">
      <c r="A78" s="32">
        <f t="shared" si="7"/>
        <v>389</v>
      </c>
      <c r="B78" s="33" t="s">
        <v>103</v>
      </c>
      <c r="C78" s="34">
        <f t="shared" si="8"/>
        <v>41907</v>
      </c>
      <c r="D78" s="32" t="str">
        <f t="shared" si="4"/>
        <v>J</v>
      </c>
      <c r="E78" s="35">
        <f t="shared" si="5"/>
        <v>39</v>
      </c>
      <c r="F78" s="36">
        <v>37</v>
      </c>
      <c r="G78" s="36">
        <v>8</v>
      </c>
      <c r="H78" s="36">
        <v>49</v>
      </c>
      <c r="I78" s="36">
        <v>18</v>
      </c>
      <c r="J78" s="36">
        <v>47</v>
      </c>
      <c r="K78" s="36">
        <v>12</v>
      </c>
      <c r="L78" s="36">
        <v>6</v>
      </c>
      <c r="M78" s="36">
        <v>8</v>
      </c>
      <c r="N78" s="32" t="s">
        <v>27</v>
      </c>
      <c r="O78" s="80"/>
    </row>
    <row r="79" spans="1:15" x14ac:dyDescent="0.25">
      <c r="A79" s="32">
        <f t="shared" si="7"/>
        <v>390</v>
      </c>
      <c r="B79" s="33" t="s">
        <v>104</v>
      </c>
      <c r="C79" s="34">
        <f t="shared" si="8"/>
        <v>41909</v>
      </c>
      <c r="D79" s="32" t="str">
        <f t="shared" si="4"/>
        <v>S</v>
      </c>
      <c r="E79" s="35">
        <f t="shared" si="5"/>
        <v>39</v>
      </c>
      <c r="F79" s="36">
        <v>13</v>
      </c>
      <c r="G79" s="36">
        <v>1</v>
      </c>
      <c r="H79" s="36">
        <v>18</v>
      </c>
      <c r="I79" s="36">
        <v>14</v>
      </c>
      <c r="J79" s="36">
        <v>10</v>
      </c>
      <c r="K79" s="36">
        <v>24</v>
      </c>
      <c r="L79" s="36">
        <v>4</v>
      </c>
      <c r="M79" s="36">
        <v>0</v>
      </c>
      <c r="N79" s="32" t="s">
        <v>27</v>
      </c>
      <c r="O79" s="80"/>
    </row>
    <row r="80" spans="1:15" x14ac:dyDescent="0.25">
      <c r="A80" s="32">
        <f t="shared" si="7"/>
        <v>391</v>
      </c>
      <c r="B80" s="33" t="s">
        <v>105</v>
      </c>
      <c r="C80" s="34">
        <f t="shared" si="8"/>
        <v>41914</v>
      </c>
      <c r="D80" s="32" t="str">
        <f t="shared" si="4"/>
        <v>J</v>
      </c>
      <c r="E80" s="35">
        <f t="shared" si="5"/>
        <v>40</v>
      </c>
      <c r="F80" s="36">
        <v>29</v>
      </c>
      <c r="G80" s="36">
        <v>17</v>
      </c>
      <c r="H80" s="36">
        <v>24</v>
      </c>
      <c r="I80" s="36">
        <v>43</v>
      </c>
      <c r="J80" s="36">
        <v>31</v>
      </c>
      <c r="K80" s="36">
        <v>33</v>
      </c>
      <c r="L80" s="36">
        <v>27</v>
      </c>
      <c r="M80" s="36">
        <v>7</v>
      </c>
      <c r="N80" s="32" t="s">
        <v>27</v>
      </c>
      <c r="O80" s="80"/>
    </row>
    <row r="81" spans="1:15" x14ac:dyDescent="0.25">
      <c r="A81" s="32">
        <f t="shared" si="7"/>
        <v>392</v>
      </c>
      <c r="B81" s="33" t="s">
        <v>106</v>
      </c>
      <c r="C81" s="34">
        <f t="shared" si="8"/>
        <v>41916</v>
      </c>
      <c r="D81" s="32" t="str">
        <f t="shared" si="4"/>
        <v>S</v>
      </c>
      <c r="E81" s="35">
        <f t="shared" si="5"/>
        <v>40</v>
      </c>
      <c r="F81" s="36">
        <v>30</v>
      </c>
      <c r="G81" s="36">
        <v>10</v>
      </c>
      <c r="H81" s="36">
        <v>28</v>
      </c>
      <c r="I81" s="36">
        <v>39</v>
      </c>
      <c r="J81" s="36">
        <v>24</v>
      </c>
      <c r="K81" s="36">
        <v>11</v>
      </c>
      <c r="L81" s="36">
        <v>6</v>
      </c>
      <c r="M81" s="36">
        <v>0</v>
      </c>
      <c r="N81" s="32" t="s">
        <v>27</v>
      </c>
      <c r="O81" s="80"/>
    </row>
    <row r="82" spans="1:15" x14ac:dyDescent="0.25">
      <c r="A82" s="32">
        <f t="shared" si="7"/>
        <v>393</v>
      </c>
      <c r="B82" s="33" t="s">
        <v>107</v>
      </c>
      <c r="C82" s="34">
        <f t="shared" si="8"/>
        <v>41921</v>
      </c>
      <c r="D82" s="32" t="str">
        <f t="shared" si="4"/>
        <v>J</v>
      </c>
      <c r="E82" s="35">
        <f t="shared" si="5"/>
        <v>41</v>
      </c>
      <c r="F82" s="36">
        <v>38</v>
      </c>
      <c r="G82" s="36">
        <v>7</v>
      </c>
      <c r="H82" s="36">
        <v>4</v>
      </c>
      <c r="I82" s="36">
        <v>42</v>
      </c>
      <c r="J82" s="36">
        <v>39</v>
      </c>
      <c r="K82" s="36">
        <v>14</v>
      </c>
      <c r="L82" s="36">
        <v>36</v>
      </c>
      <c r="M82" s="36">
        <v>0</v>
      </c>
      <c r="N82" s="32" t="s">
        <v>27</v>
      </c>
      <c r="O82" s="80"/>
    </row>
    <row r="83" spans="1:15" x14ac:dyDescent="0.25">
      <c r="A83" s="32">
        <f t="shared" si="7"/>
        <v>394</v>
      </c>
      <c r="B83" s="33" t="s">
        <v>108</v>
      </c>
      <c r="C83" s="34">
        <f t="shared" si="8"/>
        <v>41923</v>
      </c>
      <c r="D83" s="32" t="str">
        <f t="shared" si="4"/>
        <v>S</v>
      </c>
      <c r="E83" s="35">
        <f t="shared" si="5"/>
        <v>41</v>
      </c>
      <c r="F83" s="36">
        <v>34</v>
      </c>
      <c r="G83" s="36">
        <v>41</v>
      </c>
      <c r="H83" s="36">
        <v>5</v>
      </c>
      <c r="I83" s="36">
        <v>8</v>
      </c>
      <c r="J83" s="36">
        <v>39</v>
      </c>
      <c r="K83" s="36">
        <v>30</v>
      </c>
      <c r="L83" s="36">
        <v>1</v>
      </c>
      <c r="M83" s="36">
        <v>0</v>
      </c>
      <c r="N83" s="32" t="s">
        <v>27</v>
      </c>
      <c r="O83" s="80"/>
    </row>
    <row r="84" spans="1:15" x14ac:dyDescent="0.25">
      <c r="A84" s="32">
        <f t="shared" si="7"/>
        <v>395</v>
      </c>
      <c r="B84" s="33" t="s">
        <v>109</v>
      </c>
      <c r="C84" s="34">
        <f t="shared" si="8"/>
        <v>41928</v>
      </c>
      <c r="D84" s="32" t="str">
        <f t="shared" si="4"/>
        <v>J</v>
      </c>
      <c r="E84" s="35">
        <f t="shared" si="5"/>
        <v>42</v>
      </c>
      <c r="F84" s="36">
        <v>24</v>
      </c>
      <c r="G84" s="36">
        <v>31</v>
      </c>
      <c r="H84" s="36">
        <v>41</v>
      </c>
      <c r="I84" s="36">
        <v>36</v>
      </c>
      <c r="J84" s="36">
        <v>15</v>
      </c>
      <c r="K84" s="36">
        <v>29</v>
      </c>
      <c r="L84" s="36">
        <v>45</v>
      </c>
      <c r="M84" s="36">
        <v>8</v>
      </c>
      <c r="N84" s="32" t="s">
        <v>27</v>
      </c>
      <c r="O84" s="80"/>
    </row>
    <row r="85" spans="1:15" x14ac:dyDescent="0.25">
      <c r="A85" s="32">
        <f t="shared" si="7"/>
        <v>396</v>
      </c>
      <c r="B85" s="33" t="s">
        <v>110</v>
      </c>
      <c r="C85" s="34">
        <f t="shared" si="8"/>
        <v>41930</v>
      </c>
      <c r="D85" s="32" t="str">
        <f t="shared" si="4"/>
        <v>S</v>
      </c>
      <c r="E85" s="35">
        <f t="shared" si="5"/>
        <v>42</v>
      </c>
      <c r="F85" s="36">
        <v>25</v>
      </c>
      <c r="G85" s="36">
        <v>26</v>
      </c>
      <c r="H85" s="36">
        <v>28</v>
      </c>
      <c r="I85" s="36">
        <v>31</v>
      </c>
      <c r="J85" s="36">
        <v>30</v>
      </c>
      <c r="K85" s="36">
        <v>40</v>
      </c>
      <c r="L85" s="36">
        <v>11</v>
      </c>
      <c r="M85" s="36">
        <v>1</v>
      </c>
      <c r="N85" s="32" t="s">
        <v>27</v>
      </c>
      <c r="O85" s="80"/>
    </row>
    <row r="86" spans="1:15" x14ac:dyDescent="0.25">
      <c r="A86" s="32">
        <f t="shared" si="7"/>
        <v>397</v>
      </c>
      <c r="B86" s="33" t="s">
        <v>111</v>
      </c>
      <c r="C86" s="34">
        <f t="shared" si="8"/>
        <v>41935</v>
      </c>
      <c r="D86" s="32" t="str">
        <f t="shared" si="4"/>
        <v>J</v>
      </c>
      <c r="E86" s="35">
        <f t="shared" si="5"/>
        <v>43</v>
      </c>
      <c r="F86" s="36">
        <v>41</v>
      </c>
      <c r="G86" s="36">
        <v>15</v>
      </c>
      <c r="H86" s="36">
        <v>30</v>
      </c>
      <c r="I86" s="36">
        <v>22</v>
      </c>
      <c r="J86" s="36">
        <v>4</v>
      </c>
      <c r="K86" s="36">
        <v>32</v>
      </c>
      <c r="L86" s="36">
        <v>19</v>
      </c>
      <c r="M86" s="36">
        <v>6</v>
      </c>
      <c r="N86" s="32" t="s">
        <v>27</v>
      </c>
      <c r="O86" s="80"/>
    </row>
    <row r="87" spans="1:15" x14ac:dyDescent="0.25">
      <c r="A87" s="32">
        <f t="shared" si="7"/>
        <v>398</v>
      </c>
      <c r="B87" s="33" t="s">
        <v>112</v>
      </c>
      <c r="C87" s="34">
        <f t="shared" si="8"/>
        <v>41937</v>
      </c>
      <c r="D87" s="32" t="str">
        <f t="shared" si="4"/>
        <v>S</v>
      </c>
      <c r="E87" s="35">
        <f t="shared" si="5"/>
        <v>43</v>
      </c>
      <c r="F87" s="36">
        <v>35</v>
      </c>
      <c r="G87" s="36">
        <v>8</v>
      </c>
      <c r="H87" s="36">
        <v>37</v>
      </c>
      <c r="I87" s="36">
        <v>23</v>
      </c>
      <c r="J87" s="36">
        <v>36</v>
      </c>
      <c r="K87" s="36">
        <v>15</v>
      </c>
      <c r="L87" s="36">
        <v>44</v>
      </c>
      <c r="M87" s="36">
        <v>6</v>
      </c>
      <c r="N87" s="32" t="s">
        <v>27</v>
      </c>
      <c r="O87" s="80"/>
    </row>
    <row r="88" spans="1:15" x14ac:dyDescent="0.25">
      <c r="A88" s="32">
        <f t="shared" si="7"/>
        <v>399</v>
      </c>
      <c r="B88" s="33" t="s">
        <v>113</v>
      </c>
      <c r="C88" s="34">
        <f t="shared" si="8"/>
        <v>41942</v>
      </c>
      <c r="D88" s="32" t="str">
        <f t="shared" si="4"/>
        <v>J</v>
      </c>
      <c r="E88" s="35">
        <f t="shared" si="5"/>
        <v>44</v>
      </c>
      <c r="F88" s="36">
        <v>10</v>
      </c>
      <c r="G88" s="36">
        <v>22</v>
      </c>
      <c r="H88" s="36">
        <v>41</v>
      </c>
      <c r="I88" s="36">
        <v>34</v>
      </c>
      <c r="J88" s="36">
        <v>39</v>
      </c>
      <c r="K88" s="36">
        <v>28</v>
      </c>
      <c r="L88" s="36">
        <v>11</v>
      </c>
      <c r="M88" s="36">
        <v>1</v>
      </c>
      <c r="N88" s="32" t="s">
        <v>27</v>
      </c>
      <c r="O88" s="80"/>
    </row>
    <row r="89" spans="1:15" x14ac:dyDescent="0.25">
      <c r="A89" s="32">
        <f t="shared" si="7"/>
        <v>400</v>
      </c>
      <c r="B89" s="33" t="s">
        <v>114</v>
      </c>
      <c r="C89" s="34">
        <f t="shared" si="8"/>
        <v>41944</v>
      </c>
      <c r="D89" s="32" t="str">
        <f t="shared" si="4"/>
        <v>S</v>
      </c>
      <c r="E89" s="35">
        <f t="shared" si="5"/>
        <v>44</v>
      </c>
      <c r="F89" s="36">
        <v>40</v>
      </c>
      <c r="G89" s="36">
        <v>20</v>
      </c>
      <c r="H89" s="36">
        <v>48</v>
      </c>
      <c r="I89" s="36">
        <v>26</v>
      </c>
      <c r="J89" s="36">
        <v>38</v>
      </c>
      <c r="K89" s="36">
        <v>33</v>
      </c>
      <c r="L89" s="36">
        <v>14</v>
      </c>
      <c r="M89" s="36">
        <v>3</v>
      </c>
      <c r="N89" s="32" t="s">
        <v>27</v>
      </c>
      <c r="O89" s="80"/>
    </row>
    <row r="90" spans="1:15" x14ac:dyDescent="0.25">
      <c r="A90" s="32">
        <f t="shared" si="7"/>
        <v>401</v>
      </c>
      <c r="B90" s="33" t="s">
        <v>115</v>
      </c>
      <c r="C90" s="34">
        <f t="shared" si="8"/>
        <v>41949</v>
      </c>
      <c r="D90" s="32" t="str">
        <f t="shared" ref="D90:D153" si="9">CHOOSE(WEEKDAY(C90),"D","L","M","X","J","V","S")</f>
        <v>J</v>
      </c>
      <c r="E90" s="35">
        <f t="shared" ref="E90:E153" si="10">WEEKNUM(C90,21)</f>
        <v>45</v>
      </c>
      <c r="F90" s="36">
        <v>5</v>
      </c>
      <c r="G90" s="36">
        <v>18</v>
      </c>
      <c r="H90" s="36">
        <v>22</v>
      </c>
      <c r="I90" s="36">
        <v>30</v>
      </c>
      <c r="J90" s="36">
        <v>3</v>
      </c>
      <c r="K90" s="36">
        <v>25</v>
      </c>
      <c r="L90" s="36">
        <v>33</v>
      </c>
      <c r="M90" s="36">
        <v>4</v>
      </c>
      <c r="N90" s="32" t="s">
        <v>27</v>
      </c>
      <c r="O90" s="80"/>
    </row>
    <row r="91" spans="1:15" x14ac:dyDescent="0.25">
      <c r="A91" s="32">
        <f t="shared" si="7"/>
        <v>402</v>
      </c>
      <c r="B91" s="33" t="s">
        <v>116</v>
      </c>
      <c r="C91" s="34">
        <f t="shared" si="8"/>
        <v>41951</v>
      </c>
      <c r="D91" s="32" t="str">
        <f t="shared" si="9"/>
        <v>S</v>
      </c>
      <c r="E91" s="35">
        <f t="shared" si="10"/>
        <v>45</v>
      </c>
      <c r="F91" s="36">
        <v>37</v>
      </c>
      <c r="G91" s="36">
        <v>17</v>
      </c>
      <c r="H91" s="36">
        <v>4</v>
      </c>
      <c r="I91" s="36">
        <v>35</v>
      </c>
      <c r="J91" s="36">
        <v>32</v>
      </c>
      <c r="K91" s="36">
        <v>33</v>
      </c>
      <c r="L91" s="36">
        <v>29</v>
      </c>
      <c r="M91" s="36">
        <v>2</v>
      </c>
      <c r="N91" s="32" t="s">
        <v>27</v>
      </c>
      <c r="O91" s="80"/>
    </row>
    <row r="92" spans="1:15" x14ac:dyDescent="0.25">
      <c r="A92" s="32">
        <f t="shared" si="7"/>
        <v>403</v>
      </c>
      <c r="B92" s="33" t="s">
        <v>117</v>
      </c>
      <c r="C92" s="34">
        <f t="shared" si="8"/>
        <v>41956</v>
      </c>
      <c r="D92" s="32" t="str">
        <f t="shared" si="9"/>
        <v>J</v>
      </c>
      <c r="E92" s="35">
        <f t="shared" si="10"/>
        <v>46</v>
      </c>
      <c r="F92" s="36">
        <v>31</v>
      </c>
      <c r="G92" s="36">
        <v>34</v>
      </c>
      <c r="H92" s="36">
        <v>32</v>
      </c>
      <c r="I92" s="36">
        <v>2</v>
      </c>
      <c r="J92" s="36">
        <v>3</v>
      </c>
      <c r="K92" s="36">
        <v>39</v>
      </c>
      <c r="L92" s="36">
        <v>42</v>
      </c>
      <c r="M92" s="36">
        <v>9</v>
      </c>
      <c r="N92" s="32" t="s">
        <v>27</v>
      </c>
      <c r="O92" s="80"/>
    </row>
    <row r="93" spans="1:15" x14ac:dyDescent="0.25">
      <c r="A93" s="32">
        <f t="shared" si="7"/>
        <v>404</v>
      </c>
      <c r="B93" s="33" t="s">
        <v>118</v>
      </c>
      <c r="C93" s="34">
        <f t="shared" si="8"/>
        <v>41958</v>
      </c>
      <c r="D93" s="32" t="str">
        <f t="shared" si="9"/>
        <v>S</v>
      </c>
      <c r="E93" s="35">
        <f t="shared" si="10"/>
        <v>46</v>
      </c>
      <c r="F93" s="36">
        <v>30</v>
      </c>
      <c r="G93" s="36">
        <v>2</v>
      </c>
      <c r="H93" s="36">
        <v>11</v>
      </c>
      <c r="I93" s="36">
        <v>42</v>
      </c>
      <c r="J93" s="36">
        <v>49</v>
      </c>
      <c r="K93" s="36">
        <v>48</v>
      </c>
      <c r="L93" s="36">
        <v>25</v>
      </c>
      <c r="M93" s="36">
        <v>2</v>
      </c>
      <c r="N93" s="32" t="s">
        <v>27</v>
      </c>
      <c r="O93" s="80"/>
    </row>
    <row r="94" spans="1:15" x14ac:dyDescent="0.25">
      <c r="A94" s="32">
        <f t="shared" si="7"/>
        <v>405</v>
      </c>
      <c r="B94" s="33" t="s">
        <v>119</v>
      </c>
      <c r="C94" s="34">
        <f t="shared" si="8"/>
        <v>41963</v>
      </c>
      <c r="D94" s="32" t="str">
        <f t="shared" si="9"/>
        <v>J</v>
      </c>
      <c r="E94" s="35">
        <f t="shared" si="10"/>
        <v>47</v>
      </c>
      <c r="F94" s="36">
        <v>43</v>
      </c>
      <c r="G94" s="36">
        <v>9</v>
      </c>
      <c r="H94" s="36">
        <v>46</v>
      </c>
      <c r="I94" s="36">
        <v>31</v>
      </c>
      <c r="J94" s="36">
        <v>28</v>
      </c>
      <c r="K94" s="36">
        <v>36</v>
      </c>
      <c r="L94" s="36">
        <v>21</v>
      </c>
      <c r="M94" s="36">
        <v>6</v>
      </c>
      <c r="N94" s="32" t="s">
        <v>27</v>
      </c>
      <c r="O94" s="80"/>
    </row>
    <row r="95" spans="1:15" x14ac:dyDescent="0.25">
      <c r="A95" s="32">
        <f t="shared" si="7"/>
        <v>406</v>
      </c>
      <c r="B95" s="33" t="s">
        <v>120</v>
      </c>
      <c r="C95" s="34">
        <f t="shared" si="8"/>
        <v>41965</v>
      </c>
      <c r="D95" s="32" t="str">
        <f t="shared" si="9"/>
        <v>S</v>
      </c>
      <c r="E95" s="35">
        <f t="shared" si="10"/>
        <v>47</v>
      </c>
      <c r="F95" s="36">
        <v>25</v>
      </c>
      <c r="G95" s="36">
        <v>31</v>
      </c>
      <c r="H95" s="36">
        <v>10</v>
      </c>
      <c r="I95" s="36">
        <v>26</v>
      </c>
      <c r="J95" s="36">
        <v>9</v>
      </c>
      <c r="K95" s="36">
        <v>8</v>
      </c>
      <c r="L95" s="36">
        <v>45</v>
      </c>
      <c r="M95" s="36">
        <v>3</v>
      </c>
      <c r="N95" s="32" t="s">
        <v>27</v>
      </c>
      <c r="O95" s="80"/>
    </row>
    <row r="96" spans="1:15" x14ac:dyDescent="0.25">
      <c r="A96" s="32">
        <f t="shared" si="7"/>
        <v>407</v>
      </c>
      <c r="B96" s="33" t="s">
        <v>121</v>
      </c>
      <c r="C96" s="34">
        <f t="shared" si="8"/>
        <v>41970</v>
      </c>
      <c r="D96" s="32" t="str">
        <f t="shared" si="9"/>
        <v>J</v>
      </c>
      <c r="E96" s="35">
        <f t="shared" si="10"/>
        <v>48</v>
      </c>
      <c r="F96" s="36">
        <v>33</v>
      </c>
      <c r="G96" s="36">
        <v>37</v>
      </c>
      <c r="H96" s="36">
        <v>22</v>
      </c>
      <c r="I96" s="36">
        <v>42</v>
      </c>
      <c r="J96" s="36">
        <v>8</v>
      </c>
      <c r="K96" s="36">
        <v>2</v>
      </c>
      <c r="L96" s="36">
        <v>13</v>
      </c>
      <c r="M96" s="36">
        <v>5</v>
      </c>
      <c r="N96" s="32" t="s">
        <v>27</v>
      </c>
      <c r="O96" s="80"/>
    </row>
    <row r="97" spans="1:15" x14ac:dyDescent="0.25">
      <c r="A97" s="32">
        <f t="shared" si="7"/>
        <v>408</v>
      </c>
      <c r="B97" s="33" t="s">
        <v>122</v>
      </c>
      <c r="C97" s="34">
        <f t="shared" si="8"/>
        <v>41972</v>
      </c>
      <c r="D97" s="32" t="str">
        <f t="shared" si="9"/>
        <v>S</v>
      </c>
      <c r="E97" s="35">
        <f t="shared" si="10"/>
        <v>48</v>
      </c>
      <c r="F97" s="36">
        <v>2</v>
      </c>
      <c r="G97" s="36">
        <v>8</v>
      </c>
      <c r="H97" s="36">
        <v>32</v>
      </c>
      <c r="I97" s="36">
        <v>37</v>
      </c>
      <c r="J97" s="36">
        <v>29</v>
      </c>
      <c r="K97" s="36">
        <v>25</v>
      </c>
      <c r="L97" s="36">
        <v>21</v>
      </c>
      <c r="M97" s="36">
        <v>2</v>
      </c>
      <c r="N97" s="32" t="s">
        <v>27</v>
      </c>
      <c r="O97" s="80"/>
    </row>
    <row r="98" spans="1:15" x14ac:dyDescent="0.25">
      <c r="A98" s="32">
        <f t="shared" si="7"/>
        <v>409</v>
      </c>
      <c r="B98" s="33" t="s">
        <v>123</v>
      </c>
      <c r="C98" s="34">
        <f t="shared" si="8"/>
        <v>41977</v>
      </c>
      <c r="D98" s="32" t="str">
        <f t="shared" si="9"/>
        <v>J</v>
      </c>
      <c r="E98" s="35">
        <f t="shared" si="10"/>
        <v>49</v>
      </c>
      <c r="F98" s="36">
        <v>23</v>
      </c>
      <c r="G98" s="36">
        <v>35</v>
      </c>
      <c r="H98" s="36">
        <v>9</v>
      </c>
      <c r="I98" s="36">
        <v>34</v>
      </c>
      <c r="J98" s="36">
        <v>18</v>
      </c>
      <c r="K98" s="36">
        <v>22</v>
      </c>
      <c r="L98" s="36">
        <v>25</v>
      </c>
      <c r="M98" s="36">
        <v>2</v>
      </c>
      <c r="N98" s="32" t="s">
        <v>27</v>
      </c>
      <c r="O98" s="80"/>
    </row>
    <row r="99" spans="1:15" x14ac:dyDescent="0.25">
      <c r="A99" s="32">
        <f t="shared" si="7"/>
        <v>410</v>
      </c>
      <c r="B99" s="33" t="s">
        <v>124</v>
      </c>
      <c r="C99" s="34">
        <f t="shared" si="8"/>
        <v>41979</v>
      </c>
      <c r="D99" s="32" t="str">
        <f t="shared" si="9"/>
        <v>S</v>
      </c>
      <c r="E99" s="35">
        <f t="shared" si="10"/>
        <v>49</v>
      </c>
      <c r="F99" s="36">
        <v>15</v>
      </c>
      <c r="G99" s="36">
        <v>3</v>
      </c>
      <c r="H99" s="36">
        <v>10</v>
      </c>
      <c r="I99" s="36">
        <v>11</v>
      </c>
      <c r="J99" s="36">
        <v>37</v>
      </c>
      <c r="K99" s="36">
        <v>21</v>
      </c>
      <c r="L99" s="36">
        <v>41</v>
      </c>
      <c r="M99" s="36">
        <v>1</v>
      </c>
      <c r="N99" s="32" t="s">
        <v>27</v>
      </c>
      <c r="O99" s="80"/>
    </row>
    <row r="100" spans="1:15" x14ac:dyDescent="0.25">
      <c r="A100" s="32">
        <f t="shared" si="7"/>
        <v>411</v>
      </c>
      <c r="B100" s="33" t="s">
        <v>125</v>
      </c>
      <c r="C100" s="34">
        <f t="shared" si="8"/>
        <v>41984</v>
      </c>
      <c r="D100" s="32" t="str">
        <f t="shared" si="9"/>
        <v>J</v>
      </c>
      <c r="E100" s="35">
        <f t="shared" si="10"/>
        <v>50</v>
      </c>
      <c r="F100" s="36">
        <v>38</v>
      </c>
      <c r="G100" s="36">
        <v>44</v>
      </c>
      <c r="H100" s="36">
        <v>49</v>
      </c>
      <c r="I100" s="36">
        <v>16</v>
      </c>
      <c r="J100" s="36">
        <v>2</v>
      </c>
      <c r="K100" s="36">
        <v>36</v>
      </c>
      <c r="L100" s="36">
        <v>8</v>
      </c>
      <c r="M100" s="36">
        <v>8</v>
      </c>
      <c r="N100" s="32" t="s">
        <v>27</v>
      </c>
      <c r="O100" s="80"/>
    </row>
    <row r="101" spans="1:15" x14ac:dyDescent="0.25">
      <c r="A101" s="32">
        <f t="shared" si="7"/>
        <v>412</v>
      </c>
      <c r="B101" s="33" t="s">
        <v>126</v>
      </c>
      <c r="C101" s="34">
        <f t="shared" si="8"/>
        <v>41986</v>
      </c>
      <c r="D101" s="32" t="str">
        <f t="shared" si="9"/>
        <v>S</v>
      </c>
      <c r="E101" s="35">
        <f t="shared" si="10"/>
        <v>50</v>
      </c>
      <c r="F101" s="36">
        <v>42</v>
      </c>
      <c r="G101" s="36">
        <v>1</v>
      </c>
      <c r="H101" s="36">
        <v>25</v>
      </c>
      <c r="I101" s="36">
        <v>27</v>
      </c>
      <c r="J101" s="36">
        <v>36</v>
      </c>
      <c r="K101" s="36">
        <v>39</v>
      </c>
      <c r="L101" s="36">
        <v>14</v>
      </c>
      <c r="M101" s="36">
        <v>5</v>
      </c>
      <c r="N101" s="32" t="s">
        <v>27</v>
      </c>
      <c r="O101" s="80"/>
    </row>
    <row r="102" spans="1:15" x14ac:dyDescent="0.25">
      <c r="A102" s="32">
        <f t="shared" si="7"/>
        <v>413</v>
      </c>
      <c r="B102" s="33" t="s">
        <v>127</v>
      </c>
      <c r="C102" s="34">
        <f t="shared" ref="C102:C105" si="11">C100+7</f>
        <v>41991</v>
      </c>
      <c r="D102" s="32" t="str">
        <f t="shared" si="9"/>
        <v>J</v>
      </c>
      <c r="E102" s="35">
        <f t="shared" si="10"/>
        <v>51</v>
      </c>
      <c r="F102" s="36">
        <v>43</v>
      </c>
      <c r="G102" s="36">
        <v>36</v>
      </c>
      <c r="H102" s="36">
        <v>31</v>
      </c>
      <c r="I102" s="36">
        <v>18</v>
      </c>
      <c r="J102" s="36">
        <v>41</v>
      </c>
      <c r="K102" s="36">
        <v>8</v>
      </c>
      <c r="L102" s="36">
        <v>10</v>
      </c>
      <c r="M102" s="36">
        <v>8</v>
      </c>
      <c r="N102" s="32" t="s">
        <v>27</v>
      </c>
      <c r="O102" s="80"/>
    </row>
    <row r="103" spans="1:15" x14ac:dyDescent="0.25">
      <c r="A103" s="32">
        <f t="shared" si="7"/>
        <v>414</v>
      </c>
      <c r="B103" s="33" t="s">
        <v>128</v>
      </c>
      <c r="C103" s="34">
        <f t="shared" si="11"/>
        <v>41993</v>
      </c>
      <c r="D103" s="32" t="str">
        <f t="shared" si="9"/>
        <v>S</v>
      </c>
      <c r="E103" s="35">
        <f t="shared" si="10"/>
        <v>51</v>
      </c>
      <c r="F103" s="36">
        <v>22</v>
      </c>
      <c r="G103" s="36">
        <v>20</v>
      </c>
      <c r="H103" s="36">
        <v>34</v>
      </c>
      <c r="I103" s="36">
        <v>12</v>
      </c>
      <c r="J103" s="36">
        <v>26</v>
      </c>
      <c r="K103" s="36">
        <v>40</v>
      </c>
      <c r="L103" s="36">
        <v>16</v>
      </c>
      <c r="M103" s="36">
        <v>2</v>
      </c>
      <c r="N103" s="32" t="s">
        <v>27</v>
      </c>
      <c r="O103" s="80"/>
    </row>
    <row r="104" spans="1:15" x14ac:dyDescent="0.25">
      <c r="A104" s="32">
        <f t="shared" si="7"/>
        <v>415</v>
      </c>
      <c r="B104" s="33" t="s">
        <v>129</v>
      </c>
      <c r="C104" s="34">
        <f t="shared" si="11"/>
        <v>41998</v>
      </c>
      <c r="D104" s="32" t="str">
        <f t="shared" si="9"/>
        <v>J</v>
      </c>
      <c r="E104" s="35">
        <f t="shared" si="10"/>
        <v>52</v>
      </c>
      <c r="F104" s="36">
        <v>30</v>
      </c>
      <c r="G104" s="36">
        <v>39</v>
      </c>
      <c r="H104" s="36">
        <v>32</v>
      </c>
      <c r="I104" s="36">
        <v>37</v>
      </c>
      <c r="J104" s="36">
        <v>44</v>
      </c>
      <c r="K104" s="36">
        <v>6</v>
      </c>
      <c r="L104" s="36">
        <v>31</v>
      </c>
      <c r="M104" s="36">
        <v>4</v>
      </c>
      <c r="N104" s="32" t="s">
        <v>27</v>
      </c>
      <c r="O104" s="80"/>
    </row>
    <row r="105" spans="1:15" x14ac:dyDescent="0.25">
      <c r="A105" s="32">
        <f t="shared" si="7"/>
        <v>416</v>
      </c>
      <c r="B105" s="33" t="s">
        <v>130</v>
      </c>
      <c r="C105" s="34">
        <f t="shared" si="11"/>
        <v>42000</v>
      </c>
      <c r="D105" s="32" t="str">
        <f t="shared" si="9"/>
        <v>S</v>
      </c>
      <c r="E105" s="35">
        <f t="shared" si="10"/>
        <v>52</v>
      </c>
      <c r="F105" s="36">
        <v>33</v>
      </c>
      <c r="G105" s="36">
        <v>10</v>
      </c>
      <c r="H105" s="36">
        <v>47</v>
      </c>
      <c r="I105" s="36">
        <v>1</v>
      </c>
      <c r="J105" s="36">
        <v>23</v>
      </c>
      <c r="K105" s="36">
        <v>21</v>
      </c>
      <c r="L105" s="36">
        <v>18</v>
      </c>
      <c r="M105" s="36">
        <v>8</v>
      </c>
      <c r="N105" s="32" t="s">
        <v>27</v>
      </c>
      <c r="O105" s="80"/>
    </row>
    <row r="106" spans="1:15" x14ac:dyDescent="0.25">
      <c r="A106" s="32">
        <f t="shared" si="7"/>
        <v>417</v>
      </c>
      <c r="B106" s="33" t="s">
        <v>131</v>
      </c>
      <c r="C106" s="34">
        <v>42005</v>
      </c>
      <c r="D106" s="32" t="str">
        <f t="shared" si="9"/>
        <v>J</v>
      </c>
      <c r="E106" s="35">
        <f t="shared" si="10"/>
        <v>1</v>
      </c>
      <c r="F106" s="36">
        <v>23</v>
      </c>
      <c r="G106" s="36">
        <v>49</v>
      </c>
      <c r="H106" s="36">
        <v>32</v>
      </c>
      <c r="I106" s="36">
        <v>34</v>
      </c>
      <c r="J106" s="36">
        <v>11</v>
      </c>
      <c r="K106" s="36">
        <v>16</v>
      </c>
      <c r="L106" s="36">
        <v>45</v>
      </c>
      <c r="M106" s="36">
        <v>4</v>
      </c>
      <c r="N106" s="32" t="s">
        <v>27</v>
      </c>
      <c r="O106" s="80"/>
    </row>
    <row r="107" spans="1:15" x14ac:dyDescent="0.25">
      <c r="A107" s="32">
        <f t="shared" si="7"/>
        <v>418</v>
      </c>
      <c r="B107" s="33" t="s">
        <v>132</v>
      </c>
      <c r="C107" s="34">
        <f>+C106+2</f>
        <v>42007</v>
      </c>
      <c r="D107" s="32" t="str">
        <f t="shared" si="9"/>
        <v>S</v>
      </c>
      <c r="E107" s="35">
        <f t="shared" si="10"/>
        <v>1</v>
      </c>
      <c r="F107" s="36">
        <v>25</v>
      </c>
      <c r="G107" s="36">
        <v>21</v>
      </c>
      <c r="H107" s="36">
        <v>30</v>
      </c>
      <c r="I107" s="36">
        <v>1</v>
      </c>
      <c r="J107" s="36">
        <v>28</v>
      </c>
      <c r="K107" s="36">
        <v>22</v>
      </c>
      <c r="L107" s="36">
        <v>6</v>
      </c>
      <c r="M107" s="36">
        <v>1</v>
      </c>
      <c r="N107" s="32" t="s">
        <v>27</v>
      </c>
      <c r="O107" s="80"/>
    </row>
    <row r="108" spans="1:15" x14ac:dyDescent="0.25">
      <c r="A108" s="32">
        <f t="shared" si="7"/>
        <v>419</v>
      </c>
      <c r="B108" s="33" t="s">
        <v>133</v>
      </c>
      <c r="C108" s="34">
        <f>+C106+7</f>
        <v>42012</v>
      </c>
      <c r="D108" s="32" t="str">
        <f t="shared" si="9"/>
        <v>J</v>
      </c>
      <c r="E108" s="35">
        <f t="shared" si="10"/>
        <v>2</v>
      </c>
      <c r="F108" s="36">
        <v>10</v>
      </c>
      <c r="G108" s="36">
        <v>38</v>
      </c>
      <c r="H108" s="36">
        <v>2</v>
      </c>
      <c r="I108" s="36">
        <v>43</v>
      </c>
      <c r="J108" s="36">
        <v>40</v>
      </c>
      <c r="K108" s="36">
        <v>3</v>
      </c>
      <c r="L108" s="36">
        <v>42</v>
      </c>
      <c r="M108" s="36">
        <v>5</v>
      </c>
      <c r="N108" s="32" t="s">
        <v>27</v>
      </c>
      <c r="O108" s="80"/>
    </row>
    <row r="109" spans="1:15" x14ac:dyDescent="0.25">
      <c r="A109" s="32">
        <f t="shared" si="7"/>
        <v>420</v>
      </c>
      <c r="B109" s="33" t="s">
        <v>134</v>
      </c>
      <c r="C109" s="34">
        <f>+C107+7</f>
        <v>42014</v>
      </c>
      <c r="D109" s="32" t="str">
        <f t="shared" si="9"/>
        <v>S</v>
      </c>
      <c r="E109" s="35">
        <f t="shared" si="10"/>
        <v>2</v>
      </c>
      <c r="F109" s="36">
        <v>41</v>
      </c>
      <c r="G109" s="36">
        <v>27</v>
      </c>
      <c r="H109" s="36">
        <v>37</v>
      </c>
      <c r="I109" s="36">
        <v>42</v>
      </c>
      <c r="J109" s="36">
        <v>49</v>
      </c>
      <c r="K109" s="36">
        <v>18</v>
      </c>
      <c r="L109" s="36">
        <v>20</v>
      </c>
      <c r="M109" s="36">
        <v>2</v>
      </c>
      <c r="N109" s="32" t="s">
        <v>27</v>
      </c>
      <c r="O109" s="80"/>
    </row>
    <row r="110" spans="1:15" x14ac:dyDescent="0.25">
      <c r="A110" s="32">
        <f t="shared" si="7"/>
        <v>421</v>
      </c>
      <c r="B110" s="33" t="s">
        <v>135</v>
      </c>
      <c r="C110" s="34">
        <f t="shared" ref="C110:C136" si="12">C108+7</f>
        <v>42019</v>
      </c>
      <c r="D110" s="32" t="str">
        <f t="shared" si="9"/>
        <v>J</v>
      </c>
      <c r="E110" s="35">
        <f t="shared" si="10"/>
        <v>3</v>
      </c>
      <c r="F110" s="36">
        <v>4</v>
      </c>
      <c r="G110" s="36">
        <v>43</v>
      </c>
      <c r="H110" s="36">
        <v>13</v>
      </c>
      <c r="I110" s="36">
        <v>12</v>
      </c>
      <c r="J110" s="36">
        <v>24</v>
      </c>
      <c r="K110" s="36">
        <v>35</v>
      </c>
      <c r="L110" s="36">
        <v>44</v>
      </c>
      <c r="M110" s="36">
        <v>6</v>
      </c>
      <c r="N110" s="32" t="s">
        <v>27</v>
      </c>
      <c r="O110" s="80"/>
    </row>
    <row r="111" spans="1:15" x14ac:dyDescent="0.25">
      <c r="A111" s="32">
        <f t="shared" si="7"/>
        <v>422</v>
      </c>
      <c r="B111" s="33" t="s">
        <v>136</v>
      </c>
      <c r="C111" s="34">
        <f t="shared" si="12"/>
        <v>42021</v>
      </c>
      <c r="D111" s="32" t="str">
        <f t="shared" si="9"/>
        <v>S</v>
      </c>
      <c r="E111" s="35">
        <f t="shared" si="10"/>
        <v>3</v>
      </c>
      <c r="F111" s="36">
        <v>30</v>
      </c>
      <c r="G111" s="36">
        <v>22</v>
      </c>
      <c r="H111" s="36">
        <v>13</v>
      </c>
      <c r="I111" s="36">
        <v>48</v>
      </c>
      <c r="J111" s="36">
        <v>29</v>
      </c>
      <c r="K111" s="36">
        <v>20</v>
      </c>
      <c r="L111" s="36">
        <v>4</v>
      </c>
      <c r="M111" s="36">
        <v>8</v>
      </c>
      <c r="N111" s="32" t="s">
        <v>27</v>
      </c>
      <c r="O111" s="80"/>
    </row>
    <row r="112" spans="1:15" x14ac:dyDescent="0.25">
      <c r="A112" s="32">
        <f t="shared" si="7"/>
        <v>423</v>
      </c>
      <c r="B112" s="33" t="s">
        <v>137</v>
      </c>
      <c r="C112" s="34">
        <f t="shared" si="12"/>
        <v>42026</v>
      </c>
      <c r="D112" s="32" t="str">
        <f t="shared" si="9"/>
        <v>J</v>
      </c>
      <c r="E112" s="35">
        <f t="shared" si="10"/>
        <v>4</v>
      </c>
      <c r="F112" s="36">
        <v>38</v>
      </c>
      <c r="G112" s="36">
        <v>44</v>
      </c>
      <c r="H112" s="36">
        <v>20</v>
      </c>
      <c r="I112" s="36">
        <v>18</v>
      </c>
      <c r="J112" s="36">
        <v>14</v>
      </c>
      <c r="K112" s="36">
        <v>25</v>
      </c>
      <c r="L112" s="36">
        <v>34</v>
      </c>
      <c r="M112" s="36">
        <v>8</v>
      </c>
      <c r="N112" s="32" t="s">
        <v>27</v>
      </c>
      <c r="O112" s="80"/>
    </row>
    <row r="113" spans="1:15" x14ac:dyDescent="0.25">
      <c r="A113" s="32">
        <f t="shared" si="7"/>
        <v>424</v>
      </c>
      <c r="B113" s="33" t="s">
        <v>138</v>
      </c>
      <c r="C113" s="34">
        <f t="shared" si="12"/>
        <v>42028</v>
      </c>
      <c r="D113" s="32" t="str">
        <f t="shared" si="9"/>
        <v>S</v>
      </c>
      <c r="E113" s="35">
        <f t="shared" si="10"/>
        <v>4</v>
      </c>
      <c r="F113" s="36">
        <v>16</v>
      </c>
      <c r="G113" s="36">
        <v>37</v>
      </c>
      <c r="H113" s="36">
        <v>36</v>
      </c>
      <c r="I113" s="36">
        <v>7</v>
      </c>
      <c r="J113" s="36">
        <v>47</v>
      </c>
      <c r="K113" s="36">
        <v>14</v>
      </c>
      <c r="L113" s="36">
        <v>29</v>
      </c>
      <c r="M113" s="36">
        <v>1</v>
      </c>
      <c r="N113" s="32" t="s">
        <v>27</v>
      </c>
      <c r="O113" s="80"/>
    </row>
    <row r="114" spans="1:15" x14ac:dyDescent="0.25">
      <c r="A114" s="32">
        <f t="shared" si="7"/>
        <v>425</v>
      </c>
      <c r="B114" s="33" t="s">
        <v>139</v>
      </c>
      <c r="C114" s="34">
        <f t="shared" si="12"/>
        <v>42033</v>
      </c>
      <c r="D114" s="32" t="str">
        <f t="shared" si="9"/>
        <v>J</v>
      </c>
      <c r="E114" s="35">
        <f t="shared" si="10"/>
        <v>5</v>
      </c>
      <c r="F114" s="36">
        <v>31</v>
      </c>
      <c r="G114" s="36">
        <v>11</v>
      </c>
      <c r="H114" s="36">
        <v>43</v>
      </c>
      <c r="I114" s="36">
        <v>25</v>
      </c>
      <c r="J114" s="36">
        <v>6</v>
      </c>
      <c r="K114" s="36">
        <v>12</v>
      </c>
      <c r="L114" s="36">
        <v>28</v>
      </c>
      <c r="M114" s="36">
        <v>1</v>
      </c>
      <c r="N114" s="32" t="s">
        <v>27</v>
      </c>
      <c r="O114" s="80"/>
    </row>
    <row r="115" spans="1:15" x14ac:dyDescent="0.25">
      <c r="A115" s="32">
        <f t="shared" si="7"/>
        <v>426</v>
      </c>
      <c r="B115" s="33" t="s">
        <v>140</v>
      </c>
      <c r="C115" s="34">
        <f t="shared" si="12"/>
        <v>42035</v>
      </c>
      <c r="D115" s="32" t="str">
        <f t="shared" si="9"/>
        <v>S</v>
      </c>
      <c r="E115" s="35">
        <f t="shared" si="10"/>
        <v>5</v>
      </c>
      <c r="F115" s="36">
        <v>48</v>
      </c>
      <c r="G115" s="36">
        <v>23</v>
      </c>
      <c r="H115" s="36">
        <v>38</v>
      </c>
      <c r="I115" s="36">
        <v>13</v>
      </c>
      <c r="J115" s="36">
        <v>42</v>
      </c>
      <c r="K115" s="36">
        <v>8</v>
      </c>
      <c r="L115" s="36">
        <v>31</v>
      </c>
      <c r="M115" s="36">
        <v>2</v>
      </c>
      <c r="N115" s="32" t="s">
        <v>27</v>
      </c>
      <c r="O115" s="80"/>
    </row>
    <row r="116" spans="1:15" x14ac:dyDescent="0.25">
      <c r="A116" s="32">
        <f t="shared" si="7"/>
        <v>427</v>
      </c>
      <c r="B116" s="33" t="s">
        <v>141</v>
      </c>
      <c r="C116" s="34">
        <f t="shared" si="12"/>
        <v>42040</v>
      </c>
      <c r="D116" s="32" t="str">
        <f t="shared" si="9"/>
        <v>J</v>
      </c>
      <c r="E116" s="35">
        <f t="shared" si="10"/>
        <v>6</v>
      </c>
      <c r="F116" s="36">
        <v>4</v>
      </c>
      <c r="G116" s="36">
        <v>49</v>
      </c>
      <c r="H116" s="36">
        <v>34</v>
      </c>
      <c r="I116" s="36">
        <v>7</v>
      </c>
      <c r="J116" s="36">
        <v>46</v>
      </c>
      <c r="K116" s="36">
        <v>32</v>
      </c>
      <c r="L116" s="36">
        <v>6</v>
      </c>
      <c r="M116" s="36">
        <v>2</v>
      </c>
      <c r="N116" s="32" t="s">
        <v>27</v>
      </c>
      <c r="O116" s="80"/>
    </row>
    <row r="117" spans="1:15" x14ac:dyDescent="0.25">
      <c r="A117" s="32">
        <f t="shared" si="7"/>
        <v>428</v>
      </c>
      <c r="B117" s="33" t="s">
        <v>142</v>
      </c>
      <c r="C117" s="34">
        <f t="shared" si="12"/>
        <v>42042</v>
      </c>
      <c r="D117" s="32" t="str">
        <f t="shared" si="9"/>
        <v>S</v>
      </c>
      <c r="E117" s="35">
        <f t="shared" si="10"/>
        <v>6</v>
      </c>
      <c r="F117" s="36">
        <v>30</v>
      </c>
      <c r="G117" s="36">
        <v>21</v>
      </c>
      <c r="H117" s="36">
        <v>38</v>
      </c>
      <c r="I117" s="36">
        <v>28</v>
      </c>
      <c r="J117" s="36">
        <v>42</v>
      </c>
      <c r="K117" s="36">
        <v>12</v>
      </c>
      <c r="L117" s="36">
        <v>47</v>
      </c>
      <c r="M117" s="36">
        <v>3</v>
      </c>
      <c r="N117" s="32" t="s">
        <v>27</v>
      </c>
      <c r="O117" s="80"/>
    </row>
    <row r="118" spans="1:15" x14ac:dyDescent="0.25">
      <c r="A118" s="32">
        <f t="shared" si="7"/>
        <v>429</v>
      </c>
      <c r="B118" s="33" t="s">
        <v>143</v>
      </c>
      <c r="C118" s="34">
        <f t="shared" si="12"/>
        <v>42047</v>
      </c>
      <c r="D118" s="32" t="str">
        <f t="shared" si="9"/>
        <v>J</v>
      </c>
      <c r="E118" s="35">
        <f t="shared" si="10"/>
        <v>7</v>
      </c>
      <c r="F118" s="36">
        <v>37</v>
      </c>
      <c r="G118" s="36">
        <v>29</v>
      </c>
      <c r="H118" s="36">
        <v>49</v>
      </c>
      <c r="I118" s="36">
        <v>35</v>
      </c>
      <c r="J118" s="36">
        <v>13</v>
      </c>
      <c r="K118" s="36">
        <v>41</v>
      </c>
      <c r="L118" s="36">
        <v>21</v>
      </c>
      <c r="M118" s="36">
        <v>1</v>
      </c>
      <c r="N118" s="32" t="s">
        <v>27</v>
      </c>
      <c r="O118" s="80"/>
    </row>
    <row r="119" spans="1:15" x14ac:dyDescent="0.25">
      <c r="A119" s="32">
        <f t="shared" si="7"/>
        <v>430</v>
      </c>
      <c r="B119" s="33" t="s">
        <v>144</v>
      </c>
      <c r="C119" s="34">
        <f t="shared" si="12"/>
        <v>42049</v>
      </c>
      <c r="D119" s="32" t="str">
        <f t="shared" si="9"/>
        <v>S</v>
      </c>
      <c r="E119" s="35">
        <f t="shared" si="10"/>
        <v>7</v>
      </c>
      <c r="F119" s="36">
        <v>4</v>
      </c>
      <c r="G119" s="36">
        <v>44</v>
      </c>
      <c r="H119" s="36">
        <v>33</v>
      </c>
      <c r="I119" s="36">
        <v>1</v>
      </c>
      <c r="J119" s="36">
        <v>47</v>
      </c>
      <c r="K119" s="36">
        <v>12</v>
      </c>
      <c r="L119" s="36">
        <v>27</v>
      </c>
      <c r="M119" s="36">
        <v>8</v>
      </c>
      <c r="N119" s="32" t="s">
        <v>27</v>
      </c>
      <c r="O119" s="80"/>
    </row>
    <row r="120" spans="1:15" x14ac:dyDescent="0.25">
      <c r="A120" s="32">
        <f t="shared" si="7"/>
        <v>431</v>
      </c>
      <c r="B120" s="33" t="s">
        <v>145</v>
      </c>
      <c r="C120" s="34">
        <f t="shared" si="12"/>
        <v>42054</v>
      </c>
      <c r="D120" s="32" t="str">
        <f t="shared" si="9"/>
        <v>J</v>
      </c>
      <c r="E120" s="35">
        <f t="shared" si="10"/>
        <v>8</v>
      </c>
      <c r="F120" s="36">
        <v>20</v>
      </c>
      <c r="G120" s="36">
        <v>13</v>
      </c>
      <c r="H120" s="36">
        <v>24</v>
      </c>
      <c r="I120" s="36">
        <v>38</v>
      </c>
      <c r="J120" s="36">
        <v>11</v>
      </c>
      <c r="K120" s="36">
        <v>35</v>
      </c>
      <c r="L120" s="36">
        <v>46</v>
      </c>
      <c r="M120" s="36">
        <v>2</v>
      </c>
      <c r="N120" s="32" t="s">
        <v>27</v>
      </c>
      <c r="O120" s="80"/>
    </row>
    <row r="121" spans="1:15" x14ac:dyDescent="0.25">
      <c r="A121" s="32">
        <f t="shared" si="7"/>
        <v>432</v>
      </c>
      <c r="B121" s="33" t="s">
        <v>146</v>
      </c>
      <c r="C121" s="34">
        <f t="shared" si="12"/>
        <v>42056</v>
      </c>
      <c r="D121" s="32" t="str">
        <f t="shared" si="9"/>
        <v>S</v>
      </c>
      <c r="E121" s="35">
        <f t="shared" si="10"/>
        <v>8</v>
      </c>
      <c r="F121" s="36">
        <v>9</v>
      </c>
      <c r="G121" s="36">
        <v>14</v>
      </c>
      <c r="H121" s="36">
        <v>24</v>
      </c>
      <c r="I121" s="36">
        <v>12</v>
      </c>
      <c r="J121" s="36">
        <v>40</v>
      </c>
      <c r="K121" s="36">
        <v>37</v>
      </c>
      <c r="L121" s="36">
        <v>7</v>
      </c>
      <c r="M121" s="36">
        <v>9</v>
      </c>
      <c r="N121" s="32" t="s">
        <v>27</v>
      </c>
      <c r="O121" s="80"/>
    </row>
    <row r="122" spans="1:15" x14ac:dyDescent="0.25">
      <c r="A122" s="32">
        <f t="shared" si="7"/>
        <v>433</v>
      </c>
      <c r="B122" s="33" t="s">
        <v>147</v>
      </c>
      <c r="C122" s="34">
        <f t="shared" si="12"/>
        <v>42061</v>
      </c>
      <c r="D122" s="32" t="str">
        <f t="shared" si="9"/>
        <v>J</v>
      </c>
      <c r="E122" s="35">
        <f t="shared" si="10"/>
        <v>9</v>
      </c>
      <c r="F122" s="36">
        <v>20</v>
      </c>
      <c r="G122" s="36">
        <v>5</v>
      </c>
      <c r="H122" s="36">
        <v>30</v>
      </c>
      <c r="I122" s="36">
        <v>18</v>
      </c>
      <c r="J122" s="36">
        <v>22</v>
      </c>
      <c r="K122" s="36">
        <v>37</v>
      </c>
      <c r="L122" s="36">
        <v>42</v>
      </c>
      <c r="M122" s="36">
        <v>7</v>
      </c>
      <c r="N122" s="32" t="s">
        <v>27</v>
      </c>
      <c r="O122" s="80"/>
    </row>
    <row r="123" spans="1:15" x14ac:dyDescent="0.25">
      <c r="A123" s="32">
        <f t="shared" si="7"/>
        <v>434</v>
      </c>
      <c r="B123" s="33" t="s">
        <v>148</v>
      </c>
      <c r="C123" s="34">
        <f t="shared" si="12"/>
        <v>42063</v>
      </c>
      <c r="D123" s="32" t="str">
        <f t="shared" si="9"/>
        <v>S</v>
      </c>
      <c r="E123" s="35">
        <f t="shared" si="10"/>
        <v>9</v>
      </c>
      <c r="F123" s="36">
        <v>23</v>
      </c>
      <c r="G123" s="36">
        <v>30</v>
      </c>
      <c r="H123" s="36">
        <v>8</v>
      </c>
      <c r="I123" s="36">
        <v>7</v>
      </c>
      <c r="J123" s="36">
        <v>48</v>
      </c>
      <c r="K123" s="36">
        <v>22</v>
      </c>
      <c r="L123" s="36">
        <v>39</v>
      </c>
      <c r="M123" s="36">
        <v>4</v>
      </c>
      <c r="N123" s="32" t="s">
        <v>27</v>
      </c>
      <c r="O123" s="80"/>
    </row>
    <row r="124" spans="1:15" x14ac:dyDescent="0.25">
      <c r="A124" s="32">
        <f t="shared" si="7"/>
        <v>435</v>
      </c>
      <c r="B124" s="33" t="s">
        <v>149</v>
      </c>
      <c r="C124" s="34">
        <f t="shared" si="12"/>
        <v>42068</v>
      </c>
      <c r="D124" s="32" t="str">
        <f t="shared" si="9"/>
        <v>J</v>
      </c>
      <c r="E124" s="35">
        <f t="shared" si="10"/>
        <v>10</v>
      </c>
      <c r="F124" s="36">
        <v>5</v>
      </c>
      <c r="G124" s="36">
        <v>21</v>
      </c>
      <c r="H124" s="36">
        <v>28</v>
      </c>
      <c r="I124" s="36">
        <v>24</v>
      </c>
      <c r="J124" s="36">
        <v>44</v>
      </c>
      <c r="K124" s="36">
        <v>2</v>
      </c>
      <c r="L124" s="36">
        <v>30</v>
      </c>
      <c r="M124" s="36">
        <v>3</v>
      </c>
      <c r="N124" s="32" t="s">
        <v>27</v>
      </c>
      <c r="O124" s="80"/>
    </row>
    <row r="125" spans="1:15" x14ac:dyDescent="0.25">
      <c r="A125" s="32">
        <f t="shared" si="7"/>
        <v>436</v>
      </c>
      <c r="B125" s="33" t="s">
        <v>150</v>
      </c>
      <c r="C125" s="34">
        <f t="shared" si="12"/>
        <v>42070</v>
      </c>
      <c r="D125" s="32" t="str">
        <f t="shared" si="9"/>
        <v>S</v>
      </c>
      <c r="E125" s="35">
        <f t="shared" si="10"/>
        <v>10</v>
      </c>
      <c r="F125" s="36">
        <v>20</v>
      </c>
      <c r="G125" s="36">
        <v>1</v>
      </c>
      <c r="H125" s="36">
        <v>45</v>
      </c>
      <c r="I125" s="36">
        <v>43</v>
      </c>
      <c r="J125" s="36">
        <v>8</v>
      </c>
      <c r="K125" s="36">
        <v>9</v>
      </c>
      <c r="L125" s="36">
        <v>36</v>
      </c>
      <c r="M125" s="36">
        <v>9</v>
      </c>
      <c r="N125" s="32" t="s">
        <v>27</v>
      </c>
      <c r="O125" s="80"/>
    </row>
    <row r="126" spans="1:15" x14ac:dyDescent="0.25">
      <c r="A126" s="32">
        <f t="shared" si="7"/>
        <v>437</v>
      </c>
      <c r="B126" s="33" t="s">
        <v>151</v>
      </c>
      <c r="C126" s="34">
        <f t="shared" si="12"/>
        <v>42075</v>
      </c>
      <c r="D126" s="32" t="str">
        <f t="shared" si="9"/>
        <v>J</v>
      </c>
      <c r="E126" s="35">
        <f t="shared" si="10"/>
        <v>11</v>
      </c>
      <c r="F126" s="36">
        <v>43</v>
      </c>
      <c r="G126" s="36">
        <v>19</v>
      </c>
      <c r="H126" s="36">
        <v>30</v>
      </c>
      <c r="I126" s="36">
        <v>34</v>
      </c>
      <c r="J126" s="36">
        <v>45</v>
      </c>
      <c r="K126" s="36">
        <v>18</v>
      </c>
      <c r="L126" s="36">
        <v>10</v>
      </c>
      <c r="M126" s="36">
        <v>0</v>
      </c>
      <c r="N126" s="32" t="s">
        <v>27</v>
      </c>
      <c r="O126" s="80"/>
    </row>
    <row r="127" spans="1:15" x14ac:dyDescent="0.25">
      <c r="A127" s="32">
        <f t="shared" si="7"/>
        <v>438</v>
      </c>
      <c r="B127" s="33" t="s">
        <v>152</v>
      </c>
      <c r="C127" s="34">
        <f t="shared" si="12"/>
        <v>42077</v>
      </c>
      <c r="D127" s="32" t="str">
        <f t="shared" si="9"/>
        <v>S</v>
      </c>
      <c r="E127" s="35">
        <f t="shared" si="10"/>
        <v>11</v>
      </c>
      <c r="F127" s="36">
        <v>39</v>
      </c>
      <c r="G127" s="36">
        <v>32</v>
      </c>
      <c r="H127" s="36">
        <v>34</v>
      </c>
      <c r="I127" s="36">
        <v>9</v>
      </c>
      <c r="J127" s="36">
        <v>8</v>
      </c>
      <c r="K127" s="36">
        <v>47</v>
      </c>
      <c r="L127" s="36">
        <v>35</v>
      </c>
      <c r="M127" s="36">
        <v>7</v>
      </c>
      <c r="N127" s="32" t="s">
        <v>27</v>
      </c>
      <c r="O127" s="80"/>
    </row>
    <row r="128" spans="1:15" x14ac:dyDescent="0.25">
      <c r="A128" s="32">
        <f t="shared" si="7"/>
        <v>439</v>
      </c>
      <c r="B128" s="33" t="s">
        <v>153</v>
      </c>
      <c r="C128" s="34">
        <f t="shared" si="12"/>
        <v>42082</v>
      </c>
      <c r="D128" s="32" t="str">
        <f t="shared" si="9"/>
        <v>J</v>
      </c>
      <c r="E128" s="35">
        <f t="shared" si="10"/>
        <v>12</v>
      </c>
      <c r="F128" s="36">
        <v>1</v>
      </c>
      <c r="G128" s="36">
        <v>27</v>
      </c>
      <c r="H128" s="36">
        <v>15</v>
      </c>
      <c r="I128" s="36">
        <v>11</v>
      </c>
      <c r="J128" s="36">
        <v>30</v>
      </c>
      <c r="K128" s="36">
        <v>23</v>
      </c>
      <c r="L128" s="36">
        <v>46</v>
      </c>
      <c r="M128" s="36">
        <v>5</v>
      </c>
      <c r="N128" s="32" t="s">
        <v>27</v>
      </c>
      <c r="O128" s="80"/>
    </row>
    <row r="129" spans="1:15" x14ac:dyDescent="0.25">
      <c r="A129" s="32">
        <f t="shared" si="7"/>
        <v>440</v>
      </c>
      <c r="B129" s="33" t="s">
        <v>154</v>
      </c>
      <c r="C129" s="34">
        <f t="shared" si="12"/>
        <v>42084</v>
      </c>
      <c r="D129" s="32" t="str">
        <f t="shared" si="9"/>
        <v>S</v>
      </c>
      <c r="E129" s="35">
        <f t="shared" si="10"/>
        <v>12</v>
      </c>
      <c r="F129" s="36">
        <v>11</v>
      </c>
      <c r="G129" s="36">
        <v>4</v>
      </c>
      <c r="H129" s="36">
        <v>23</v>
      </c>
      <c r="I129" s="36">
        <v>5</v>
      </c>
      <c r="J129" s="36">
        <v>40</v>
      </c>
      <c r="K129" s="36">
        <v>44</v>
      </c>
      <c r="L129" s="36">
        <v>19</v>
      </c>
      <c r="M129" s="36">
        <v>3</v>
      </c>
      <c r="N129" s="32" t="s">
        <v>27</v>
      </c>
      <c r="O129" s="80"/>
    </row>
    <row r="130" spans="1:15" x14ac:dyDescent="0.25">
      <c r="A130" s="32">
        <f t="shared" si="7"/>
        <v>441</v>
      </c>
      <c r="B130" s="33" t="s">
        <v>155</v>
      </c>
      <c r="C130" s="34">
        <f t="shared" si="12"/>
        <v>42089</v>
      </c>
      <c r="D130" s="32" t="str">
        <f t="shared" si="9"/>
        <v>J</v>
      </c>
      <c r="E130" s="35">
        <f t="shared" si="10"/>
        <v>13</v>
      </c>
      <c r="F130" s="36">
        <v>38</v>
      </c>
      <c r="G130" s="36">
        <v>23</v>
      </c>
      <c r="H130" s="36">
        <v>49</v>
      </c>
      <c r="I130" s="36">
        <v>46</v>
      </c>
      <c r="J130" s="36">
        <v>35</v>
      </c>
      <c r="K130" s="36">
        <v>11</v>
      </c>
      <c r="L130" s="36">
        <v>2</v>
      </c>
      <c r="M130" s="36">
        <v>0</v>
      </c>
      <c r="N130" s="32" t="s">
        <v>27</v>
      </c>
      <c r="O130" s="80"/>
    </row>
    <row r="131" spans="1:15" x14ac:dyDescent="0.25">
      <c r="A131" s="32">
        <f t="shared" si="7"/>
        <v>442</v>
      </c>
      <c r="B131" s="33" t="s">
        <v>156</v>
      </c>
      <c r="C131" s="34">
        <f t="shared" si="12"/>
        <v>42091</v>
      </c>
      <c r="D131" s="32" t="str">
        <f t="shared" si="9"/>
        <v>S</v>
      </c>
      <c r="E131" s="35">
        <f t="shared" si="10"/>
        <v>13</v>
      </c>
      <c r="F131" s="36">
        <v>2</v>
      </c>
      <c r="G131" s="36">
        <v>38</v>
      </c>
      <c r="H131" s="36">
        <v>1</v>
      </c>
      <c r="I131" s="36">
        <v>17</v>
      </c>
      <c r="J131" s="36">
        <v>49</v>
      </c>
      <c r="K131" s="36">
        <v>7</v>
      </c>
      <c r="L131" s="36">
        <v>22</v>
      </c>
      <c r="M131" s="36">
        <v>5</v>
      </c>
      <c r="N131" s="32" t="s">
        <v>27</v>
      </c>
      <c r="O131" s="80"/>
    </row>
    <row r="132" spans="1:15" x14ac:dyDescent="0.25">
      <c r="A132" s="32">
        <f t="shared" ref="A132:A195" si="13">+A131+1</f>
        <v>443</v>
      </c>
      <c r="B132" s="33" t="s">
        <v>157</v>
      </c>
      <c r="C132" s="34">
        <f t="shared" si="12"/>
        <v>42096</v>
      </c>
      <c r="D132" s="32" t="str">
        <f t="shared" si="9"/>
        <v>J</v>
      </c>
      <c r="E132" s="35">
        <f t="shared" si="10"/>
        <v>14</v>
      </c>
      <c r="F132" s="36">
        <v>30</v>
      </c>
      <c r="G132" s="36">
        <v>14</v>
      </c>
      <c r="H132" s="36">
        <v>18</v>
      </c>
      <c r="I132" s="36">
        <v>5</v>
      </c>
      <c r="J132" s="36">
        <v>48</v>
      </c>
      <c r="K132" s="36">
        <v>46</v>
      </c>
      <c r="L132" s="36">
        <v>1</v>
      </c>
      <c r="M132" s="36">
        <v>8</v>
      </c>
      <c r="N132" s="32" t="s">
        <v>27</v>
      </c>
      <c r="O132" s="80"/>
    </row>
    <row r="133" spans="1:15" x14ac:dyDescent="0.25">
      <c r="A133" s="32">
        <f t="shared" si="13"/>
        <v>444</v>
      </c>
      <c r="B133" s="33" t="s">
        <v>158</v>
      </c>
      <c r="C133" s="34">
        <f t="shared" si="12"/>
        <v>42098</v>
      </c>
      <c r="D133" s="32" t="str">
        <f t="shared" si="9"/>
        <v>S</v>
      </c>
      <c r="E133" s="35">
        <f t="shared" si="10"/>
        <v>14</v>
      </c>
      <c r="F133" s="36">
        <v>11</v>
      </c>
      <c r="G133" s="36">
        <v>27</v>
      </c>
      <c r="H133" s="36">
        <v>21</v>
      </c>
      <c r="I133" s="36">
        <v>33</v>
      </c>
      <c r="J133" s="36">
        <v>15</v>
      </c>
      <c r="K133" s="36">
        <v>16</v>
      </c>
      <c r="L133" s="36">
        <v>24</v>
      </c>
      <c r="M133" s="36">
        <v>9</v>
      </c>
      <c r="N133" s="32" t="s">
        <v>27</v>
      </c>
      <c r="O133" s="80"/>
    </row>
    <row r="134" spans="1:15" x14ac:dyDescent="0.25">
      <c r="A134" s="32">
        <f t="shared" si="13"/>
        <v>445</v>
      </c>
      <c r="B134" s="33" t="s">
        <v>159</v>
      </c>
      <c r="C134" s="34">
        <f t="shared" si="12"/>
        <v>42103</v>
      </c>
      <c r="D134" s="32" t="str">
        <f t="shared" si="9"/>
        <v>J</v>
      </c>
      <c r="E134" s="35">
        <f t="shared" si="10"/>
        <v>15</v>
      </c>
      <c r="F134" s="36">
        <v>4</v>
      </c>
      <c r="G134" s="36">
        <v>8</v>
      </c>
      <c r="H134" s="36">
        <v>46</v>
      </c>
      <c r="I134" s="36">
        <v>13</v>
      </c>
      <c r="J134" s="36">
        <v>16</v>
      </c>
      <c r="K134" s="36">
        <v>39</v>
      </c>
      <c r="L134" s="36">
        <v>35</v>
      </c>
      <c r="M134" s="36">
        <v>6</v>
      </c>
      <c r="N134" s="32" t="s">
        <v>27</v>
      </c>
      <c r="O134" s="80"/>
    </row>
    <row r="135" spans="1:15" x14ac:dyDescent="0.25">
      <c r="A135" s="32">
        <f t="shared" si="13"/>
        <v>446</v>
      </c>
      <c r="B135" s="33" t="s">
        <v>160</v>
      </c>
      <c r="C135" s="34">
        <f t="shared" si="12"/>
        <v>42105</v>
      </c>
      <c r="D135" s="32" t="str">
        <f t="shared" si="9"/>
        <v>S</v>
      </c>
      <c r="E135" s="35">
        <f t="shared" si="10"/>
        <v>15</v>
      </c>
      <c r="F135" s="36">
        <v>23</v>
      </c>
      <c r="G135" s="36">
        <v>28</v>
      </c>
      <c r="H135" s="36">
        <v>24</v>
      </c>
      <c r="I135" s="36">
        <v>9</v>
      </c>
      <c r="J135" s="36">
        <v>41</v>
      </c>
      <c r="K135" s="36">
        <v>35</v>
      </c>
      <c r="L135" s="36">
        <v>8</v>
      </c>
      <c r="M135" s="36">
        <v>3</v>
      </c>
      <c r="N135" s="32" t="s">
        <v>27</v>
      </c>
      <c r="O135" s="80"/>
    </row>
    <row r="136" spans="1:15" x14ac:dyDescent="0.25">
      <c r="A136" s="32">
        <f t="shared" si="13"/>
        <v>447</v>
      </c>
      <c r="B136" s="33" t="s">
        <v>161</v>
      </c>
      <c r="C136" s="34">
        <f t="shared" si="12"/>
        <v>42110</v>
      </c>
      <c r="D136" s="32" t="str">
        <f t="shared" si="9"/>
        <v>J</v>
      </c>
      <c r="E136" s="35">
        <f t="shared" si="10"/>
        <v>16</v>
      </c>
      <c r="F136" s="36">
        <v>37</v>
      </c>
      <c r="G136" s="36">
        <v>31</v>
      </c>
      <c r="H136" s="36">
        <v>38</v>
      </c>
      <c r="I136" s="36">
        <v>47</v>
      </c>
      <c r="J136" s="36">
        <v>7</v>
      </c>
      <c r="K136" s="36">
        <v>32</v>
      </c>
      <c r="L136" s="36">
        <v>20</v>
      </c>
      <c r="M136" s="36">
        <v>3</v>
      </c>
      <c r="N136" s="32" t="s">
        <v>27</v>
      </c>
      <c r="O136" s="80"/>
    </row>
    <row r="137" spans="1:15" x14ac:dyDescent="0.25">
      <c r="A137" s="32">
        <f t="shared" si="13"/>
        <v>448</v>
      </c>
      <c r="B137" s="33" t="s">
        <v>162</v>
      </c>
      <c r="C137" s="34">
        <v>42112</v>
      </c>
      <c r="D137" s="32" t="str">
        <f t="shared" si="9"/>
        <v>S</v>
      </c>
      <c r="E137" s="35">
        <f t="shared" si="10"/>
        <v>16</v>
      </c>
      <c r="F137" s="36">
        <v>4</v>
      </c>
      <c r="G137" s="36">
        <v>6</v>
      </c>
      <c r="H137" s="36">
        <v>17</v>
      </c>
      <c r="I137" s="36">
        <v>18</v>
      </c>
      <c r="J137" s="36">
        <v>36</v>
      </c>
      <c r="K137" s="36">
        <v>38</v>
      </c>
      <c r="L137" s="36">
        <v>15</v>
      </c>
      <c r="M137" s="36">
        <v>5</v>
      </c>
      <c r="N137" s="32" t="s">
        <v>27</v>
      </c>
      <c r="O137" s="80"/>
    </row>
    <row r="138" spans="1:15" x14ac:dyDescent="0.25">
      <c r="A138" s="32">
        <f t="shared" si="13"/>
        <v>449</v>
      </c>
      <c r="B138" s="33" t="s">
        <v>163</v>
      </c>
      <c r="C138" s="34">
        <v>42117</v>
      </c>
      <c r="D138" s="32" t="str">
        <f t="shared" si="9"/>
        <v>J</v>
      </c>
      <c r="E138" s="35">
        <f t="shared" si="10"/>
        <v>17</v>
      </c>
      <c r="F138" s="36">
        <v>2</v>
      </c>
      <c r="G138" s="36">
        <v>14</v>
      </c>
      <c r="H138" s="36">
        <v>16</v>
      </c>
      <c r="I138" s="36">
        <v>23</v>
      </c>
      <c r="J138" s="36">
        <v>31</v>
      </c>
      <c r="K138" s="36">
        <v>49</v>
      </c>
      <c r="L138" s="36">
        <v>21</v>
      </c>
      <c r="M138" s="36">
        <v>9</v>
      </c>
      <c r="N138" s="32" t="s">
        <v>27</v>
      </c>
      <c r="O138" s="80"/>
    </row>
    <row r="139" spans="1:15" x14ac:dyDescent="0.25">
      <c r="A139" s="32">
        <f t="shared" si="13"/>
        <v>450</v>
      </c>
      <c r="B139" s="33" t="s">
        <v>164</v>
      </c>
      <c r="C139" s="34">
        <v>42119</v>
      </c>
      <c r="D139" s="32" t="str">
        <f t="shared" si="9"/>
        <v>S</v>
      </c>
      <c r="E139" s="35">
        <f t="shared" si="10"/>
        <v>17</v>
      </c>
      <c r="F139" s="36">
        <v>3</v>
      </c>
      <c r="G139" s="36">
        <v>29</v>
      </c>
      <c r="H139" s="36">
        <v>33</v>
      </c>
      <c r="I139" s="36">
        <v>43</v>
      </c>
      <c r="J139" s="36">
        <v>47</v>
      </c>
      <c r="K139" s="36">
        <v>48</v>
      </c>
      <c r="L139" s="36">
        <v>38</v>
      </c>
      <c r="M139" s="36">
        <v>5</v>
      </c>
      <c r="N139" s="32" t="s">
        <v>27</v>
      </c>
      <c r="O139" s="80"/>
    </row>
    <row r="140" spans="1:15" x14ac:dyDescent="0.25">
      <c r="A140" s="32">
        <f t="shared" si="13"/>
        <v>451</v>
      </c>
      <c r="B140" s="33" t="s">
        <v>165</v>
      </c>
      <c r="C140" s="34">
        <v>42124</v>
      </c>
      <c r="D140" s="32" t="str">
        <f t="shared" si="9"/>
        <v>J</v>
      </c>
      <c r="E140" s="35">
        <f t="shared" si="10"/>
        <v>18</v>
      </c>
      <c r="F140" s="36">
        <v>1</v>
      </c>
      <c r="G140" s="36">
        <v>8</v>
      </c>
      <c r="H140" s="36">
        <v>10</v>
      </c>
      <c r="I140" s="36">
        <v>32</v>
      </c>
      <c r="J140" s="36">
        <v>38</v>
      </c>
      <c r="K140" s="36">
        <v>40</v>
      </c>
      <c r="L140" s="36">
        <v>12</v>
      </c>
      <c r="M140" s="36">
        <v>7</v>
      </c>
      <c r="N140" s="46" t="s">
        <v>27</v>
      </c>
      <c r="O140" s="80"/>
    </row>
    <row r="141" spans="1:15" x14ac:dyDescent="0.25">
      <c r="A141" s="32">
        <f t="shared" si="13"/>
        <v>452</v>
      </c>
      <c r="B141" s="33" t="s">
        <v>166</v>
      </c>
      <c r="C141" s="34">
        <v>42126</v>
      </c>
      <c r="D141" s="32" t="str">
        <f t="shared" si="9"/>
        <v>S</v>
      </c>
      <c r="E141" s="35">
        <f t="shared" si="10"/>
        <v>18</v>
      </c>
      <c r="F141" s="36">
        <v>7</v>
      </c>
      <c r="G141" s="36">
        <v>13</v>
      </c>
      <c r="H141" s="36">
        <v>36</v>
      </c>
      <c r="I141" s="36">
        <v>39</v>
      </c>
      <c r="J141" s="36">
        <v>48</v>
      </c>
      <c r="K141" s="36">
        <v>49</v>
      </c>
      <c r="L141" s="36">
        <v>25</v>
      </c>
      <c r="M141" s="36">
        <v>4</v>
      </c>
      <c r="N141" s="46" t="s">
        <v>27</v>
      </c>
      <c r="O141" s="80"/>
    </row>
    <row r="142" spans="1:15" x14ac:dyDescent="0.25">
      <c r="A142" s="32">
        <f t="shared" si="13"/>
        <v>453</v>
      </c>
      <c r="B142" s="33" t="s">
        <v>167</v>
      </c>
      <c r="C142" s="34">
        <v>42131</v>
      </c>
      <c r="D142" s="32" t="str">
        <f t="shared" si="9"/>
        <v>J</v>
      </c>
      <c r="E142" s="35">
        <f t="shared" si="10"/>
        <v>19</v>
      </c>
      <c r="F142" s="36">
        <v>9</v>
      </c>
      <c r="G142" s="36">
        <v>11</v>
      </c>
      <c r="H142" s="36">
        <v>14</v>
      </c>
      <c r="I142" s="36">
        <v>35</v>
      </c>
      <c r="J142" s="36">
        <v>45</v>
      </c>
      <c r="K142" s="36">
        <v>47</v>
      </c>
      <c r="L142" s="36">
        <v>27</v>
      </c>
      <c r="M142" s="36">
        <v>3</v>
      </c>
      <c r="N142" s="46" t="s">
        <v>27</v>
      </c>
      <c r="O142" s="80"/>
    </row>
    <row r="143" spans="1:15" x14ac:dyDescent="0.25">
      <c r="A143" s="32">
        <f t="shared" si="13"/>
        <v>454</v>
      </c>
      <c r="B143" s="33" t="s">
        <v>168</v>
      </c>
      <c r="C143" s="34">
        <v>42133</v>
      </c>
      <c r="D143" s="32" t="str">
        <f t="shared" si="9"/>
        <v>S</v>
      </c>
      <c r="E143" s="35">
        <f t="shared" si="10"/>
        <v>19</v>
      </c>
      <c r="F143" s="36">
        <v>16</v>
      </c>
      <c r="G143" s="36">
        <v>27</v>
      </c>
      <c r="H143" s="36">
        <v>29</v>
      </c>
      <c r="I143" s="36">
        <v>34</v>
      </c>
      <c r="J143" s="36">
        <v>38</v>
      </c>
      <c r="K143" s="36">
        <v>43</v>
      </c>
      <c r="L143" s="36">
        <v>1</v>
      </c>
      <c r="M143" s="36">
        <v>8</v>
      </c>
      <c r="N143" s="46" t="s">
        <v>27</v>
      </c>
      <c r="O143" s="80"/>
    </row>
    <row r="144" spans="1:15" x14ac:dyDescent="0.25">
      <c r="A144" s="32">
        <f t="shared" si="13"/>
        <v>455</v>
      </c>
      <c r="B144" s="33" t="s">
        <v>169</v>
      </c>
      <c r="C144" s="34">
        <v>42138</v>
      </c>
      <c r="D144" s="32" t="str">
        <f t="shared" si="9"/>
        <v>J</v>
      </c>
      <c r="E144" s="35">
        <f t="shared" si="10"/>
        <v>20</v>
      </c>
      <c r="F144" s="36">
        <v>3</v>
      </c>
      <c r="G144" s="36">
        <v>8</v>
      </c>
      <c r="H144" s="36">
        <v>12</v>
      </c>
      <c r="I144" s="36">
        <v>22</v>
      </c>
      <c r="J144" s="36">
        <v>29</v>
      </c>
      <c r="K144" s="36">
        <v>49</v>
      </c>
      <c r="L144" s="36">
        <v>13</v>
      </c>
      <c r="M144" s="36">
        <v>7</v>
      </c>
      <c r="N144" s="46" t="s">
        <v>27</v>
      </c>
      <c r="O144" s="80"/>
    </row>
    <row r="145" spans="1:15" x14ac:dyDescent="0.25">
      <c r="A145" s="32">
        <f t="shared" si="13"/>
        <v>456</v>
      </c>
      <c r="B145" s="33" t="s">
        <v>170</v>
      </c>
      <c r="C145" s="34">
        <v>42140</v>
      </c>
      <c r="D145" s="32" t="str">
        <f t="shared" si="9"/>
        <v>S</v>
      </c>
      <c r="E145" s="35">
        <f t="shared" si="10"/>
        <v>20</v>
      </c>
      <c r="F145" s="36">
        <v>2</v>
      </c>
      <c r="G145" s="36">
        <v>18</v>
      </c>
      <c r="H145" s="36">
        <v>20</v>
      </c>
      <c r="I145" s="36">
        <v>35</v>
      </c>
      <c r="J145" s="36">
        <v>43</v>
      </c>
      <c r="K145" s="36">
        <v>44</v>
      </c>
      <c r="L145" s="36">
        <v>15</v>
      </c>
      <c r="M145" s="36">
        <v>2</v>
      </c>
      <c r="N145" s="46" t="s">
        <v>27</v>
      </c>
      <c r="O145" s="80"/>
    </row>
    <row r="146" spans="1:15" x14ac:dyDescent="0.25">
      <c r="A146" s="32">
        <f t="shared" si="13"/>
        <v>457</v>
      </c>
      <c r="B146" s="33" t="s">
        <v>171</v>
      </c>
      <c r="C146" s="34">
        <v>42145</v>
      </c>
      <c r="D146" s="32" t="str">
        <f t="shared" si="9"/>
        <v>J</v>
      </c>
      <c r="E146" s="35">
        <f t="shared" si="10"/>
        <v>21</v>
      </c>
      <c r="F146" s="36">
        <v>8</v>
      </c>
      <c r="G146" s="36">
        <v>9</v>
      </c>
      <c r="H146" s="36">
        <v>18</v>
      </c>
      <c r="I146" s="36">
        <v>30</v>
      </c>
      <c r="J146" s="36">
        <v>33</v>
      </c>
      <c r="K146" s="36">
        <v>39</v>
      </c>
      <c r="L146" s="36">
        <v>7</v>
      </c>
      <c r="M146" s="36">
        <v>4</v>
      </c>
      <c r="N146" s="46" t="s">
        <v>27</v>
      </c>
      <c r="O146" s="80"/>
    </row>
    <row r="147" spans="1:15" x14ac:dyDescent="0.25">
      <c r="A147" s="32">
        <f t="shared" si="13"/>
        <v>458</v>
      </c>
      <c r="B147" s="33" t="s">
        <v>172</v>
      </c>
      <c r="C147" s="34">
        <v>42147</v>
      </c>
      <c r="D147" s="32" t="str">
        <f t="shared" si="9"/>
        <v>S</v>
      </c>
      <c r="E147" s="35">
        <f t="shared" si="10"/>
        <v>21</v>
      </c>
      <c r="F147" s="36">
        <v>2</v>
      </c>
      <c r="G147" s="36">
        <v>4</v>
      </c>
      <c r="H147" s="36">
        <v>6</v>
      </c>
      <c r="I147" s="36">
        <v>31</v>
      </c>
      <c r="J147" s="36">
        <v>39</v>
      </c>
      <c r="K147" s="36">
        <v>42</v>
      </c>
      <c r="L147" s="36">
        <v>33</v>
      </c>
      <c r="M147" s="36">
        <v>7</v>
      </c>
      <c r="N147" s="46" t="s">
        <v>27</v>
      </c>
      <c r="O147" s="80"/>
    </row>
    <row r="148" spans="1:15" x14ac:dyDescent="0.25">
      <c r="A148" s="32">
        <f t="shared" si="13"/>
        <v>459</v>
      </c>
      <c r="B148" s="33" t="s">
        <v>173</v>
      </c>
      <c r="C148" s="34">
        <v>42152</v>
      </c>
      <c r="D148" s="32" t="str">
        <f t="shared" si="9"/>
        <v>J</v>
      </c>
      <c r="E148" s="35">
        <f t="shared" si="10"/>
        <v>22</v>
      </c>
      <c r="F148" s="36">
        <v>16</v>
      </c>
      <c r="G148" s="36">
        <v>36</v>
      </c>
      <c r="H148" s="36">
        <v>41</v>
      </c>
      <c r="I148" s="36">
        <v>47</v>
      </c>
      <c r="J148" s="36">
        <v>48</v>
      </c>
      <c r="K148" s="36">
        <v>49</v>
      </c>
      <c r="L148" s="36">
        <v>31</v>
      </c>
      <c r="M148" s="36">
        <v>4</v>
      </c>
      <c r="N148" s="46" t="s">
        <v>27</v>
      </c>
      <c r="O148" s="80"/>
    </row>
    <row r="149" spans="1:15" x14ac:dyDescent="0.25">
      <c r="A149" s="32">
        <f t="shared" si="13"/>
        <v>460</v>
      </c>
      <c r="B149" s="33" t="s">
        <v>174</v>
      </c>
      <c r="C149" s="34">
        <v>42154</v>
      </c>
      <c r="D149" s="32" t="str">
        <f t="shared" si="9"/>
        <v>S</v>
      </c>
      <c r="E149" s="35">
        <f t="shared" si="10"/>
        <v>22</v>
      </c>
      <c r="F149" s="36">
        <v>17</v>
      </c>
      <c r="G149" s="36">
        <v>20</v>
      </c>
      <c r="H149" s="36">
        <v>27</v>
      </c>
      <c r="I149" s="36">
        <v>29</v>
      </c>
      <c r="J149" s="36">
        <v>35</v>
      </c>
      <c r="K149" s="36">
        <v>40</v>
      </c>
      <c r="L149" s="36">
        <v>36</v>
      </c>
      <c r="M149" s="36">
        <v>5</v>
      </c>
      <c r="N149" s="46" t="s">
        <v>27</v>
      </c>
      <c r="O149" s="80"/>
    </row>
    <row r="150" spans="1:15" x14ac:dyDescent="0.25">
      <c r="A150" s="32">
        <f t="shared" si="13"/>
        <v>461</v>
      </c>
      <c r="B150" s="33" t="s">
        <v>175</v>
      </c>
      <c r="C150" s="34">
        <v>42159</v>
      </c>
      <c r="D150" s="32" t="str">
        <f t="shared" si="9"/>
        <v>J</v>
      </c>
      <c r="E150" s="35">
        <f t="shared" si="10"/>
        <v>23</v>
      </c>
      <c r="F150" s="36">
        <v>3</v>
      </c>
      <c r="G150" s="36">
        <v>10</v>
      </c>
      <c r="H150" s="36">
        <v>13</v>
      </c>
      <c r="I150" s="36">
        <v>30</v>
      </c>
      <c r="J150" s="36">
        <v>33</v>
      </c>
      <c r="K150" s="36">
        <v>47</v>
      </c>
      <c r="L150" s="36">
        <v>27</v>
      </c>
      <c r="M150" s="36">
        <v>7</v>
      </c>
      <c r="N150" s="46" t="s">
        <v>27</v>
      </c>
      <c r="O150" s="80"/>
    </row>
    <row r="151" spans="1:15" x14ac:dyDescent="0.25">
      <c r="A151" s="32">
        <f t="shared" si="13"/>
        <v>462</v>
      </c>
      <c r="B151" s="33" t="s">
        <v>176</v>
      </c>
      <c r="C151" s="34">
        <v>42161</v>
      </c>
      <c r="D151" s="32" t="str">
        <f t="shared" si="9"/>
        <v>S</v>
      </c>
      <c r="E151" s="35">
        <f t="shared" si="10"/>
        <v>23</v>
      </c>
      <c r="F151" s="36">
        <v>3</v>
      </c>
      <c r="G151" s="36">
        <v>28</v>
      </c>
      <c r="H151" s="36">
        <v>30</v>
      </c>
      <c r="I151" s="36">
        <v>31</v>
      </c>
      <c r="J151" s="36">
        <v>36</v>
      </c>
      <c r="K151" s="36">
        <v>41</v>
      </c>
      <c r="L151" s="36">
        <v>49</v>
      </c>
      <c r="M151" s="36">
        <v>7</v>
      </c>
      <c r="N151" s="46" t="s">
        <v>27</v>
      </c>
      <c r="O151" s="80"/>
    </row>
    <row r="152" spans="1:15" x14ac:dyDescent="0.25">
      <c r="A152" s="32">
        <f t="shared" si="13"/>
        <v>463</v>
      </c>
      <c r="B152" s="33" t="s">
        <v>177</v>
      </c>
      <c r="C152" s="34">
        <v>42166</v>
      </c>
      <c r="D152" s="32" t="str">
        <f t="shared" si="9"/>
        <v>J</v>
      </c>
      <c r="E152" s="35">
        <f t="shared" si="10"/>
        <v>24</v>
      </c>
      <c r="F152" s="36">
        <v>11</v>
      </c>
      <c r="G152" s="36">
        <v>15</v>
      </c>
      <c r="H152" s="36">
        <v>21</v>
      </c>
      <c r="I152" s="36">
        <v>25</v>
      </c>
      <c r="J152" s="36">
        <v>38</v>
      </c>
      <c r="K152" s="36">
        <v>44</v>
      </c>
      <c r="L152" s="36">
        <v>2</v>
      </c>
      <c r="M152" s="36">
        <v>2</v>
      </c>
      <c r="N152" s="46" t="s">
        <v>27</v>
      </c>
      <c r="O152" s="80"/>
    </row>
    <row r="153" spans="1:15" x14ac:dyDescent="0.25">
      <c r="A153" s="32">
        <f t="shared" si="13"/>
        <v>464</v>
      </c>
      <c r="B153" s="33" t="s">
        <v>178</v>
      </c>
      <c r="C153" s="34">
        <v>42168</v>
      </c>
      <c r="D153" s="32" t="str">
        <f t="shared" si="9"/>
        <v>S</v>
      </c>
      <c r="E153" s="35">
        <f t="shared" si="10"/>
        <v>24</v>
      </c>
      <c r="F153" s="36">
        <v>24</v>
      </c>
      <c r="G153" s="36">
        <v>37</v>
      </c>
      <c r="H153" s="36">
        <v>40</v>
      </c>
      <c r="I153" s="36">
        <v>41</v>
      </c>
      <c r="J153" s="36">
        <v>43</v>
      </c>
      <c r="K153" s="36">
        <v>46</v>
      </c>
      <c r="L153" s="36">
        <v>47</v>
      </c>
      <c r="M153" s="36">
        <v>3</v>
      </c>
      <c r="N153" s="46" t="s">
        <v>27</v>
      </c>
      <c r="O153" s="80"/>
    </row>
    <row r="154" spans="1:15" x14ac:dyDescent="0.25">
      <c r="A154" s="32">
        <f t="shared" si="13"/>
        <v>465</v>
      </c>
      <c r="B154" s="33" t="s">
        <v>179</v>
      </c>
      <c r="C154" s="34">
        <v>42173</v>
      </c>
      <c r="D154" s="32" t="str">
        <f t="shared" ref="D154:D217" si="14">CHOOSE(WEEKDAY(C154),"D","L","M","X","J","V","S")</f>
        <v>J</v>
      </c>
      <c r="E154" s="35">
        <f t="shared" ref="E154:E217" si="15">WEEKNUM(C154,21)</f>
        <v>25</v>
      </c>
      <c r="F154" s="36">
        <v>11</v>
      </c>
      <c r="G154" s="36">
        <v>14</v>
      </c>
      <c r="H154" s="36">
        <v>19</v>
      </c>
      <c r="I154" s="36">
        <v>24</v>
      </c>
      <c r="J154" s="36">
        <v>39</v>
      </c>
      <c r="K154" s="36">
        <v>43</v>
      </c>
      <c r="L154" s="36">
        <v>42</v>
      </c>
      <c r="M154" s="36">
        <v>2</v>
      </c>
      <c r="N154" s="32" t="s">
        <v>27</v>
      </c>
      <c r="O154" s="80"/>
    </row>
    <row r="155" spans="1:15" x14ac:dyDescent="0.25">
      <c r="A155" s="32">
        <f t="shared" si="13"/>
        <v>466</v>
      </c>
      <c r="B155" s="33" t="s">
        <v>180</v>
      </c>
      <c r="C155" s="34">
        <v>42175</v>
      </c>
      <c r="D155" s="32" t="str">
        <f t="shared" si="14"/>
        <v>S</v>
      </c>
      <c r="E155" s="35">
        <f t="shared" si="15"/>
        <v>25</v>
      </c>
      <c r="F155" s="36">
        <v>9</v>
      </c>
      <c r="G155" s="36">
        <v>17</v>
      </c>
      <c r="H155" s="36">
        <v>21</v>
      </c>
      <c r="I155" s="36">
        <v>31</v>
      </c>
      <c r="J155" s="36">
        <v>34</v>
      </c>
      <c r="K155" s="36">
        <v>41</v>
      </c>
      <c r="L155" s="36">
        <v>39</v>
      </c>
      <c r="M155" s="36">
        <v>3</v>
      </c>
      <c r="N155" s="32" t="s">
        <v>27</v>
      </c>
      <c r="O155" s="80"/>
    </row>
    <row r="156" spans="1:15" x14ac:dyDescent="0.25">
      <c r="A156" s="32">
        <f t="shared" si="13"/>
        <v>467</v>
      </c>
      <c r="B156" s="33" t="s">
        <v>181</v>
      </c>
      <c r="C156" s="34">
        <v>42180</v>
      </c>
      <c r="D156" s="32" t="str">
        <f t="shared" si="14"/>
        <v>J</v>
      </c>
      <c r="E156" s="35">
        <f t="shared" si="15"/>
        <v>26</v>
      </c>
      <c r="F156" s="36">
        <v>1</v>
      </c>
      <c r="G156" s="36">
        <v>2</v>
      </c>
      <c r="H156" s="36">
        <v>7</v>
      </c>
      <c r="I156" s="36">
        <v>8</v>
      </c>
      <c r="J156" s="36">
        <v>11</v>
      </c>
      <c r="K156" s="36">
        <v>42</v>
      </c>
      <c r="L156" s="36">
        <v>32</v>
      </c>
      <c r="M156" s="36">
        <v>5</v>
      </c>
      <c r="N156" s="32" t="s">
        <v>27</v>
      </c>
      <c r="O156" s="80"/>
    </row>
    <row r="157" spans="1:15" x14ac:dyDescent="0.25">
      <c r="A157" s="32">
        <f t="shared" si="13"/>
        <v>468</v>
      </c>
      <c r="B157" s="33" t="s">
        <v>182</v>
      </c>
      <c r="C157" s="34">
        <v>42182</v>
      </c>
      <c r="D157" s="32" t="str">
        <f t="shared" si="14"/>
        <v>S</v>
      </c>
      <c r="E157" s="35">
        <f t="shared" si="15"/>
        <v>26</v>
      </c>
      <c r="F157" s="36">
        <v>1</v>
      </c>
      <c r="G157" s="36">
        <v>8</v>
      </c>
      <c r="H157" s="36">
        <v>10</v>
      </c>
      <c r="I157" s="36">
        <v>16</v>
      </c>
      <c r="J157" s="36">
        <v>26</v>
      </c>
      <c r="K157" s="36">
        <v>32</v>
      </c>
      <c r="L157" s="36">
        <v>15</v>
      </c>
      <c r="M157" s="36">
        <v>2</v>
      </c>
      <c r="N157" s="32" t="s">
        <v>27</v>
      </c>
      <c r="O157" s="80"/>
    </row>
    <row r="158" spans="1:15" x14ac:dyDescent="0.25">
      <c r="A158" s="32">
        <f t="shared" si="13"/>
        <v>469</v>
      </c>
      <c r="B158" s="33" t="s">
        <v>183</v>
      </c>
      <c r="C158" s="34">
        <v>42187</v>
      </c>
      <c r="D158" s="32" t="str">
        <f t="shared" si="14"/>
        <v>J</v>
      </c>
      <c r="E158" s="35">
        <f t="shared" si="15"/>
        <v>27</v>
      </c>
      <c r="F158" s="36">
        <v>18</v>
      </c>
      <c r="G158" s="36">
        <v>21</v>
      </c>
      <c r="H158" s="36">
        <v>32</v>
      </c>
      <c r="I158" s="36">
        <v>36</v>
      </c>
      <c r="J158" s="36">
        <v>45</v>
      </c>
      <c r="K158" s="36">
        <v>46</v>
      </c>
      <c r="L158" s="36">
        <v>25</v>
      </c>
      <c r="M158" s="36">
        <v>4</v>
      </c>
      <c r="N158" s="32" t="s">
        <v>27</v>
      </c>
      <c r="O158" s="80"/>
    </row>
    <row r="159" spans="1:15" x14ac:dyDescent="0.25">
      <c r="A159" s="32">
        <f t="shared" si="13"/>
        <v>470</v>
      </c>
      <c r="B159" s="33" t="s">
        <v>184</v>
      </c>
      <c r="C159" s="34">
        <v>42189</v>
      </c>
      <c r="D159" s="32" t="str">
        <f t="shared" si="14"/>
        <v>S</v>
      </c>
      <c r="E159" s="35">
        <f t="shared" si="15"/>
        <v>27</v>
      </c>
      <c r="F159" s="36">
        <v>18</v>
      </c>
      <c r="G159" s="36">
        <v>19</v>
      </c>
      <c r="H159" s="36">
        <v>28</v>
      </c>
      <c r="I159" s="36">
        <v>45</v>
      </c>
      <c r="J159" s="36">
        <v>46</v>
      </c>
      <c r="K159" s="36">
        <v>49</v>
      </c>
      <c r="L159" s="36">
        <v>35</v>
      </c>
      <c r="M159" s="36">
        <v>4</v>
      </c>
      <c r="N159" s="32" t="s">
        <v>27</v>
      </c>
      <c r="O159" s="80"/>
    </row>
    <row r="160" spans="1:15" x14ac:dyDescent="0.25">
      <c r="A160" s="32">
        <f t="shared" si="13"/>
        <v>471</v>
      </c>
      <c r="B160" s="33" t="s">
        <v>185</v>
      </c>
      <c r="C160" s="34">
        <v>42194</v>
      </c>
      <c r="D160" s="32" t="str">
        <f t="shared" si="14"/>
        <v>J</v>
      </c>
      <c r="E160" s="35">
        <f t="shared" si="15"/>
        <v>28</v>
      </c>
      <c r="F160" s="36">
        <v>43</v>
      </c>
      <c r="G160" s="36">
        <v>14</v>
      </c>
      <c r="H160" s="36">
        <v>7</v>
      </c>
      <c r="I160" s="36">
        <v>25</v>
      </c>
      <c r="J160" s="36">
        <v>15</v>
      </c>
      <c r="K160" s="36">
        <v>6</v>
      </c>
      <c r="L160" s="36">
        <v>12</v>
      </c>
      <c r="M160" s="36">
        <v>8</v>
      </c>
      <c r="N160" s="32" t="s">
        <v>27</v>
      </c>
      <c r="O160" s="80"/>
    </row>
    <row r="161" spans="1:15" x14ac:dyDescent="0.25">
      <c r="A161" s="32">
        <f t="shared" si="13"/>
        <v>472</v>
      </c>
      <c r="B161" s="33" t="s">
        <v>186</v>
      </c>
      <c r="C161" s="34">
        <v>42196</v>
      </c>
      <c r="D161" s="32" t="str">
        <f t="shared" si="14"/>
        <v>S</v>
      </c>
      <c r="E161" s="35">
        <f t="shared" si="15"/>
        <v>28</v>
      </c>
      <c r="F161" s="36">
        <v>12</v>
      </c>
      <c r="G161" s="36">
        <v>20</v>
      </c>
      <c r="H161" s="36">
        <v>22</v>
      </c>
      <c r="I161" s="36">
        <v>23</v>
      </c>
      <c r="J161" s="36">
        <v>30</v>
      </c>
      <c r="K161" s="36">
        <v>44</v>
      </c>
      <c r="L161" s="36">
        <v>11</v>
      </c>
      <c r="M161" s="36">
        <v>6</v>
      </c>
      <c r="N161" s="32" t="s">
        <v>27</v>
      </c>
      <c r="O161" s="80"/>
    </row>
    <row r="162" spans="1:15" x14ac:dyDescent="0.25">
      <c r="A162" s="32">
        <f t="shared" si="13"/>
        <v>473</v>
      </c>
      <c r="B162" s="33" t="s">
        <v>187</v>
      </c>
      <c r="C162" s="34">
        <v>42201</v>
      </c>
      <c r="D162" s="32" t="str">
        <f t="shared" si="14"/>
        <v>J</v>
      </c>
      <c r="E162" s="35">
        <f t="shared" si="15"/>
        <v>29</v>
      </c>
      <c r="F162" s="36">
        <v>2</v>
      </c>
      <c r="G162" s="36">
        <v>3</v>
      </c>
      <c r="H162" s="36">
        <v>4</v>
      </c>
      <c r="I162" s="36">
        <v>7</v>
      </c>
      <c r="J162" s="36">
        <v>21</v>
      </c>
      <c r="K162" s="36">
        <v>38</v>
      </c>
      <c r="L162" s="36">
        <v>24</v>
      </c>
      <c r="M162" s="36">
        <v>4</v>
      </c>
      <c r="N162" s="32" t="s">
        <v>27</v>
      </c>
      <c r="O162" s="80"/>
    </row>
    <row r="163" spans="1:15" x14ac:dyDescent="0.25">
      <c r="A163" s="32">
        <f t="shared" si="13"/>
        <v>474</v>
      </c>
      <c r="B163" s="33" t="s">
        <v>188</v>
      </c>
      <c r="C163" s="34">
        <v>42203</v>
      </c>
      <c r="D163" s="32" t="str">
        <f t="shared" si="14"/>
        <v>S</v>
      </c>
      <c r="E163" s="35">
        <f t="shared" si="15"/>
        <v>29</v>
      </c>
      <c r="F163" s="36">
        <v>1</v>
      </c>
      <c r="G163" s="36">
        <v>24</v>
      </c>
      <c r="H163" s="36">
        <v>30</v>
      </c>
      <c r="I163" s="36">
        <v>41</v>
      </c>
      <c r="J163" s="36">
        <v>45</v>
      </c>
      <c r="K163" s="36">
        <v>46</v>
      </c>
      <c r="L163" s="36">
        <v>20</v>
      </c>
      <c r="M163" s="36">
        <v>4</v>
      </c>
      <c r="N163" s="32" t="s">
        <v>27</v>
      </c>
      <c r="O163" s="80"/>
    </row>
    <row r="164" spans="1:15" x14ac:dyDescent="0.25">
      <c r="A164" s="32">
        <f t="shared" si="13"/>
        <v>475</v>
      </c>
      <c r="B164" s="33" t="s">
        <v>189</v>
      </c>
      <c r="C164" s="34">
        <v>42208</v>
      </c>
      <c r="D164" s="32" t="str">
        <f t="shared" si="14"/>
        <v>J</v>
      </c>
      <c r="E164" s="35">
        <f t="shared" si="15"/>
        <v>30</v>
      </c>
      <c r="F164" s="36">
        <v>12</v>
      </c>
      <c r="G164" s="36">
        <v>20</v>
      </c>
      <c r="H164" s="36">
        <v>28</v>
      </c>
      <c r="I164" s="36">
        <v>36</v>
      </c>
      <c r="J164" s="36">
        <v>39</v>
      </c>
      <c r="K164" s="36">
        <v>45</v>
      </c>
      <c r="L164" s="36">
        <v>31</v>
      </c>
      <c r="M164" s="36">
        <v>4</v>
      </c>
      <c r="N164" s="32" t="s">
        <v>27</v>
      </c>
      <c r="O164" s="80"/>
    </row>
    <row r="165" spans="1:15" x14ac:dyDescent="0.25">
      <c r="A165" s="32">
        <f t="shared" si="13"/>
        <v>476</v>
      </c>
      <c r="B165" s="33" t="s">
        <v>190</v>
      </c>
      <c r="C165" s="34">
        <v>42210</v>
      </c>
      <c r="D165" s="32" t="str">
        <f t="shared" si="14"/>
        <v>S</v>
      </c>
      <c r="E165" s="35">
        <f t="shared" si="15"/>
        <v>30</v>
      </c>
      <c r="F165" s="36">
        <v>4</v>
      </c>
      <c r="G165" s="36">
        <v>6</v>
      </c>
      <c r="H165" s="36">
        <v>12</v>
      </c>
      <c r="I165" s="36">
        <v>16</v>
      </c>
      <c r="J165" s="36">
        <v>25</v>
      </c>
      <c r="K165" s="36">
        <v>43</v>
      </c>
      <c r="L165" s="36">
        <v>18</v>
      </c>
      <c r="M165" s="36">
        <v>0</v>
      </c>
      <c r="N165" s="32" t="s">
        <v>27</v>
      </c>
      <c r="O165" s="80"/>
    </row>
    <row r="166" spans="1:15" x14ac:dyDescent="0.25">
      <c r="A166" s="32">
        <f t="shared" si="13"/>
        <v>477</v>
      </c>
      <c r="B166" s="33" t="s">
        <v>191</v>
      </c>
      <c r="C166" s="34">
        <v>42215</v>
      </c>
      <c r="D166" s="32" t="str">
        <f t="shared" si="14"/>
        <v>J</v>
      </c>
      <c r="E166" s="35">
        <f t="shared" si="15"/>
        <v>31</v>
      </c>
      <c r="F166" s="36">
        <v>4</v>
      </c>
      <c r="G166" s="36">
        <v>8</v>
      </c>
      <c r="H166" s="36">
        <v>13</v>
      </c>
      <c r="I166" s="36">
        <v>19</v>
      </c>
      <c r="J166" s="36">
        <v>32</v>
      </c>
      <c r="K166" s="36">
        <v>46</v>
      </c>
      <c r="L166" s="36">
        <v>43</v>
      </c>
      <c r="M166" s="36">
        <v>7</v>
      </c>
      <c r="N166" s="32" t="s">
        <v>27</v>
      </c>
      <c r="O166" s="80"/>
    </row>
    <row r="167" spans="1:15" x14ac:dyDescent="0.25">
      <c r="A167" s="32">
        <f t="shared" si="13"/>
        <v>478</v>
      </c>
      <c r="B167" s="33" t="s">
        <v>192</v>
      </c>
      <c r="C167" s="34">
        <v>42217</v>
      </c>
      <c r="D167" s="32" t="str">
        <f t="shared" si="14"/>
        <v>S</v>
      </c>
      <c r="E167" s="35">
        <f t="shared" si="15"/>
        <v>31</v>
      </c>
      <c r="F167" s="36">
        <v>1</v>
      </c>
      <c r="G167" s="36">
        <v>9</v>
      </c>
      <c r="H167" s="36">
        <v>16</v>
      </c>
      <c r="I167" s="36">
        <v>20</v>
      </c>
      <c r="J167" s="36">
        <v>28</v>
      </c>
      <c r="K167" s="36">
        <v>31</v>
      </c>
      <c r="L167" s="36">
        <v>25</v>
      </c>
      <c r="M167" s="36">
        <v>7</v>
      </c>
      <c r="N167" s="32" t="s">
        <v>27</v>
      </c>
      <c r="O167" s="80"/>
    </row>
    <row r="168" spans="1:15" x14ac:dyDescent="0.25">
      <c r="A168" s="32">
        <f t="shared" si="13"/>
        <v>479</v>
      </c>
      <c r="B168" s="33" t="s">
        <v>193</v>
      </c>
      <c r="C168" s="34">
        <v>42222</v>
      </c>
      <c r="D168" s="32" t="str">
        <f t="shared" si="14"/>
        <v>J</v>
      </c>
      <c r="E168" s="35">
        <f t="shared" si="15"/>
        <v>32</v>
      </c>
      <c r="F168" s="36">
        <v>10</v>
      </c>
      <c r="G168" s="36">
        <v>14</v>
      </c>
      <c r="H168" s="36">
        <v>17</v>
      </c>
      <c r="I168" s="36">
        <v>33</v>
      </c>
      <c r="J168" s="36">
        <v>39</v>
      </c>
      <c r="K168" s="36">
        <v>46</v>
      </c>
      <c r="L168" s="36">
        <v>3</v>
      </c>
      <c r="M168" s="36">
        <v>5</v>
      </c>
      <c r="N168" s="32" t="s">
        <v>27</v>
      </c>
      <c r="O168" s="80"/>
    </row>
    <row r="169" spans="1:15" x14ac:dyDescent="0.25">
      <c r="A169" s="32">
        <f t="shared" si="13"/>
        <v>480</v>
      </c>
      <c r="B169" s="33" t="s">
        <v>194</v>
      </c>
      <c r="C169" s="34">
        <v>42224</v>
      </c>
      <c r="D169" s="32" t="str">
        <f t="shared" si="14"/>
        <v>S</v>
      </c>
      <c r="E169" s="35">
        <f t="shared" si="15"/>
        <v>32</v>
      </c>
      <c r="F169" s="36">
        <v>7</v>
      </c>
      <c r="G169" s="36">
        <v>27</v>
      </c>
      <c r="H169" s="36">
        <v>2</v>
      </c>
      <c r="I169" s="36">
        <v>49</v>
      </c>
      <c r="J169" s="36">
        <v>21</v>
      </c>
      <c r="K169" s="36">
        <v>18</v>
      </c>
      <c r="L169" s="36">
        <v>42</v>
      </c>
      <c r="M169" s="36">
        <v>5</v>
      </c>
      <c r="N169" s="32" t="s">
        <v>27</v>
      </c>
      <c r="O169" s="80"/>
    </row>
    <row r="170" spans="1:15" x14ac:dyDescent="0.25">
      <c r="A170" s="32">
        <f t="shared" si="13"/>
        <v>481</v>
      </c>
      <c r="B170" s="33" t="s">
        <v>195</v>
      </c>
      <c r="C170" s="34">
        <v>42229</v>
      </c>
      <c r="D170" s="32" t="str">
        <f t="shared" si="14"/>
        <v>J</v>
      </c>
      <c r="E170" s="35">
        <f t="shared" si="15"/>
        <v>33</v>
      </c>
      <c r="F170" s="36">
        <v>11</v>
      </c>
      <c r="G170" s="36">
        <v>19</v>
      </c>
      <c r="H170" s="36">
        <v>25</v>
      </c>
      <c r="I170" s="36">
        <v>26</v>
      </c>
      <c r="J170" s="36">
        <v>29</v>
      </c>
      <c r="K170" s="36">
        <v>30</v>
      </c>
      <c r="L170" s="36">
        <v>3</v>
      </c>
      <c r="M170" s="36">
        <v>5</v>
      </c>
      <c r="N170" s="32" t="s">
        <v>27</v>
      </c>
      <c r="O170" s="80"/>
    </row>
    <row r="171" spans="1:15" x14ac:dyDescent="0.25">
      <c r="A171" s="32">
        <f t="shared" si="13"/>
        <v>482</v>
      </c>
      <c r="B171" s="33" t="s">
        <v>196</v>
      </c>
      <c r="C171" s="34">
        <v>42231</v>
      </c>
      <c r="D171" s="32" t="str">
        <f t="shared" si="14"/>
        <v>S</v>
      </c>
      <c r="E171" s="35">
        <f t="shared" si="15"/>
        <v>33</v>
      </c>
      <c r="F171" s="36">
        <v>12</v>
      </c>
      <c r="G171" s="36">
        <v>19</v>
      </c>
      <c r="H171" s="36">
        <v>24</v>
      </c>
      <c r="I171" s="36">
        <v>39</v>
      </c>
      <c r="J171" s="36">
        <v>40</v>
      </c>
      <c r="K171" s="36">
        <v>42</v>
      </c>
      <c r="L171" s="36">
        <v>44</v>
      </c>
      <c r="M171" s="36">
        <v>9</v>
      </c>
      <c r="N171" s="32" t="s">
        <v>27</v>
      </c>
      <c r="O171" s="80"/>
    </row>
    <row r="172" spans="1:15" x14ac:dyDescent="0.25">
      <c r="A172" s="32">
        <f t="shared" si="13"/>
        <v>483</v>
      </c>
      <c r="B172" s="33" t="s">
        <v>197</v>
      </c>
      <c r="C172" s="34">
        <v>42236</v>
      </c>
      <c r="D172" s="32" t="str">
        <f t="shared" si="14"/>
        <v>J</v>
      </c>
      <c r="E172" s="35">
        <f t="shared" si="15"/>
        <v>34</v>
      </c>
      <c r="F172" s="36">
        <v>3</v>
      </c>
      <c r="G172" s="36">
        <v>10</v>
      </c>
      <c r="H172" s="36">
        <v>12</v>
      </c>
      <c r="I172" s="36">
        <v>23</v>
      </c>
      <c r="J172" s="36">
        <v>35</v>
      </c>
      <c r="K172" s="36">
        <v>39</v>
      </c>
      <c r="L172" s="36">
        <v>43</v>
      </c>
      <c r="M172" s="36">
        <v>2</v>
      </c>
      <c r="N172" s="32" t="s">
        <v>27</v>
      </c>
      <c r="O172" s="80"/>
    </row>
    <row r="173" spans="1:15" x14ac:dyDescent="0.25">
      <c r="A173" s="32">
        <f t="shared" si="13"/>
        <v>484</v>
      </c>
      <c r="B173" s="33" t="s">
        <v>198</v>
      </c>
      <c r="C173" s="34">
        <v>42238</v>
      </c>
      <c r="D173" s="32" t="str">
        <f t="shared" si="14"/>
        <v>S</v>
      </c>
      <c r="E173" s="35">
        <f t="shared" si="15"/>
        <v>34</v>
      </c>
      <c r="F173" s="36">
        <v>1</v>
      </c>
      <c r="G173" s="36">
        <v>16</v>
      </c>
      <c r="H173" s="36">
        <v>25</v>
      </c>
      <c r="I173" s="36">
        <v>28</v>
      </c>
      <c r="J173" s="36">
        <v>33</v>
      </c>
      <c r="K173" s="36">
        <v>38</v>
      </c>
      <c r="L173" s="36">
        <v>27</v>
      </c>
      <c r="M173" s="36">
        <v>9</v>
      </c>
      <c r="N173" s="32" t="s">
        <v>27</v>
      </c>
      <c r="O173" s="80"/>
    </row>
    <row r="174" spans="1:15" x14ac:dyDescent="0.25">
      <c r="A174" s="32">
        <f t="shared" si="13"/>
        <v>485</v>
      </c>
      <c r="B174" s="33" t="s">
        <v>199</v>
      </c>
      <c r="C174" s="34">
        <v>42243</v>
      </c>
      <c r="D174" s="32" t="str">
        <f t="shared" si="14"/>
        <v>J</v>
      </c>
      <c r="E174" s="35">
        <f t="shared" si="15"/>
        <v>35</v>
      </c>
      <c r="F174" s="36">
        <v>8</v>
      </c>
      <c r="G174" s="36">
        <v>13</v>
      </c>
      <c r="H174" s="36">
        <v>24</v>
      </c>
      <c r="I174" s="36">
        <v>32</v>
      </c>
      <c r="J174" s="36">
        <v>39</v>
      </c>
      <c r="K174" s="36">
        <v>42</v>
      </c>
      <c r="L174" s="36">
        <v>18</v>
      </c>
      <c r="M174" s="36">
        <v>8</v>
      </c>
      <c r="N174" s="32" t="s">
        <v>27</v>
      </c>
      <c r="O174" s="80"/>
    </row>
    <row r="175" spans="1:15" x14ac:dyDescent="0.25">
      <c r="A175" s="32">
        <f t="shared" si="13"/>
        <v>486</v>
      </c>
      <c r="B175" s="33" t="s">
        <v>200</v>
      </c>
      <c r="C175" s="34">
        <v>42245</v>
      </c>
      <c r="D175" s="32" t="str">
        <f t="shared" si="14"/>
        <v>S</v>
      </c>
      <c r="E175" s="35">
        <f t="shared" si="15"/>
        <v>35</v>
      </c>
      <c r="F175" s="36">
        <v>1</v>
      </c>
      <c r="G175" s="36">
        <v>6</v>
      </c>
      <c r="H175" s="36">
        <v>41</v>
      </c>
      <c r="I175" s="36">
        <v>47</v>
      </c>
      <c r="J175" s="36">
        <v>48</v>
      </c>
      <c r="K175" s="36">
        <v>49</v>
      </c>
      <c r="L175" s="36">
        <v>45</v>
      </c>
      <c r="M175" s="36">
        <v>8</v>
      </c>
      <c r="N175" s="32" t="s">
        <v>27</v>
      </c>
      <c r="O175" s="80"/>
    </row>
    <row r="176" spans="1:15" x14ac:dyDescent="0.25">
      <c r="A176" s="32">
        <f t="shared" si="13"/>
        <v>487</v>
      </c>
      <c r="B176" s="33" t="s">
        <v>201</v>
      </c>
      <c r="C176" s="34">
        <v>42250</v>
      </c>
      <c r="D176" s="32" t="str">
        <f t="shared" si="14"/>
        <v>J</v>
      </c>
      <c r="E176" s="35">
        <f t="shared" si="15"/>
        <v>36</v>
      </c>
      <c r="F176" s="36">
        <v>3</v>
      </c>
      <c r="G176" s="36">
        <v>7</v>
      </c>
      <c r="H176" s="36">
        <v>15</v>
      </c>
      <c r="I176" s="36">
        <v>37</v>
      </c>
      <c r="J176" s="36">
        <v>38</v>
      </c>
      <c r="K176" s="36">
        <v>46</v>
      </c>
      <c r="L176" s="36">
        <v>42</v>
      </c>
      <c r="M176" s="36">
        <v>7</v>
      </c>
      <c r="N176" s="32" t="s">
        <v>27</v>
      </c>
      <c r="O176" s="80"/>
    </row>
    <row r="177" spans="1:15" x14ac:dyDescent="0.25">
      <c r="A177" s="32">
        <f t="shared" si="13"/>
        <v>488</v>
      </c>
      <c r="B177" s="33" t="s">
        <v>202</v>
      </c>
      <c r="C177" s="34">
        <v>42252</v>
      </c>
      <c r="D177" s="32" t="str">
        <f t="shared" si="14"/>
        <v>S</v>
      </c>
      <c r="E177" s="35">
        <f t="shared" si="15"/>
        <v>36</v>
      </c>
      <c r="F177" s="36">
        <v>5</v>
      </c>
      <c r="G177" s="36">
        <v>17</v>
      </c>
      <c r="H177" s="36">
        <v>21</v>
      </c>
      <c r="I177" s="36">
        <v>23</v>
      </c>
      <c r="J177" s="36">
        <v>42</v>
      </c>
      <c r="K177" s="36">
        <v>46</v>
      </c>
      <c r="L177" s="36">
        <v>29</v>
      </c>
      <c r="M177" s="36">
        <v>9</v>
      </c>
      <c r="N177" s="32" t="s">
        <v>27</v>
      </c>
      <c r="O177" s="80"/>
    </row>
    <row r="178" spans="1:15" x14ac:dyDescent="0.25">
      <c r="A178" s="32">
        <f t="shared" si="13"/>
        <v>489</v>
      </c>
      <c r="B178" s="33" t="s">
        <v>203</v>
      </c>
      <c r="C178" s="34">
        <v>42257</v>
      </c>
      <c r="D178" s="32" t="str">
        <f t="shared" si="14"/>
        <v>J</v>
      </c>
      <c r="E178" s="35">
        <f t="shared" si="15"/>
        <v>37</v>
      </c>
      <c r="F178" s="36">
        <v>11</v>
      </c>
      <c r="G178" s="36">
        <v>19</v>
      </c>
      <c r="H178" s="36">
        <v>22</v>
      </c>
      <c r="I178" s="36">
        <v>26</v>
      </c>
      <c r="J178" s="36">
        <v>28</v>
      </c>
      <c r="K178" s="36">
        <v>30</v>
      </c>
      <c r="L178" s="36">
        <v>17</v>
      </c>
      <c r="M178" s="36">
        <v>1</v>
      </c>
      <c r="N178" s="32" t="s">
        <v>27</v>
      </c>
      <c r="O178" s="80"/>
    </row>
    <row r="179" spans="1:15" x14ac:dyDescent="0.25">
      <c r="A179" s="32">
        <f t="shared" si="13"/>
        <v>490</v>
      </c>
      <c r="B179" s="33" t="s">
        <v>204</v>
      </c>
      <c r="C179" s="34">
        <v>42259</v>
      </c>
      <c r="D179" s="32" t="str">
        <f t="shared" si="14"/>
        <v>S</v>
      </c>
      <c r="E179" s="35">
        <f t="shared" si="15"/>
        <v>37</v>
      </c>
      <c r="F179" s="36">
        <v>9</v>
      </c>
      <c r="G179" s="36">
        <v>14</v>
      </c>
      <c r="H179" s="36">
        <v>19</v>
      </c>
      <c r="I179" s="36">
        <v>43</v>
      </c>
      <c r="J179" s="36">
        <v>44</v>
      </c>
      <c r="K179" s="36">
        <v>48</v>
      </c>
      <c r="L179" s="36">
        <v>3</v>
      </c>
      <c r="M179" s="36">
        <v>0</v>
      </c>
      <c r="N179" s="32" t="s">
        <v>27</v>
      </c>
      <c r="O179" s="80"/>
    </row>
    <row r="180" spans="1:15" x14ac:dyDescent="0.25">
      <c r="A180" s="32">
        <f t="shared" si="13"/>
        <v>491</v>
      </c>
      <c r="B180" s="33" t="s">
        <v>205</v>
      </c>
      <c r="C180" s="34">
        <v>42264</v>
      </c>
      <c r="D180" s="32" t="str">
        <f t="shared" si="14"/>
        <v>J</v>
      </c>
      <c r="E180" s="35">
        <f t="shared" si="15"/>
        <v>38</v>
      </c>
      <c r="F180" s="36">
        <v>16</v>
      </c>
      <c r="G180" s="36">
        <v>17</v>
      </c>
      <c r="H180" s="36">
        <v>23</v>
      </c>
      <c r="I180" s="36">
        <v>24</v>
      </c>
      <c r="J180" s="36">
        <v>39</v>
      </c>
      <c r="K180" s="36">
        <v>42</v>
      </c>
      <c r="L180" s="36">
        <v>37</v>
      </c>
      <c r="M180" s="36">
        <v>4</v>
      </c>
      <c r="N180" s="32" t="s">
        <v>27</v>
      </c>
      <c r="O180" s="80"/>
    </row>
    <row r="181" spans="1:15" x14ac:dyDescent="0.25">
      <c r="A181" s="32">
        <f t="shared" si="13"/>
        <v>492</v>
      </c>
      <c r="B181" s="33" t="s">
        <v>206</v>
      </c>
      <c r="C181" s="34">
        <v>42266</v>
      </c>
      <c r="D181" s="32" t="str">
        <f t="shared" si="14"/>
        <v>S</v>
      </c>
      <c r="E181" s="35">
        <f t="shared" si="15"/>
        <v>38</v>
      </c>
      <c r="F181" s="36">
        <v>2</v>
      </c>
      <c r="G181" s="36">
        <v>3</v>
      </c>
      <c r="H181" s="36">
        <v>12</v>
      </c>
      <c r="I181" s="36">
        <v>16</v>
      </c>
      <c r="J181" s="36">
        <v>29</v>
      </c>
      <c r="K181" s="36">
        <v>37</v>
      </c>
      <c r="L181" s="36">
        <v>36</v>
      </c>
      <c r="M181" s="36">
        <v>1</v>
      </c>
      <c r="N181" s="32" t="s">
        <v>27</v>
      </c>
      <c r="O181" s="80"/>
    </row>
    <row r="182" spans="1:15" x14ac:dyDescent="0.25">
      <c r="A182" s="32">
        <f t="shared" si="13"/>
        <v>493</v>
      </c>
      <c r="B182" s="33" t="s">
        <v>207</v>
      </c>
      <c r="C182" s="34">
        <v>42271</v>
      </c>
      <c r="D182" s="32" t="str">
        <f t="shared" si="14"/>
        <v>J</v>
      </c>
      <c r="E182" s="35">
        <f t="shared" si="15"/>
        <v>39</v>
      </c>
      <c r="F182" s="36">
        <v>5</v>
      </c>
      <c r="G182" s="36">
        <v>11</v>
      </c>
      <c r="H182" s="36">
        <v>19</v>
      </c>
      <c r="I182" s="36">
        <v>27</v>
      </c>
      <c r="J182" s="36">
        <v>34</v>
      </c>
      <c r="K182" s="36">
        <v>46</v>
      </c>
      <c r="L182" s="36">
        <v>47</v>
      </c>
      <c r="M182" s="36">
        <v>6</v>
      </c>
      <c r="N182" s="32" t="s">
        <v>27</v>
      </c>
      <c r="O182" s="80"/>
    </row>
    <row r="183" spans="1:15" x14ac:dyDescent="0.25">
      <c r="A183" s="32">
        <f t="shared" si="13"/>
        <v>494</v>
      </c>
      <c r="B183" s="33" t="s">
        <v>208</v>
      </c>
      <c r="C183" s="34">
        <v>42273</v>
      </c>
      <c r="D183" s="32" t="str">
        <f t="shared" si="14"/>
        <v>S</v>
      </c>
      <c r="E183" s="35">
        <f t="shared" si="15"/>
        <v>39</v>
      </c>
      <c r="F183" s="36">
        <v>18</v>
      </c>
      <c r="G183" s="36">
        <v>19</v>
      </c>
      <c r="H183" s="36">
        <v>26</v>
      </c>
      <c r="I183" s="36">
        <v>35</v>
      </c>
      <c r="J183" s="36">
        <v>46</v>
      </c>
      <c r="K183" s="36">
        <v>49</v>
      </c>
      <c r="L183" s="36">
        <v>11</v>
      </c>
      <c r="M183" s="36">
        <v>4</v>
      </c>
      <c r="N183" s="32" t="s">
        <v>27</v>
      </c>
      <c r="O183" s="80"/>
    </row>
    <row r="184" spans="1:15" x14ac:dyDescent="0.25">
      <c r="A184" s="32">
        <f t="shared" si="13"/>
        <v>495</v>
      </c>
      <c r="B184" s="33" t="s">
        <v>209</v>
      </c>
      <c r="C184" s="34">
        <v>42278</v>
      </c>
      <c r="D184" s="32" t="str">
        <f t="shared" si="14"/>
        <v>J</v>
      </c>
      <c r="E184" s="35">
        <f t="shared" si="15"/>
        <v>40</v>
      </c>
      <c r="F184" s="36">
        <v>11</v>
      </c>
      <c r="G184" s="36">
        <v>17</v>
      </c>
      <c r="H184" s="36">
        <v>30</v>
      </c>
      <c r="I184" s="36">
        <v>39</v>
      </c>
      <c r="J184" s="36">
        <v>45</v>
      </c>
      <c r="K184" s="36">
        <v>49</v>
      </c>
      <c r="L184" s="36">
        <v>33</v>
      </c>
      <c r="M184" s="36">
        <v>1</v>
      </c>
      <c r="N184" s="32" t="s">
        <v>27</v>
      </c>
      <c r="O184" s="80"/>
    </row>
    <row r="185" spans="1:15" x14ac:dyDescent="0.25">
      <c r="A185" s="32">
        <f t="shared" si="13"/>
        <v>496</v>
      </c>
      <c r="B185" s="33" t="s">
        <v>210</v>
      </c>
      <c r="C185" s="34">
        <v>42280</v>
      </c>
      <c r="D185" s="32" t="str">
        <f t="shared" si="14"/>
        <v>S</v>
      </c>
      <c r="E185" s="35">
        <f t="shared" si="15"/>
        <v>40</v>
      </c>
      <c r="F185" s="36">
        <v>1</v>
      </c>
      <c r="G185" s="36">
        <v>19</v>
      </c>
      <c r="H185" s="36">
        <v>21</v>
      </c>
      <c r="I185" s="36">
        <v>28</v>
      </c>
      <c r="J185" s="36">
        <v>45</v>
      </c>
      <c r="K185" s="36">
        <v>48</v>
      </c>
      <c r="L185" s="36">
        <v>17</v>
      </c>
      <c r="M185" s="36">
        <v>0</v>
      </c>
      <c r="N185" s="32" t="s">
        <v>27</v>
      </c>
      <c r="O185" s="80"/>
    </row>
    <row r="186" spans="1:15" x14ac:dyDescent="0.25">
      <c r="A186" s="32">
        <f t="shared" si="13"/>
        <v>497</v>
      </c>
      <c r="B186" s="33" t="s">
        <v>211</v>
      </c>
      <c r="C186" s="34">
        <v>42285</v>
      </c>
      <c r="D186" s="32" t="str">
        <f t="shared" si="14"/>
        <v>J</v>
      </c>
      <c r="E186" s="35">
        <f t="shared" si="15"/>
        <v>41</v>
      </c>
      <c r="F186" s="36">
        <v>12</v>
      </c>
      <c r="G186" s="36">
        <v>14</v>
      </c>
      <c r="H186" s="36">
        <v>21</v>
      </c>
      <c r="I186" s="36">
        <v>30</v>
      </c>
      <c r="J186" s="36">
        <v>37</v>
      </c>
      <c r="K186" s="36">
        <v>40</v>
      </c>
      <c r="L186" s="36">
        <v>29</v>
      </c>
      <c r="M186" s="36">
        <v>3</v>
      </c>
      <c r="N186" s="32" t="s">
        <v>27</v>
      </c>
      <c r="O186" s="80"/>
    </row>
    <row r="187" spans="1:15" x14ac:dyDescent="0.25">
      <c r="A187" s="32">
        <f t="shared" si="13"/>
        <v>498</v>
      </c>
      <c r="B187" s="33" t="s">
        <v>212</v>
      </c>
      <c r="C187" s="34">
        <v>42287</v>
      </c>
      <c r="D187" s="32" t="str">
        <f t="shared" si="14"/>
        <v>S</v>
      </c>
      <c r="E187" s="35">
        <f t="shared" si="15"/>
        <v>41</v>
      </c>
      <c r="F187" s="36">
        <v>7</v>
      </c>
      <c r="G187" s="36">
        <v>11</v>
      </c>
      <c r="H187" s="36">
        <v>22</v>
      </c>
      <c r="I187" s="36">
        <v>23</v>
      </c>
      <c r="J187" s="36">
        <v>26</v>
      </c>
      <c r="K187" s="36">
        <v>30</v>
      </c>
      <c r="L187" s="36">
        <v>4</v>
      </c>
      <c r="M187" s="36">
        <v>0</v>
      </c>
      <c r="N187" s="32" t="s">
        <v>27</v>
      </c>
      <c r="O187" s="80"/>
    </row>
    <row r="188" spans="1:15" x14ac:dyDescent="0.25">
      <c r="A188" s="32">
        <f t="shared" si="13"/>
        <v>499</v>
      </c>
      <c r="B188" s="33" t="s">
        <v>213</v>
      </c>
      <c r="C188" s="34">
        <v>42292</v>
      </c>
      <c r="D188" s="32" t="str">
        <f t="shared" si="14"/>
        <v>J</v>
      </c>
      <c r="E188" s="35">
        <f t="shared" si="15"/>
        <v>42</v>
      </c>
      <c r="F188" s="36">
        <v>1</v>
      </c>
      <c r="G188" s="36">
        <v>7</v>
      </c>
      <c r="H188" s="36">
        <v>21</v>
      </c>
      <c r="I188" s="36">
        <v>27</v>
      </c>
      <c r="J188" s="36">
        <v>38</v>
      </c>
      <c r="K188" s="36">
        <v>46</v>
      </c>
      <c r="L188" s="36">
        <v>41</v>
      </c>
      <c r="M188" s="36">
        <v>6</v>
      </c>
      <c r="N188" s="32" t="s">
        <v>27</v>
      </c>
      <c r="O188" s="80"/>
    </row>
    <row r="189" spans="1:15" x14ac:dyDescent="0.25">
      <c r="A189" s="32">
        <f t="shared" si="13"/>
        <v>500</v>
      </c>
      <c r="B189" s="33" t="s">
        <v>214</v>
      </c>
      <c r="C189" s="34">
        <v>42294</v>
      </c>
      <c r="D189" s="32" t="str">
        <f t="shared" si="14"/>
        <v>S</v>
      </c>
      <c r="E189" s="35">
        <f t="shared" si="15"/>
        <v>42</v>
      </c>
      <c r="F189" s="36">
        <v>1</v>
      </c>
      <c r="G189" s="36">
        <v>2</v>
      </c>
      <c r="H189" s="36">
        <v>11</v>
      </c>
      <c r="I189" s="36">
        <v>21</v>
      </c>
      <c r="J189" s="36">
        <v>22</v>
      </c>
      <c r="K189" s="36">
        <v>44</v>
      </c>
      <c r="L189" s="36">
        <v>15</v>
      </c>
      <c r="M189" s="36">
        <v>4</v>
      </c>
      <c r="N189" s="32" t="s">
        <v>27</v>
      </c>
      <c r="O189" s="80"/>
    </row>
    <row r="190" spans="1:15" x14ac:dyDescent="0.25">
      <c r="A190" s="32">
        <f t="shared" si="13"/>
        <v>501</v>
      </c>
      <c r="B190" s="33" t="s">
        <v>215</v>
      </c>
      <c r="C190" s="34">
        <v>42299</v>
      </c>
      <c r="D190" s="32" t="str">
        <f t="shared" si="14"/>
        <v>J</v>
      </c>
      <c r="E190" s="35">
        <f t="shared" si="15"/>
        <v>43</v>
      </c>
      <c r="F190" s="36">
        <v>2</v>
      </c>
      <c r="G190" s="36">
        <v>3</v>
      </c>
      <c r="H190" s="36">
        <v>8</v>
      </c>
      <c r="I190" s="36">
        <v>21</v>
      </c>
      <c r="J190" s="36">
        <v>27</v>
      </c>
      <c r="K190" s="36">
        <v>41</v>
      </c>
      <c r="L190" s="36">
        <v>15</v>
      </c>
      <c r="M190" s="36">
        <v>3</v>
      </c>
      <c r="N190" s="32" t="s">
        <v>27</v>
      </c>
      <c r="O190" s="80"/>
    </row>
    <row r="191" spans="1:15" x14ac:dyDescent="0.25">
      <c r="A191" s="32">
        <f t="shared" si="13"/>
        <v>502</v>
      </c>
      <c r="B191" s="33" t="s">
        <v>216</v>
      </c>
      <c r="C191" s="34">
        <v>42301</v>
      </c>
      <c r="D191" s="32" t="str">
        <f t="shared" si="14"/>
        <v>S</v>
      </c>
      <c r="E191" s="35">
        <f t="shared" si="15"/>
        <v>43</v>
      </c>
      <c r="F191" s="36">
        <v>1</v>
      </c>
      <c r="G191" s="36">
        <v>15</v>
      </c>
      <c r="H191" s="36">
        <v>20</v>
      </c>
      <c r="I191" s="36">
        <v>33</v>
      </c>
      <c r="J191" s="36">
        <v>46</v>
      </c>
      <c r="K191" s="36">
        <v>47</v>
      </c>
      <c r="L191" s="36">
        <v>40</v>
      </c>
      <c r="M191" s="36">
        <v>9</v>
      </c>
      <c r="N191" s="32" t="s">
        <v>27</v>
      </c>
      <c r="O191" s="80"/>
    </row>
    <row r="192" spans="1:15" x14ac:dyDescent="0.25">
      <c r="A192" s="32">
        <f t="shared" si="13"/>
        <v>503</v>
      </c>
      <c r="B192" s="33" t="s">
        <v>217</v>
      </c>
      <c r="C192" s="34">
        <v>42306</v>
      </c>
      <c r="D192" s="32" t="str">
        <f t="shared" si="14"/>
        <v>J</v>
      </c>
      <c r="E192" s="35">
        <f t="shared" si="15"/>
        <v>44</v>
      </c>
      <c r="F192" s="36">
        <v>25</v>
      </c>
      <c r="G192" s="36">
        <v>33</v>
      </c>
      <c r="H192" s="36">
        <v>36</v>
      </c>
      <c r="I192" s="36">
        <v>41</v>
      </c>
      <c r="J192" s="36">
        <v>27</v>
      </c>
      <c r="K192" s="36">
        <v>45</v>
      </c>
      <c r="L192" s="36">
        <v>17</v>
      </c>
      <c r="M192" s="36">
        <v>2</v>
      </c>
      <c r="N192" s="32" t="s">
        <v>27</v>
      </c>
      <c r="O192" s="80"/>
    </row>
    <row r="193" spans="1:15" x14ac:dyDescent="0.25">
      <c r="A193" s="32">
        <f t="shared" si="13"/>
        <v>504</v>
      </c>
      <c r="B193" s="33" t="s">
        <v>218</v>
      </c>
      <c r="C193" s="34">
        <v>42308</v>
      </c>
      <c r="D193" s="32" t="str">
        <f t="shared" si="14"/>
        <v>S</v>
      </c>
      <c r="E193" s="35">
        <f t="shared" si="15"/>
        <v>44</v>
      </c>
      <c r="F193" s="36">
        <v>13</v>
      </c>
      <c r="G193" s="36">
        <v>16</v>
      </c>
      <c r="H193" s="36">
        <v>24</v>
      </c>
      <c r="I193" s="36">
        <v>30</v>
      </c>
      <c r="J193" s="36">
        <v>38</v>
      </c>
      <c r="K193" s="36">
        <v>48</v>
      </c>
      <c r="L193" s="36">
        <v>15</v>
      </c>
      <c r="M193" s="36">
        <v>4</v>
      </c>
      <c r="N193" s="32" t="s">
        <v>27</v>
      </c>
      <c r="O193" s="80"/>
    </row>
    <row r="194" spans="1:15" x14ac:dyDescent="0.25">
      <c r="A194" s="32">
        <f t="shared" si="13"/>
        <v>505</v>
      </c>
      <c r="B194" s="33" t="s">
        <v>219</v>
      </c>
      <c r="C194" s="34">
        <v>42313</v>
      </c>
      <c r="D194" s="32" t="str">
        <f t="shared" si="14"/>
        <v>J</v>
      </c>
      <c r="E194" s="35">
        <f t="shared" si="15"/>
        <v>45</v>
      </c>
      <c r="F194" s="36">
        <v>1</v>
      </c>
      <c r="G194" s="36">
        <v>6</v>
      </c>
      <c r="H194" s="36">
        <v>25</v>
      </c>
      <c r="I194" s="36">
        <v>35</v>
      </c>
      <c r="J194" s="36">
        <v>36</v>
      </c>
      <c r="K194" s="36">
        <v>41</v>
      </c>
      <c r="L194" s="36">
        <v>20</v>
      </c>
      <c r="M194" s="36">
        <v>3</v>
      </c>
      <c r="N194" s="32" t="s">
        <v>27</v>
      </c>
      <c r="O194" s="80"/>
    </row>
    <row r="195" spans="1:15" x14ac:dyDescent="0.25">
      <c r="A195" s="32">
        <f t="shared" si="13"/>
        <v>506</v>
      </c>
      <c r="B195" s="33" t="s">
        <v>220</v>
      </c>
      <c r="C195" s="34">
        <v>42315</v>
      </c>
      <c r="D195" s="32" t="str">
        <f t="shared" si="14"/>
        <v>S</v>
      </c>
      <c r="E195" s="35">
        <f t="shared" si="15"/>
        <v>45</v>
      </c>
      <c r="F195" s="36">
        <v>4</v>
      </c>
      <c r="G195" s="36">
        <v>3</v>
      </c>
      <c r="H195" s="36">
        <v>24</v>
      </c>
      <c r="I195" s="36">
        <v>20</v>
      </c>
      <c r="J195" s="36">
        <v>29</v>
      </c>
      <c r="K195" s="36">
        <v>49</v>
      </c>
      <c r="L195" s="36">
        <v>5</v>
      </c>
      <c r="M195" s="36">
        <v>7</v>
      </c>
      <c r="N195" s="32" t="s">
        <v>27</v>
      </c>
      <c r="O195" s="80"/>
    </row>
    <row r="196" spans="1:15" x14ac:dyDescent="0.25">
      <c r="A196" s="32">
        <f t="shared" ref="A196:A259" si="16">+A195+1</f>
        <v>507</v>
      </c>
      <c r="B196" s="33" t="s">
        <v>221</v>
      </c>
      <c r="C196" s="34">
        <v>42320</v>
      </c>
      <c r="D196" s="32" t="str">
        <f t="shared" si="14"/>
        <v>J</v>
      </c>
      <c r="E196" s="35">
        <f t="shared" si="15"/>
        <v>46</v>
      </c>
      <c r="F196" s="36">
        <v>10</v>
      </c>
      <c r="G196" s="36">
        <v>23</v>
      </c>
      <c r="H196" s="36">
        <v>25</v>
      </c>
      <c r="I196" s="36">
        <v>31</v>
      </c>
      <c r="J196" s="36">
        <v>40</v>
      </c>
      <c r="K196" s="36">
        <v>46</v>
      </c>
      <c r="L196" s="36">
        <v>24</v>
      </c>
      <c r="M196" s="36">
        <v>7</v>
      </c>
      <c r="N196" s="32" t="s">
        <v>27</v>
      </c>
      <c r="O196" s="80"/>
    </row>
    <row r="197" spans="1:15" x14ac:dyDescent="0.25">
      <c r="A197" s="32">
        <f t="shared" si="16"/>
        <v>508</v>
      </c>
      <c r="B197" s="33" t="s">
        <v>222</v>
      </c>
      <c r="C197" s="34">
        <v>42322</v>
      </c>
      <c r="D197" s="32" t="str">
        <f t="shared" si="14"/>
        <v>S</v>
      </c>
      <c r="E197" s="35">
        <f t="shared" si="15"/>
        <v>46</v>
      </c>
      <c r="F197" s="36">
        <v>13</v>
      </c>
      <c r="G197" s="36">
        <v>14</v>
      </c>
      <c r="H197" s="36">
        <v>15</v>
      </c>
      <c r="I197" s="36">
        <v>32</v>
      </c>
      <c r="J197" s="36">
        <v>40</v>
      </c>
      <c r="K197" s="36">
        <v>49</v>
      </c>
      <c r="L197" s="36">
        <v>8</v>
      </c>
      <c r="M197" s="36">
        <v>5</v>
      </c>
      <c r="N197" s="32" t="s">
        <v>27</v>
      </c>
      <c r="O197" s="80"/>
    </row>
    <row r="198" spans="1:15" x14ac:dyDescent="0.25">
      <c r="A198" s="32">
        <f t="shared" si="16"/>
        <v>509</v>
      </c>
      <c r="B198" s="33" t="s">
        <v>223</v>
      </c>
      <c r="C198" s="34">
        <v>42327</v>
      </c>
      <c r="D198" s="32" t="str">
        <f t="shared" si="14"/>
        <v>J</v>
      </c>
      <c r="E198" s="35">
        <f t="shared" si="15"/>
        <v>47</v>
      </c>
      <c r="F198" s="36">
        <v>11</v>
      </c>
      <c r="G198" s="36">
        <v>15</v>
      </c>
      <c r="H198" s="36">
        <v>25</v>
      </c>
      <c r="I198" s="36">
        <v>40</v>
      </c>
      <c r="J198" s="36">
        <v>47</v>
      </c>
      <c r="K198" s="36">
        <v>48</v>
      </c>
      <c r="L198" s="36">
        <v>6</v>
      </c>
      <c r="M198" s="36">
        <v>5</v>
      </c>
      <c r="N198" s="32" t="s">
        <v>27</v>
      </c>
      <c r="O198" s="80"/>
    </row>
    <row r="199" spans="1:15" x14ac:dyDescent="0.25">
      <c r="A199" s="32">
        <f t="shared" si="16"/>
        <v>510</v>
      </c>
      <c r="B199" s="33" t="s">
        <v>224</v>
      </c>
      <c r="C199" s="34">
        <v>42329</v>
      </c>
      <c r="D199" s="32" t="str">
        <f t="shared" si="14"/>
        <v>S</v>
      </c>
      <c r="E199" s="35">
        <f t="shared" si="15"/>
        <v>47</v>
      </c>
      <c r="F199" s="36">
        <v>2</v>
      </c>
      <c r="G199" s="36">
        <v>6</v>
      </c>
      <c r="H199" s="36">
        <v>29</v>
      </c>
      <c r="I199" s="36">
        <v>38</v>
      </c>
      <c r="J199" s="36">
        <v>40</v>
      </c>
      <c r="K199" s="36">
        <v>46</v>
      </c>
      <c r="L199" s="36">
        <v>19</v>
      </c>
      <c r="M199" s="36">
        <v>8</v>
      </c>
      <c r="N199" s="32" t="s">
        <v>27</v>
      </c>
      <c r="O199" s="80"/>
    </row>
    <row r="200" spans="1:15" x14ac:dyDescent="0.25">
      <c r="A200" s="32">
        <f t="shared" si="16"/>
        <v>511</v>
      </c>
      <c r="B200" s="33" t="s">
        <v>225</v>
      </c>
      <c r="C200" s="34">
        <v>42334</v>
      </c>
      <c r="D200" s="32" t="str">
        <f t="shared" si="14"/>
        <v>J</v>
      </c>
      <c r="E200" s="35">
        <f t="shared" si="15"/>
        <v>48</v>
      </c>
      <c r="F200" s="36">
        <v>1</v>
      </c>
      <c r="G200" s="36">
        <v>13</v>
      </c>
      <c r="H200" s="36">
        <v>18</v>
      </c>
      <c r="I200" s="36">
        <v>19</v>
      </c>
      <c r="J200" s="36">
        <v>39</v>
      </c>
      <c r="K200" s="36">
        <v>45</v>
      </c>
      <c r="L200" s="36">
        <v>16</v>
      </c>
      <c r="M200" s="36">
        <v>3</v>
      </c>
      <c r="N200" s="32" t="s">
        <v>27</v>
      </c>
      <c r="O200" s="80"/>
    </row>
    <row r="201" spans="1:15" x14ac:dyDescent="0.25">
      <c r="A201" s="32">
        <f t="shared" si="16"/>
        <v>512</v>
      </c>
      <c r="B201" s="33" t="s">
        <v>226</v>
      </c>
      <c r="C201" s="34">
        <v>42336</v>
      </c>
      <c r="D201" s="32" t="str">
        <f t="shared" si="14"/>
        <v>S</v>
      </c>
      <c r="E201" s="35">
        <f t="shared" si="15"/>
        <v>48</v>
      </c>
      <c r="F201" s="36">
        <v>6</v>
      </c>
      <c r="G201" s="36">
        <v>20</v>
      </c>
      <c r="H201" s="36">
        <v>22</v>
      </c>
      <c r="I201" s="36">
        <v>30</v>
      </c>
      <c r="J201" s="36">
        <v>46</v>
      </c>
      <c r="K201" s="36">
        <v>47</v>
      </c>
      <c r="L201" s="36">
        <v>42</v>
      </c>
      <c r="M201" s="36">
        <v>3</v>
      </c>
      <c r="N201" s="32" t="s">
        <v>27</v>
      </c>
      <c r="O201" s="80"/>
    </row>
    <row r="202" spans="1:15" x14ac:dyDescent="0.25">
      <c r="A202" s="32">
        <f t="shared" si="16"/>
        <v>513</v>
      </c>
      <c r="B202" s="33" t="s">
        <v>227</v>
      </c>
      <c r="C202" s="34">
        <v>42341</v>
      </c>
      <c r="D202" s="32" t="str">
        <f t="shared" si="14"/>
        <v>J</v>
      </c>
      <c r="E202" s="35">
        <f t="shared" si="15"/>
        <v>49</v>
      </c>
      <c r="F202" s="36">
        <v>12</v>
      </c>
      <c r="G202" s="36">
        <v>20</v>
      </c>
      <c r="H202" s="36">
        <v>23</v>
      </c>
      <c r="I202" s="36">
        <v>24</v>
      </c>
      <c r="J202" s="36">
        <v>44</v>
      </c>
      <c r="K202" s="36">
        <v>48</v>
      </c>
      <c r="L202" s="36">
        <v>1</v>
      </c>
      <c r="M202" s="36">
        <v>8</v>
      </c>
      <c r="N202" s="32" t="s">
        <v>27</v>
      </c>
      <c r="O202" s="80"/>
    </row>
    <row r="203" spans="1:15" x14ac:dyDescent="0.25">
      <c r="A203" s="32">
        <f t="shared" si="16"/>
        <v>514</v>
      </c>
      <c r="B203" s="33" t="s">
        <v>228</v>
      </c>
      <c r="C203" s="34">
        <v>42343</v>
      </c>
      <c r="D203" s="32" t="str">
        <f t="shared" si="14"/>
        <v>S</v>
      </c>
      <c r="E203" s="35">
        <f t="shared" si="15"/>
        <v>49</v>
      </c>
      <c r="F203" s="36">
        <v>11</v>
      </c>
      <c r="G203" s="36">
        <v>14</v>
      </c>
      <c r="H203" s="36">
        <v>13</v>
      </c>
      <c r="I203" s="36">
        <v>2</v>
      </c>
      <c r="J203" s="36">
        <v>28</v>
      </c>
      <c r="K203" s="36">
        <v>46</v>
      </c>
      <c r="L203" s="36">
        <v>21</v>
      </c>
      <c r="M203" s="36">
        <v>5</v>
      </c>
      <c r="N203" s="32" t="s">
        <v>27</v>
      </c>
      <c r="O203" s="80"/>
    </row>
    <row r="204" spans="1:15" x14ac:dyDescent="0.25">
      <c r="A204" s="32">
        <f t="shared" si="16"/>
        <v>515</v>
      </c>
      <c r="B204" s="33" t="s">
        <v>229</v>
      </c>
      <c r="C204" s="34">
        <v>42348</v>
      </c>
      <c r="D204" s="32" t="str">
        <f t="shared" si="14"/>
        <v>J</v>
      </c>
      <c r="E204" s="35">
        <f t="shared" si="15"/>
        <v>50</v>
      </c>
      <c r="F204" s="36">
        <v>21</v>
      </c>
      <c r="G204" s="36">
        <v>22</v>
      </c>
      <c r="H204" s="36">
        <v>32</v>
      </c>
      <c r="I204" s="36">
        <v>33</v>
      </c>
      <c r="J204" s="36">
        <v>38</v>
      </c>
      <c r="K204" s="36">
        <v>42</v>
      </c>
      <c r="L204" s="36">
        <v>17</v>
      </c>
      <c r="M204" s="36">
        <v>7</v>
      </c>
      <c r="N204" s="32" t="s">
        <v>27</v>
      </c>
      <c r="O204" s="80"/>
    </row>
    <row r="205" spans="1:15" x14ac:dyDescent="0.25">
      <c r="A205" s="32">
        <f t="shared" si="16"/>
        <v>516</v>
      </c>
      <c r="B205" s="33" t="s">
        <v>230</v>
      </c>
      <c r="C205" s="34">
        <v>42350</v>
      </c>
      <c r="D205" s="32" t="str">
        <f t="shared" si="14"/>
        <v>S</v>
      </c>
      <c r="E205" s="35">
        <f t="shared" si="15"/>
        <v>50</v>
      </c>
      <c r="F205" s="36">
        <v>10</v>
      </c>
      <c r="G205" s="36">
        <v>22</v>
      </c>
      <c r="H205" s="36">
        <v>30</v>
      </c>
      <c r="I205" s="36">
        <v>36</v>
      </c>
      <c r="J205" s="36">
        <v>45</v>
      </c>
      <c r="K205" s="36">
        <v>47</v>
      </c>
      <c r="L205" s="36">
        <v>32</v>
      </c>
      <c r="M205" s="36">
        <v>2</v>
      </c>
      <c r="N205" s="32" t="s">
        <v>27</v>
      </c>
      <c r="O205" s="80"/>
    </row>
    <row r="206" spans="1:15" x14ac:dyDescent="0.25">
      <c r="A206" s="32">
        <f t="shared" si="16"/>
        <v>517</v>
      </c>
      <c r="B206" s="33" t="s">
        <v>231</v>
      </c>
      <c r="C206" s="34">
        <v>42355</v>
      </c>
      <c r="D206" s="32" t="str">
        <f t="shared" si="14"/>
        <v>J</v>
      </c>
      <c r="E206" s="35">
        <f t="shared" si="15"/>
        <v>51</v>
      </c>
      <c r="F206" s="36">
        <v>11</v>
      </c>
      <c r="G206" s="36">
        <v>28</v>
      </c>
      <c r="H206" s="36">
        <v>34</v>
      </c>
      <c r="I206" s="36">
        <v>38</v>
      </c>
      <c r="J206" s="36">
        <v>46</v>
      </c>
      <c r="K206" s="36">
        <v>49</v>
      </c>
      <c r="L206" s="36">
        <v>16</v>
      </c>
      <c r="M206" s="36">
        <v>2</v>
      </c>
      <c r="N206" s="32" t="s">
        <v>27</v>
      </c>
      <c r="O206" s="80"/>
    </row>
    <row r="207" spans="1:15" x14ac:dyDescent="0.25">
      <c r="A207" s="32">
        <f t="shared" si="16"/>
        <v>518</v>
      </c>
      <c r="B207" s="33" t="s">
        <v>232</v>
      </c>
      <c r="C207" s="34">
        <v>42357</v>
      </c>
      <c r="D207" s="32" t="str">
        <f t="shared" si="14"/>
        <v>S</v>
      </c>
      <c r="E207" s="35">
        <f t="shared" si="15"/>
        <v>51</v>
      </c>
      <c r="F207" s="36">
        <v>7</v>
      </c>
      <c r="G207" s="36">
        <v>8</v>
      </c>
      <c r="H207" s="36">
        <v>15</v>
      </c>
      <c r="I207" s="36">
        <v>16</v>
      </c>
      <c r="J207" s="36">
        <v>34</v>
      </c>
      <c r="K207" s="36">
        <v>35</v>
      </c>
      <c r="L207" s="36">
        <v>42</v>
      </c>
      <c r="M207" s="36">
        <v>0</v>
      </c>
      <c r="N207" s="32" t="s">
        <v>27</v>
      </c>
      <c r="O207" s="80"/>
    </row>
    <row r="208" spans="1:15" x14ac:dyDescent="0.25">
      <c r="A208" s="32">
        <f t="shared" si="16"/>
        <v>519</v>
      </c>
      <c r="B208" s="33" t="s">
        <v>233</v>
      </c>
      <c r="C208" s="34">
        <v>42362</v>
      </c>
      <c r="D208" s="32" t="str">
        <f t="shared" si="14"/>
        <v>J</v>
      </c>
      <c r="E208" s="35">
        <f t="shared" si="15"/>
        <v>52</v>
      </c>
      <c r="F208" s="36">
        <v>3</v>
      </c>
      <c r="G208" s="36">
        <v>18</v>
      </c>
      <c r="H208" s="36">
        <v>26</v>
      </c>
      <c r="I208" s="36">
        <v>37</v>
      </c>
      <c r="J208" s="36">
        <v>38</v>
      </c>
      <c r="K208" s="36">
        <v>42</v>
      </c>
      <c r="L208" s="36">
        <v>19</v>
      </c>
      <c r="M208" s="36">
        <v>0</v>
      </c>
      <c r="N208" s="32" t="s">
        <v>27</v>
      </c>
      <c r="O208" s="80"/>
    </row>
    <row r="209" spans="1:15" x14ac:dyDescent="0.25">
      <c r="A209" s="32">
        <f t="shared" si="16"/>
        <v>520</v>
      </c>
      <c r="B209" s="33" t="s">
        <v>234</v>
      </c>
      <c r="C209" s="34">
        <v>42364</v>
      </c>
      <c r="D209" s="32" t="str">
        <f t="shared" si="14"/>
        <v>S</v>
      </c>
      <c r="E209" s="35">
        <f t="shared" si="15"/>
        <v>52</v>
      </c>
      <c r="F209" s="36">
        <v>12</v>
      </c>
      <c r="G209" s="36">
        <v>15</v>
      </c>
      <c r="H209" s="36">
        <v>20</v>
      </c>
      <c r="I209" s="36">
        <v>41</v>
      </c>
      <c r="J209" s="36">
        <v>43</v>
      </c>
      <c r="K209" s="36">
        <v>47</v>
      </c>
      <c r="L209" s="36">
        <v>3</v>
      </c>
      <c r="M209" s="36">
        <v>7</v>
      </c>
      <c r="N209" s="32" t="s">
        <v>27</v>
      </c>
      <c r="O209" s="80"/>
    </row>
    <row r="210" spans="1:15" x14ac:dyDescent="0.25">
      <c r="A210" s="32">
        <f t="shared" si="16"/>
        <v>521</v>
      </c>
      <c r="B210" s="33" t="s">
        <v>235</v>
      </c>
      <c r="C210" s="34">
        <v>42369</v>
      </c>
      <c r="D210" s="32" t="str">
        <f t="shared" si="14"/>
        <v>J</v>
      </c>
      <c r="E210" s="35">
        <f t="shared" si="15"/>
        <v>53</v>
      </c>
      <c r="F210" s="36">
        <v>5</v>
      </c>
      <c r="G210" s="36">
        <v>30</v>
      </c>
      <c r="H210" s="36">
        <v>33</v>
      </c>
      <c r="I210" s="36">
        <v>37</v>
      </c>
      <c r="J210" s="36">
        <v>41</v>
      </c>
      <c r="K210" s="36">
        <v>42</v>
      </c>
      <c r="L210" s="36">
        <v>24</v>
      </c>
      <c r="M210" s="36">
        <v>0</v>
      </c>
      <c r="N210" s="32" t="s">
        <v>27</v>
      </c>
      <c r="O210" s="80"/>
    </row>
    <row r="211" spans="1:15" x14ac:dyDescent="0.25">
      <c r="A211" s="32">
        <f t="shared" si="16"/>
        <v>522</v>
      </c>
      <c r="B211" s="33" t="s">
        <v>236</v>
      </c>
      <c r="C211" s="34">
        <v>42371</v>
      </c>
      <c r="D211" s="32" t="str">
        <f t="shared" si="14"/>
        <v>S</v>
      </c>
      <c r="E211" s="35">
        <f t="shared" si="15"/>
        <v>53</v>
      </c>
      <c r="F211" s="36">
        <v>5</v>
      </c>
      <c r="G211" s="36">
        <v>6</v>
      </c>
      <c r="H211" s="36">
        <v>8</v>
      </c>
      <c r="I211" s="36">
        <v>10</v>
      </c>
      <c r="J211" s="36">
        <v>29</v>
      </c>
      <c r="K211" s="36">
        <v>37</v>
      </c>
      <c r="L211" s="36">
        <v>35</v>
      </c>
      <c r="M211" s="36">
        <v>9</v>
      </c>
      <c r="N211" s="32" t="s">
        <v>27</v>
      </c>
      <c r="O211" s="80"/>
    </row>
    <row r="212" spans="1:15" x14ac:dyDescent="0.25">
      <c r="A212" s="32">
        <f t="shared" si="16"/>
        <v>523</v>
      </c>
      <c r="B212" s="33" t="s">
        <v>237</v>
      </c>
      <c r="C212" s="34">
        <v>42376</v>
      </c>
      <c r="D212" s="32" t="str">
        <f t="shared" si="14"/>
        <v>J</v>
      </c>
      <c r="E212" s="35">
        <f t="shared" si="15"/>
        <v>1</v>
      </c>
      <c r="F212" s="36">
        <v>15</v>
      </c>
      <c r="G212" s="36">
        <v>24</v>
      </c>
      <c r="H212" s="36">
        <v>31</v>
      </c>
      <c r="I212" s="36">
        <v>38</v>
      </c>
      <c r="J212" s="36">
        <v>41</v>
      </c>
      <c r="K212" s="36">
        <v>46</v>
      </c>
      <c r="L212" s="36">
        <v>32</v>
      </c>
      <c r="M212" s="36">
        <v>9</v>
      </c>
      <c r="N212" s="32" t="s">
        <v>27</v>
      </c>
      <c r="O212" s="80"/>
    </row>
    <row r="213" spans="1:15" x14ac:dyDescent="0.25">
      <c r="A213" s="32">
        <f t="shared" si="16"/>
        <v>524</v>
      </c>
      <c r="B213" s="33" t="s">
        <v>238</v>
      </c>
      <c r="C213" s="34">
        <v>42378</v>
      </c>
      <c r="D213" s="32" t="str">
        <f t="shared" si="14"/>
        <v>S</v>
      </c>
      <c r="E213" s="35">
        <f t="shared" si="15"/>
        <v>1</v>
      </c>
      <c r="F213" s="36">
        <v>4</v>
      </c>
      <c r="G213" s="36">
        <v>10</v>
      </c>
      <c r="H213" s="36">
        <v>12</v>
      </c>
      <c r="I213" s="36">
        <v>14</v>
      </c>
      <c r="J213" s="36">
        <v>17</v>
      </c>
      <c r="K213" s="36">
        <v>47</v>
      </c>
      <c r="L213" s="36">
        <v>9</v>
      </c>
      <c r="M213" s="36">
        <v>0</v>
      </c>
      <c r="N213" s="32" t="s">
        <v>27</v>
      </c>
      <c r="O213" s="80"/>
    </row>
    <row r="214" spans="1:15" x14ac:dyDescent="0.25">
      <c r="A214" s="32">
        <f t="shared" si="16"/>
        <v>525</v>
      </c>
      <c r="B214" s="33" t="s">
        <v>239</v>
      </c>
      <c r="C214" s="34">
        <v>42383</v>
      </c>
      <c r="D214" s="32" t="str">
        <f t="shared" si="14"/>
        <v>J</v>
      </c>
      <c r="E214" s="35">
        <f t="shared" si="15"/>
        <v>2</v>
      </c>
      <c r="F214" s="36">
        <v>4</v>
      </c>
      <c r="G214" s="36">
        <v>11</v>
      </c>
      <c r="H214" s="36">
        <v>19</v>
      </c>
      <c r="I214" s="36">
        <v>40</v>
      </c>
      <c r="J214" s="36">
        <v>46</v>
      </c>
      <c r="K214" s="36">
        <v>49</v>
      </c>
      <c r="L214" s="36">
        <v>45</v>
      </c>
      <c r="M214" s="36">
        <v>9</v>
      </c>
      <c r="N214" s="32" t="s">
        <v>27</v>
      </c>
      <c r="O214" s="80"/>
    </row>
    <row r="215" spans="1:15" x14ac:dyDescent="0.25">
      <c r="A215" s="32">
        <f t="shared" si="16"/>
        <v>526</v>
      </c>
      <c r="B215" s="33" t="s">
        <v>240</v>
      </c>
      <c r="C215" s="34">
        <v>42385</v>
      </c>
      <c r="D215" s="32" t="str">
        <f t="shared" si="14"/>
        <v>S</v>
      </c>
      <c r="E215" s="35">
        <f t="shared" si="15"/>
        <v>2</v>
      </c>
      <c r="F215" s="36">
        <v>12</v>
      </c>
      <c r="G215" s="36">
        <v>17</v>
      </c>
      <c r="H215" s="36">
        <v>19</v>
      </c>
      <c r="I215" s="36">
        <v>27</v>
      </c>
      <c r="J215" s="36">
        <v>32</v>
      </c>
      <c r="K215" s="36">
        <v>48</v>
      </c>
      <c r="L215" s="36">
        <v>26</v>
      </c>
      <c r="M215" s="36">
        <v>6</v>
      </c>
      <c r="N215" s="32" t="s">
        <v>27</v>
      </c>
      <c r="O215" s="80"/>
    </row>
    <row r="216" spans="1:15" x14ac:dyDescent="0.25">
      <c r="A216" s="32">
        <f t="shared" si="16"/>
        <v>527</v>
      </c>
      <c r="B216" s="33" t="s">
        <v>241</v>
      </c>
      <c r="C216" s="34">
        <v>42390</v>
      </c>
      <c r="D216" s="32" t="str">
        <f t="shared" si="14"/>
        <v>J</v>
      </c>
      <c r="E216" s="35">
        <f t="shared" si="15"/>
        <v>3</v>
      </c>
      <c r="F216" s="36">
        <v>4</v>
      </c>
      <c r="G216" s="36">
        <v>15</v>
      </c>
      <c r="H216" s="36">
        <v>17</v>
      </c>
      <c r="I216" s="36">
        <v>19</v>
      </c>
      <c r="J216" s="36">
        <v>24</v>
      </c>
      <c r="K216" s="36">
        <v>37</v>
      </c>
      <c r="L216" s="36">
        <v>21</v>
      </c>
      <c r="M216" s="36">
        <v>5</v>
      </c>
      <c r="N216" s="32" t="s">
        <v>27</v>
      </c>
      <c r="O216" s="80"/>
    </row>
    <row r="217" spans="1:15" x14ac:dyDescent="0.25">
      <c r="A217" s="32">
        <f t="shared" si="16"/>
        <v>528</v>
      </c>
      <c r="B217" s="33" t="s">
        <v>242</v>
      </c>
      <c r="C217" s="34">
        <v>42392</v>
      </c>
      <c r="D217" s="32" t="str">
        <f t="shared" si="14"/>
        <v>S</v>
      </c>
      <c r="E217" s="35">
        <f t="shared" si="15"/>
        <v>3</v>
      </c>
      <c r="F217" s="36">
        <v>6</v>
      </c>
      <c r="G217" s="36">
        <v>10</v>
      </c>
      <c r="H217" s="36">
        <v>24</v>
      </c>
      <c r="I217" s="36">
        <v>27</v>
      </c>
      <c r="J217" s="36">
        <v>32</v>
      </c>
      <c r="K217" s="36">
        <v>45</v>
      </c>
      <c r="L217" s="36">
        <v>18</v>
      </c>
      <c r="M217" s="36">
        <v>2</v>
      </c>
      <c r="N217" s="32" t="s">
        <v>27</v>
      </c>
      <c r="O217" s="80"/>
    </row>
    <row r="218" spans="1:15" x14ac:dyDescent="0.25">
      <c r="A218" s="32">
        <f t="shared" si="16"/>
        <v>529</v>
      </c>
      <c r="B218" s="33" t="s">
        <v>243</v>
      </c>
      <c r="C218" s="34">
        <v>42397</v>
      </c>
      <c r="D218" s="32" t="str">
        <f t="shared" ref="D218:D281" si="17">CHOOSE(WEEKDAY(C218),"D","L","M","X","J","V","S")</f>
        <v>J</v>
      </c>
      <c r="E218" s="35">
        <f t="shared" ref="E218:E281" si="18">WEEKNUM(C218,21)</f>
        <v>4</v>
      </c>
      <c r="F218" s="36">
        <v>6</v>
      </c>
      <c r="G218" s="36">
        <v>23</v>
      </c>
      <c r="H218" s="36">
        <v>30</v>
      </c>
      <c r="I218" s="36">
        <v>33</v>
      </c>
      <c r="J218" s="36">
        <v>37</v>
      </c>
      <c r="K218" s="36">
        <v>44</v>
      </c>
      <c r="L218" s="36">
        <v>10</v>
      </c>
      <c r="M218" s="36">
        <v>2</v>
      </c>
      <c r="N218" s="32" t="s">
        <v>27</v>
      </c>
      <c r="O218" s="80"/>
    </row>
    <row r="219" spans="1:15" x14ac:dyDescent="0.25">
      <c r="A219" s="32">
        <f t="shared" si="16"/>
        <v>530</v>
      </c>
      <c r="B219" s="33" t="s">
        <v>244</v>
      </c>
      <c r="C219" s="34">
        <v>42399</v>
      </c>
      <c r="D219" s="32" t="str">
        <f t="shared" si="17"/>
        <v>S</v>
      </c>
      <c r="E219" s="35">
        <f t="shared" si="18"/>
        <v>4</v>
      </c>
      <c r="F219" s="36">
        <v>2</v>
      </c>
      <c r="G219" s="36">
        <v>6</v>
      </c>
      <c r="H219" s="36">
        <v>11</v>
      </c>
      <c r="I219" s="36">
        <v>33</v>
      </c>
      <c r="J219" s="36">
        <v>37</v>
      </c>
      <c r="K219" s="36">
        <v>46</v>
      </c>
      <c r="L219" s="36">
        <v>49</v>
      </c>
      <c r="M219" s="36">
        <v>8</v>
      </c>
      <c r="N219" s="32" t="s">
        <v>27</v>
      </c>
      <c r="O219" s="80"/>
    </row>
    <row r="220" spans="1:15" x14ac:dyDescent="0.25">
      <c r="A220" s="32">
        <f t="shared" si="16"/>
        <v>531</v>
      </c>
      <c r="B220" s="33" t="s">
        <v>245</v>
      </c>
      <c r="C220" s="34">
        <v>42404</v>
      </c>
      <c r="D220" s="32" t="str">
        <f t="shared" si="17"/>
        <v>J</v>
      </c>
      <c r="E220" s="35">
        <f t="shared" si="18"/>
        <v>5</v>
      </c>
      <c r="F220" s="36">
        <v>3</v>
      </c>
      <c r="G220" s="36">
        <v>5</v>
      </c>
      <c r="H220" s="36">
        <v>22</v>
      </c>
      <c r="I220" s="36">
        <v>33</v>
      </c>
      <c r="J220" s="36">
        <v>39</v>
      </c>
      <c r="K220" s="36">
        <v>40</v>
      </c>
      <c r="L220" s="36">
        <v>32</v>
      </c>
      <c r="M220" s="36">
        <v>8</v>
      </c>
      <c r="N220" s="32" t="s">
        <v>27</v>
      </c>
      <c r="O220" s="80"/>
    </row>
    <row r="221" spans="1:15" x14ac:dyDescent="0.25">
      <c r="A221" s="32">
        <f t="shared" si="16"/>
        <v>532</v>
      </c>
      <c r="B221" s="33" t="s">
        <v>246</v>
      </c>
      <c r="C221" s="34">
        <v>42406</v>
      </c>
      <c r="D221" s="32" t="str">
        <f t="shared" si="17"/>
        <v>S</v>
      </c>
      <c r="E221" s="35">
        <f t="shared" si="18"/>
        <v>5</v>
      </c>
      <c r="F221" s="36">
        <v>6</v>
      </c>
      <c r="G221" s="36">
        <v>11</v>
      </c>
      <c r="H221" s="36">
        <v>20</v>
      </c>
      <c r="I221" s="36">
        <v>26</v>
      </c>
      <c r="J221" s="36">
        <v>38</v>
      </c>
      <c r="K221" s="36">
        <v>46</v>
      </c>
      <c r="L221" s="36">
        <v>21</v>
      </c>
      <c r="M221" s="36">
        <v>6</v>
      </c>
      <c r="N221" s="32" t="s">
        <v>27</v>
      </c>
      <c r="O221" s="80"/>
    </row>
    <row r="222" spans="1:15" x14ac:dyDescent="0.25">
      <c r="A222" s="32">
        <f t="shared" si="16"/>
        <v>533</v>
      </c>
      <c r="B222" s="33" t="s">
        <v>247</v>
      </c>
      <c r="C222" s="34">
        <v>42411</v>
      </c>
      <c r="D222" s="32" t="str">
        <f t="shared" si="17"/>
        <v>J</v>
      </c>
      <c r="E222" s="35">
        <f t="shared" si="18"/>
        <v>6</v>
      </c>
      <c r="F222" s="36">
        <v>2</v>
      </c>
      <c r="G222" s="36">
        <v>12</v>
      </c>
      <c r="H222" s="36">
        <v>18</v>
      </c>
      <c r="I222" s="36">
        <v>34</v>
      </c>
      <c r="J222" s="36">
        <v>37</v>
      </c>
      <c r="K222" s="36">
        <v>46</v>
      </c>
      <c r="L222" s="36">
        <v>30</v>
      </c>
      <c r="M222" s="36">
        <v>7</v>
      </c>
      <c r="N222" s="32" t="s">
        <v>27</v>
      </c>
      <c r="O222" s="80"/>
    </row>
    <row r="223" spans="1:15" x14ac:dyDescent="0.25">
      <c r="A223" s="32">
        <f t="shared" si="16"/>
        <v>534</v>
      </c>
      <c r="B223" s="33" t="s">
        <v>248</v>
      </c>
      <c r="C223" s="34">
        <v>42413</v>
      </c>
      <c r="D223" s="32" t="str">
        <f t="shared" si="17"/>
        <v>S</v>
      </c>
      <c r="E223" s="35">
        <f t="shared" si="18"/>
        <v>6</v>
      </c>
      <c r="F223" s="36">
        <v>27</v>
      </c>
      <c r="G223" s="36">
        <v>30</v>
      </c>
      <c r="H223" s="36">
        <v>34</v>
      </c>
      <c r="I223" s="36">
        <v>43</v>
      </c>
      <c r="J223" s="36">
        <v>46</v>
      </c>
      <c r="K223" s="36">
        <v>49</v>
      </c>
      <c r="L223" s="36">
        <v>14</v>
      </c>
      <c r="M223" s="36">
        <v>1</v>
      </c>
      <c r="N223" s="32" t="s">
        <v>27</v>
      </c>
      <c r="O223" s="80"/>
    </row>
    <row r="224" spans="1:15" x14ac:dyDescent="0.25">
      <c r="A224" s="32">
        <f t="shared" si="16"/>
        <v>535</v>
      </c>
      <c r="B224" s="33" t="s">
        <v>249</v>
      </c>
      <c r="C224" s="34">
        <v>42418</v>
      </c>
      <c r="D224" s="32" t="str">
        <f t="shared" si="17"/>
        <v>J</v>
      </c>
      <c r="E224" s="35">
        <f t="shared" si="18"/>
        <v>7</v>
      </c>
      <c r="F224" s="36">
        <v>3</v>
      </c>
      <c r="G224" s="36">
        <v>10</v>
      </c>
      <c r="H224" s="36">
        <v>28</v>
      </c>
      <c r="I224" s="36">
        <v>35</v>
      </c>
      <c r="J224" s="36">
        <v>47</v>
      </c>
      <c r="K224" s="36">
        <v>49</v>
      </c>
      <c r="L224" s="36">
        <v>8</v>
      </c>
      <c r="M224" s="36">
        <v>1</v>
      </c>
      <c r="N224" s="32" t="s">
        <v>27</v>
      </c>
      <c r="O224" s="80"/>
    </row>
    <row r="225" spans="1:15" x14ac:dyDescent="0.25">
      <c r="A225" s="32">
        <f t="shared" si="16"/>
        <v>536</v>
      </c>
      <c r="B225" s="33" t="s">
        <v>250</v>
      </c>
      <c r="C225" s="34">
        <v>42420</v>
      </c>
      <c r="D225" s="32" t="str">
        <f t="shared" si="17"/>
        <v>S</v>
      </c>
      <c r="E225" s="35">
        <f t="shared" si="18"/>
        <v>7</v>
      </c>
      <c r="F225" s="36">
        <v>3</v>
      </c>
      <c r="G225" s="36">
        <v>11</v>
      </c>
      <c r="H225" s="36">
        <v>17</v>
      </c>
      <c r="I225" s="36">
        <v>41</v>
      </c>
      <c r="J225" s="36">
        <v>45</v>
      </c>
      <c r="K225" s="36">
        <v>47</v>
      </c>
      <c r="L225" s="36">
        <v>10</v>
      </c>
      <c r="M225" s="36">
        <v>6</v>
      </c>
      <c r="N225" s="32" t="s">
        <v>27</v>
      </c>
      <c r="O225" s="80"/>
    </row>
    <row r="226" spans="1:15" x14ac:dyDescent="0.25">
      <c r="A226" s="32">
        <f t="shared" si="16"/>
        <v>537</v>
      </c>
      <c r="B226" s="33" t="s">
        <v>251</v>
      </c>
      <c r="C226" s="34">
        <v>42425</v>
      </c>
      <c r="D226" s="32" t="str">
        <f t="shared" si="17"/>
        <v>J</v>
      </c>
      <c r="E226" s="35">
        <f t="shared" si="18"/>
        <v>8</v>
      </c>
      <c r="F226" s="36">
        <v>11</v>
      </c>
      <c r="G226" s="36">
        <v>13</v>
      </c>
      <c r="H226" s="36">
        <v>17</v>
      </c>
      <c r="I226" s="36">
        <v>26</v>
      </c>
      <c r="J226" s="36">
        <v>34</v>
      </c>
      <c r="K226" s="36">
        <v>48</v>
      </c>
      <c r="L226" s="36">
        <v>19</v>
      </c>
      <c r="M226" s="36">
        <v>3</v>
      </c>
      <c r="N226" s="32" t="s">
        <v>27</v>
      </c>
      <c r="O226" s="80"/>
    </row>
    <row r="227" spans="1:15" x14ac:dyDescent="0.25">
      <c r="A227" s="32">
        <f t="shared" si="16"/>
        <v>538</v>
      </c>
      <c r="B227" s="33" t="s">
        <v>252</v>
      </c>
      <c r="C227" s="34">
        <v>42427</v>
      </c>
      <c r="D227" s="32" t="str">
        <f t="shared" si="17"/>
        <v>S</v>
      </c>
      <c r="E227" s="35">
        <f t="shared" si="18"/>
        <v>8</v>
      </c>
      <c r="F227" s="36">
        <v>11</v>
      </c>
      <c r="G227" s="36">
        <v>5</v>
      </c>
      <c r="H227" s="36">
        <v>35</v>
      </c>
      <c r="I227" s="36">
        <v>32</v>
      </c>
      <c r="J227" s="36">
        <v>20</v>
      </c>
      <c r="K227" s="36">
        <v>43</v>
      </c>
      <c r="L227" s="36">
        <v>26</v>
      </c>
      <c r="M227" s="36">
        <v>6</v>
      </c>
      <c r="N227" s="32" t="s">
        <v>27</v>
      </c>
      <c r="O227" s="80"/>
    </row>
    <row r="228" spans="1:15" x14ac:dyDescent="0.25">
      <c r="A228" s="32">
        <f t="shared" si="16"/>
        <v>539</v>
      </c>
      <c r="B228" s="33" t="s">
        <v>253</v>
      </c>
      <c r="C228" s="34">
        <v>42432</v>
      </c>
      <c r="D228" s="32" t="str">
        <f t="shared" si="17"/>
        <v>J</v>
      </c>
      <c r="E228" s="35">
        <f t="shared" si="18"/>
        <v>9</v>
      </c>
      <c r="F228" s="36">
        <v>2</v>
      </c>
      <c r="G228" s="36">
        <v>13</v>
      </c>
      <c r="H228" s="36">
        <v>14</v>
      </c>
      <c r="I228" s="36">
        <v>29</v>
      </c>
      <c r="J228" s="36">
        <v>43</v>
      </c>
      <c r="K228" s="36">
        <v>45</v>
      </c>
      <c r="L228" s="36">
        <v>46</v>
      </c>
      <c r="M228" s="36">
        <v>1</v>
      </c>
      <c r="N228" s="32" t="s">
        <v>27</v>
      </c>
      <c r="O228" s="80"/>
    </row>
    <row r="229" spans="1:15" x14ac:dyDescent="0.25">
      <c r="A229" s="32">
        <f t="shared" si="16"/>
        <v>540</v>
      </c>
      <c r="B229" s="33" t="s">
        <v>254</v>
      </c>
      <c r="C229" s="34">
        <v>42434</v>
      </c>
      <c r="D229" s="32" t="str">
        <f t="shared" si="17"/>
        <v>S</v>
      </c>
      <c r="E229" s="35">
        <f t="shared" si="18"/>
        <v>9</v>
      </c>
      <c r="F229" s="36">
        <v>6</v>
      </c>
      <c r="G229" s="36">
        <v>7</v>
      </c>
      <c r="H229" s="36">
        <v>11</v>
      </c>
      <c r="I229" s="36">
        <v>28</v>
      </c>
      <c r="J229" s="36">
        <v>38</v>
      </c>
      <c r="K229" s="36">
        <v>45</v>
      </c>
      <c r="L229" s="36">
        <v>33</v>
      </c>
      <c r="M229" s="36">
        <v>6</v>
      </c>
      <c r="N229" s="32" t="s">
        <v>27</v>
      </c>
      <c r="O229" s="80"/>
    </row>
    <row r="230" spans="1:15" x14ac:dyDescent="0.25">
      <c r="A230" s="32">
        <f t="shared" si="16"/>
        <v>541</v>
      </c>
      <c r="B230" s="33" t="s">
        <v>255</v>
      </c>
      <c r="C230" s="34">
        <v>42439</v>
      </c>
      <c r="D230" s="32" t="str">
        <f t="shared" si="17"/>
        <v>J</v>
      </c>
      <c r="E230" s="35">
        <f t="shared" si="18"/>
        <v>10</v>
      </c>
      <c r="F230" s="36">
        <v>3</v>
      </c>
      <c r="G230" s="36">
        <v>8</v>
      </c>
      <c r="H230" s="36">
        <v>24</v>
      </c>
      <c r="I230" s="36">
        <v>31</v>
      </c>
      <c r="J230" s="36">
        <v>32</v>
      </c>
      <c r="K230" s="36">
        <v>49</v>
      </c>
      <c r="L230" s="36">
        <v>15</v>
      </c>
      <c r="M230" s="36">
        <v>6</v>
      </c>
      <c r="N230" s="32" t="s">
        <v>27</v>
      </c>
      <c r="O230" s="80"/>
    </row>
    <row r="231" spans="1:15" x14ac:dyDescent="0.25">
      <c r="A231" s="32">
        <f t="shared" si="16"/>
        <v>542</v>
      </c>
      <c r="B231" s="33" t="s">
        <v>256</v>
      </c>
      <c r="C231" s="34">
        <v>42441</v>
      </c>
      <c r="D231" s="32" t="str">
        <f t="shared" si="17"/>
        <v>S</v>
      </c>
      <c r="E231" s="35">
        <f t="shared" si="18"/>
        <v>10</v>
      </c>
      <c r="F231" s="36">
        <v>40</v>
      </c>
      <c r="G231" s="36">
        <v>27</v>
      </c>
      <c r="H231" s="36">
        <v>12</v>
      </c>
      <c r="I231" s="36">
        <v>37</v>
      </c>
      <c r="J231" s="36">
        <v>17</v>
      </c>
      <c r="K231" s="36">
        <v>23</v>
      </c>
      <c r="L231" s="36">
        <v>29</v>
      </c>
      <c r="M231" s="36">
        <v>2</v>
      </c>
      <c r="N231" s="32" t="s">
        <v>27</v>
      </c>
      <c r="O231" s="80"/>
    </row>
    <row r="232" spans="1:15" x14ac:dyDescent="0.25">
      <c r="A232" s="32">
        <f t="shared" si="16"/>
        <v>543</v>
      </c>
      <c r="B232" s="33" t="s">
        <v>257</v>
      </c>
      <c r="C232" s="34">
        <v>42446</v>
      </c>
      <c r="D232" s="32" t="str">
        <f t="shared" si="17"/>
        <v>J</v>
      </c>
      <c r="E232" s="35">
        <f t="shared" si="18"/>
        <v>11</v>
      </c>
      <c r="F232" s="36">
        <v>8</v>
      </c>
      <c r="G232" s="36">
        <v>11</v>
      </c>
      <c r="H232" s="36">
        <v>12</v>
      </c>
      <c r="I232" s="36">
        <v>18</v>
      </c>
      <c r="J232" s="36">
        <v>36</v>
      </c>
      <c r="K232" s="36">
        <v>44</v>
      </c>
      <c r="L232" s="36">
        <v>43</v>
      </c>
      <c r="M232" s="36">
        <v>0</v>
      </c>
      <c r="N232" s="32" t="s">
        <v>27</v>
      </c>
      <c r="O232" s="80"/>
    </row>
    <row r="233" spans="1:15" x14ac:dyDescent="0.25">
      <c r="A233" s="32">
        <f t="shared" si="16"/>
        <v>544</v>
      </c>
      <c r="B233" s="33" t="s">
        <v>258</v>
      </c>
      <c r="C233" s="34">
        <v>42448</v>
      </c>
      <c r="D233" s="32" t="str">
        <f t="shared" si="17"/>
        <v>S</v>
      </c>
      <c r="E233" s="35">
        <f t="shared" si="18"/>
        <v>11</v>
      </c>
      <c r="F233" s="36">
        <v>17</v>
      </c>
      <c r="G233" s="36">
        <v>14</v>
      </c>
      <c r="H233" s="36">
        <v>9</v>
      </c>
      <c r="I233" s="36">
        <v>40</v>
      </c>
      <c r="J233" s="36">
        <v>27</v>
      </c>
      <c r="K233" s="36">
        <v>20</v>
      </c>
      <c r="L233" s="36">
        <v>46</v>
      </c>
      <c r="M233" s="36">
        <v>3</v>
      </c>
      <c r="N233" s="32" t="s">
        <v>27</v>
      </c>
      <c r="O233" s="80"/>
    </row>
    <row r="234" spans="1:15" x14ac:dyDescent="0.25">
      <c r="A234" s="32">
        <f t="shared" si="16"/>
        <v>545</v>
      </c>
      <c r="B234" s="33" t="s">
        <v>259</v>
      </c>
      <c r="C234" s="34">
        <v>42453</v>
      </c>
      <c r="D234" s="32" t="str">
        <f t="shared" si="17"/>
        <v>J</v>
      </c>
      <c r="E234" s="35">
        <f t="shared" si="18"/>
        <v>12</v>
      </c>
      <c r="F234" s="36">
        <v>1</v>
      </c>
      <c r="G234" s="36">
        <v>12</v>
      </c>
      <c r="H234" s="36">
        <v>13</v>
      </c>
      <c r="I234" s="36">
        <v>23</v>
      </c>
      <c r="J234" s="36">
        <v>40</v>
      </c>
      <c r="K234" s="36">
        <v>43</v>
      </c>
      <c r="L234" s="36">
        <v>48</v>
      </c>
      <c r="M234" s="36">
        <v>2</v>
      </c>
      <c r="N234" s="32" t="s">
        <v>27</v>
      </c>
      <c r="O234" s="80"/>
    </row>
    <row r="235" spans="1:15" x14ac:dyDescent="0.25">
      <c r="A235" s="32">
        <f t="shared" si="16"/>
        <v>546</v>
      </c>
      <c r="B235" s="33" t="s">
        <v>260</v>
      </c>
      <c r="C235" s="34">
        <v>42455</v>
      </c>
      <c r="D235" s="32" t="str">
        <f t="shared" si="17"/>
        <v>S</v>
      </c>
      <c r="E235" s="35">
        <f t="shared" si="18"/>
        <v>12</v>
      </c>
      <c r="F235" s="36">
        <v>19</v>
      </c>
      <c r="G235" s="36">
        <v>21</v>
      </c>
      <c r="H235" s="36">
        <v>28</v>
      </c>
      <c r="I235" s="36">
        <v>32</v>
      </c>
      <c r="J235" s="36">
        <v>43</v>
      </c>
      <c r="K235" s="36">
        <v>48</v>
      </c>
      <c r="L235" s="36">
        <v>9</v>
      </c>
      <c r="M235" s="36">
        <v>4</v>
      </c>
      <c r="N235" s="32" t="s">
        <v>27</v>
      </c>
      <c r="O235" s="80"/>
    </row>
    <row r="236" spans="1:15" x14ac:dyDescent="0.25">
      <c r="A236" s="32">
        <f t="shared" si="16"/>
        <v>547</v>
      </c>
      <c r="B236" s="33" t="s">
        <v>261</v>
      </c>
      <c r="C236" s="34">
        <v>42460</v>
      </c>
      <c r="D236" s="32" t="str">
        <f t="shared" si="17"/>
        <v>J</v>
      </c>
      <c r="E236" s="35">
        <f t="shared" si="18"/>
        <v>13</v>
      </c>
      <c r="F236" s="36">
        <v>1</v>
      </c>
      <c r="G236" s="36">
        <v>8</v>
      </c>
      <c r="H236" s="36">
        <v>10</v>
      </c>
      <c r="I236" s="36">
        <v>12</v>
      </c>
      <c r="J236" s="36">
        <v>26</v>
      </c>
      <c r="K236" s="36">
        <v>27</v>
      </c>
      <c r="L236" s="36">
        <v>6</v>
      </c>
      <c r="M236" s="36">
        <v>5</v>
      </c>
      <c r="N236" s="32" t="s">
        <v>27</v>
      </c>
      <c r="O236" s="80"/>
    </row>
    <row r="237" spans="1:15" x14ac:dyDescent="0.25">
      <c r="A237" s="32">
        <f t="shared" si="16"/>
        <v>548</v>
      </c>
      <c r="B237" s="33" t="s">
        <v>262</v>
      </c>
      <c r="C237" s="34">
        <v>42462</v>
      </c>
      <c r="D237" s="32" t="str">
        <f t="shared" si="17"/>
        <v>S</v>
      </c>
      <c r="E237" s="35">
        <f t="shared" si="18"/>
        <v>13</v>
      </c>
      <c r="F237" s="36">
        <v>6</v>
      </c>
      <c r="G237" s="36">
        <v>7</v>
      </c>
      <c r="H237" s="36">
        <v>15</v>
      </c>
      <c r="I237" s="36">
        <v>27</v>
      </c>
      <c r="J237" s="36">
        <v>32</v>
      </c>
      <c r="K237" s="36">
        <v>40</v>
      </c>
      <c r="L237" s="36">
        <v>43</v>
      </c>
      <c r="M237" s="36">
        <v>3</v>
      </c>
      <c r="N237" s="32" t="s">
        <v>27</v>
      </c>
      <c r="O237" s="80"/>
    </row>
    <row r="238" spans="1:15" x14ac:dyDescent="0.25">
      <c r="A238" s="32">
        <f t="shared" si="16"/>
        <v>549</v>
      </c>
      <c r="B238" s="33" t="s">
        <v>263</v>
      </c>
      <c r="C238" s="34">
        <v>42467</v>
      </c>
      <c r="D238" s="32" t="str">
        <f t="shared" si="17"/>
        <v>J</v>
      </c>
      <c r="E238" s="35">
        <f t="shared" si="18"/>
        <v>14</v>
      </c>
      <c r="F238" s="36">
        <v>1</v>
      </c>
      <c r="G238" s="36">
        <v>11</v>
      </c>
      <c r="H238" s="36">
        <v>22</v>
      </c>
      <c r="I238" s="36">
        <v>28</v>
      </c>
      <c r="J238" s="36">
        <v>38</v>
      </c>
      <c r="K238" s="36">
        <v>44</v>
      </c>
      <c r="L238" s="36">
        <v>40</v>
      </c>
      <c r="M238" s="36">
        <v>9</v>
      </c>
      <c r="N238" s="32" t="s">
        <v>27</v>
      </c>
      <c r="O238" s="80"/>
    </row>
    <row r="239" spans="1:15" x14ac:dyDescent="0.25">
      <c r="A239" s="32">
        <f t="shared" si="16"/>
        <v>550</v>
      </c>
      <c r="B239" s="33" t="s">
        <v>264</v>
      </c>
      <c r="C239" s="34">
        <v>42469</v>
      </c>
      <c r="D239" s="32" t="str">
        <f t="shared" si="17"/>
        <v>S</v>
      </c>
      <c r="E239" s="35">
        <f t="shared" si="18"/>
        <v>14</v>
      </c>
      <c r="F239" s="36">
        <v>1</v>
      </c>
      <c r="G239" s="36">
        <v>17</v>
      </c>
      <c r="H239" s="36">
        <v>25</v>
      </c>
      <c r="I239" s="36">
        <v>29</v>
      </c>
      <c r="J239" s="36">
        <v>30</v>
      </c>
      <c r="K239" s="36">
        <v>40</v>
      </c>
      <c r="L239" s="36">
        <v>2</v>
      </c>
      <c r="M239" s="36">
        <v>0</v>
      </c>
      <c r="N239" s="32" t="s">
        <v>27</v>
      </c>
      <c r="O239" s="80"/>
    </row>
    <row r="240" spans="1:15" x14ac:dyDescent="0.25">
      <c r="A240" s="32">
        <f t="shared" si="16"/>
        <v>551</v>
      </c>
      <c r="B240" s="33" t="s">
        <v>265</v>
      </c>
      <c r="C240" s="34">
        <v>42474</v>
      </c>
      <c r="D240" s="32" t="str">
        <f t="shared" si="17"/>
        <v>J</v>
      </c>
      <c r="E240" s="35">
        <f t="shared" si="18"/>
        <v>15</v>
      </c>
      <c r="F240" s="36">
        <v>2</v>
      </c>
      <c r="G240" s="36">
        <v>11</v>
      </c>
      <c r="H240" s="36">
        <v>27</v>
      </c>
      <c r="I240" s="36">
        <v>29</v>
      </c>
      <c r="J240" s="36">
        <v>31</v>
      </c>
      <c r="K240" s="36">
        <v>48</v>
      </c>
      <c r="L240" s="36">
        <v>4</v>
      </c>
      <c r="M240" s="36">
        <v>2</v>
      </c>
      <c r="N240" s="32" t="s">
        <v>27</v>
      </c>
      <c r="O240" s="80"/>
    </row>
    <row r="241" spans="1:15" x14ac:dyDescent="0.25">
      <c r="A241" s="32">
        <f t="shared" si="16"/>
        <v>552</v>
      </c>
      <c r="B241" s="33" t="s">
        <v>266</v>
      </c>
      <c r="C241" s="34">
        <v>42476</v>
      </c>
      <c r="D241" s="32" t="str">
        <f t="shared" si="17"/>
        <v>S</v>
      </c>
      <c r="E241" s="35">
        <f t="shared" si="18"/>
        <v>15</v>
      </c>
      <c r="F241" s="36">
        <v>2</v>
      </c>
      <c r="G241" s="36">
        <v>3</v>
      </c>
      <c r="H241" s="36">
        <v>12</v>
      </c>
      <c r="I241" s="36">
        <v>16</v>
      </c>
      <c r="J241" s="36">
        <v>32</v>
      </c>
      <c r="K241" s="36">
        <v>40</v>
      </c>
      <c r="L241" s="36">
        <v>23</v>
      </c>
      <c r="M241" s="36">
        <v>9</v>
      </c>
      <c r="N241" s="32" t="s">
        <v>27</v>
      </c>
      <c r="O241" s="80"/>
    </row>
    <row r="242" spans="1:15" x14ac:dyDescent="0.25">
      <c r="A242" s="32">
        <f t="shared" si="16"/>
        <v>553</v>
      </c>
      <c r="B242" s="33" t="s">
        <v>267</v>
      </c>
      <c r="C242" s="34">
        <v>42481</v>
      </c>
      <c r="D242" s="32" t="str">
        <f t="shared" si="17"/>
        <v>J</v>
      </c>
      <c r="E242" s="35">
        <f t="shared" si="18"/>
        <v>16</v>
      </c>
      <c r="F242" s="36">
        <v>1</v>
      </c>
      <c r="G242" s="36">
        <v>2</v>
      </c>
      <c r="H242" s="36">
        <v>6</v>
      </c>
      <c r="I242" s="36">
        <v>25</v>
      </c>
      <c r="J242" s="36">
        <v>31</v>
      </c>
      <c r="K242" s="36">
        <v>44</v>
      </c>
      <c r="L242" s="36">
        <v>49</v>
      </c>
      <c r="M242" s="36">
        <v>6</v>
      </c>
      <c r="N242" s="32" t="s">
        <v>27</v>
      </c>
      <c r="O242" s="80"/>
    </row>
    <row r="243" spans="1:15" x14ac:dyDescent="0.25">
      <c r="A243" s="32">
        <f t="shared" si="16"/>
        <v>554</v>
      </c>
      <c r="B243" s="33" t="s">
        <v>268</v>
      </c>
      <c r="C243" s="34">
        <v>42483</v>
      </c>
      <c r="D243" s="32" t="str">
        <f t="shared" si="17"/>
        <v>S</v>
      </c>
      <c r="E243" s="35">
        <f t="shared" si="18"/>
        <v>16</v>
      </c>
      <c r="F243" s="36">
        <v>5</v>
      </c>
      <c r="G243" s="36">
        <v>6</v>
      </c>
      <c r="H243" s="36">
        <v>8</v>
      </c>
      <c r="I243" s="36">
        <v>26</v>
      </c>
      <c r="J243" s="36">
        <v>39</v>
      </c>
      <c r="K243" s="36">
        <v>40</v>
      </c>
      <c r="L243" s="36">
        <v>2</v>
      </c>
      <c r="M243" s="36">
        <v>3</v>
      </c>
      <c r="N243" s="32" t="s">
        <v>27</v>
      </c>
      <c r="O243" s="80"/>
    </row>
    <row r="244" spans="1:15" x14ac:dyDescent="0.25">
      <c r="A244" s="32">
        <f t="shared" si="16"/>
        <v>555</v>
      </c>
      <c r="B244" s="33" t="s">
        <v>269</v>
      </c>
      <c r="C244" s="34">
        <v>42488</v>
      </c>
      <c r="D244" s="32" t="str">
        <f t="shared" si="17"/>
        <v>J</v>
      </c>
      <c r="E244" s="35">
        <f t="shared" si="18"/>
        <v>17</v>
      </c>
      <c r="F244" s="36">
        <v>3</v>
      </c>
      <c r="G244" s="36">
        <v>10</v>
      </c>
      <c r="H244" s="36">
        <v>33</v>
      </c>
      <c r="I244" s="36">
        <v>35</v>
      </c>
      <c r="J244" s="36">
        <v>43</v>
      </c>
      <c r="K244" s="36">
        <v>44</v>
      </c>
      <c r="L244" s="36">
        <v>20</v>
      </c>
      <c r="M244" s="36">
        <v>2</v>
      </c>
      <c r="N244" s="32" t="s">
        <v>27</v>
      </c>
      <c r="O244" s="80"/>
    </row>
    <row r="245" spans="1:15" x14ac:dyDescent="0.25">
      <c r="A245" s="32">
        <f t="shared" si="16"/>
        <v>556</v>
      </c>
      <c r="B245" s="33" t="s">
        <v>270</v>
      </c>
      <c r="C245" s="34">
        <v>42490</v>
      </c>
      <c r="D245" s="32" t="str">
        <f t="shared" si="17"/>
        <v>S</v>
      </c>
      <c r="E245" s="35">
        <f t="shared" si="18"/>
        <v>17</v>
      </c>
      <c r="F245" s="36">
        <v>4</v>
      </c>
      <c r="G245" s="36">
        <v>13</v>
      </c>
      <c r="H245" s="36">
        <v>31</v>
      </c>
      <c r="I245" s="36">
        <v>41</v>
      </c>
      <c r="J245" s="36">
        <v>43</v>
      </c>
      <c r="K245" s="36">
        <v>48</v>
      </c>
      <c r="L245" s="36">
        <v>34</v>
      </c>
      <c r="M245" s="36">
        <v>7</v>
      </c>
      <c r="N245" s="32" t="s">
        <v>27</v>
      </c>
      <c r="O245" s="80"/>
    </row>
    <row r="246" spans="1:15" x14ac:dyDescent="0.25">
      <c r="A246" s="32">
        <f t="shared" si="16"/>
        <v>557</v>
      </c>
      <c r="B246" s="33" t="s">
        <v>271</v>
      </c>
      <c r="C246" s="34">
        <v>42495</v>
      </c>
      <c r="D246" s="32" t="str">
        <f t="shared" si="17"/>
        <v>J</v>
      </c>
      <c r="E246" s="35">
        <f t="shared" si="18"/>
        <v>18</v>
      </c>
      <c r="F246" s="36">
        <v>8</v>
      </c>
      <c r="G246" s="36">
        <v>26</v>
      </c>
      <c r="H246" s="36">
        <v>42</v>
      </c>
      <c r="I246" s="36">
        <v>46</v>
      </c>
      <c r="J246" s="36">
        <v>48</v>
      </c>
      <c r="K246" s="36">
        <v>49</v>
      </c>
      <c r="L246" s="36">
        <v>40</v>
      </c>
      <c r="M246" s="36">
        <v>8</v>
      </c>
      <c r="N246" s="32" t="s">
        <v>27</v>
      </c>
      <c r="O246" s="80"/>
    </row>
    <row r="247" spans="1:15" x14ac:dyDescent="0.25">
      <c r="A247" s="32">
        <f t="shared" si="16"/>
        <v>558</v>
      </c>
      <c r="B247" s="33" t="s">
        <v>272</v>
      </c>
      <c r="C247" s="34">
        <v>42497</v>
      </c>
      <c r="D247" s="32" t="str">
        <f t="shared" si="17"/>
        <v>S</v>
      </c>
      <c r="E247" s="35">
        <f t="shared" si="18"/>
        <v>18</v>
      </c>
      <c r="F247" s="36">
        <v>4</v>
      </c>
      <c r="G247" s="36">
        <v>5</v>
      </c>
      <c r="H247" s="36">
        <v>16</v>
      </c>
      <c r="I247" s="36">
        <v>18</v>
      </c>
      <c r="J247" s="36">
        <v>21</v>
      </c>
      <c r="K247" s="36">
        <v>36</v>
      </c>
      <c r="L247" s="36">
        <v>23</v>
      </c>
      <c r="M247" s="36">
        <v>9</v>
      </c>
      <c r="N247" s="32" t="s">
        <v>27</v>
      </c>
      <c r="O247" s="80"/>
    </row>
    <row r="248" spans="1:15" x14ac:dyDescent="0.25">
      <c r="A248" s="32">
        <f t="shared" si="16"/>
        <v>559</v>
      </c>
      <c r="B248" s="33" t="s">
        <v>273</v>
      </c>
      <c r="C248" s="34">
        <v>42502</v>
      </c>
      <c r="D248" s="32" t="str">
        <f t="shared" si="17"/>
        <v>J</v>
      </c>
      <c r="E248" s="35">
        <f t="shared" si="18"/>
        <v>19</v>
      </c>
      <c r="F248" s="36">
        <v>18</v>
      </c>
      <c r="G248" s="36">
        <v>22</v>
      </c>
      <c r="H248" s="36">
        <v>23</v>
      </c>
      <c r="I248" s="36">
        <v>25</v>
      </c>
      <c r="J248" s="36">
        <v>42</v>
      </c>
      <c r="K248" s="36">
        <v>44</v>
      </c>
      <c r="L248" s="36">
        <v>7</v>
      </c>
      <c r="M248" s="36">
        <v>2</v>
      </c>
      <c r="N248" s="32" t="s">
        <v>27</v>
      </c>
      <c r="O248" s="80"/>
    </row>
    <row r="249" spans="1:15" x14ac:dyDescent="0.25">
      <c r="A249" s="32">
        <f t="shared" si="16"/>
        <v>560</v>
      </c>
      <c r="B249" s="33" t="s">
        <v>274</v>
      </c>
      <c r="C249" s="34">
        <v>42504</v>
      </c>
      <c r="D249" s="32" t="str">
        <f t="shared" si="17"/>
        <v>S</v>
      </c>
      <c r="E249" s="35">
        <f t="shared" si="18"/>
        <v>19</v>
      </c>
      <c r="F249" s="36">
        <v>5</v>
      </c>
      <c r="G249" s="36">
        <v>10</v>
      </c>
      <c r="H249" s="36">
        <v>12</v>
      </c>
      <c r="I249" s="36">
        <v>22</v>
      </c>
      <c r="J249" s="36">
        <v>34</v>
      </c>
      <c r="K249" s="36">
        <v>35</v>
      </c>
      <c r="L249" s="36">
        <v>18</v>
      </c>
      <c r="M249" s="36">
        <v>9</v>
      </c>
      <c r="N249" s="32" t="s">
        <v>27</v>
      </c>
      <c r="O249" s="80"/>
    </row>
    <row r="250" spans="1:15" x14ac:dyDescent="0.25">
      <c r="A250" s="32">
        <f t="shared" si="16"/>
        <v>561</v>
      </c>
      <c r="B250" s="33" t="s">
        <v>275</v>
      </c>
      <c r="C250" s="34">
        <v>42509</v>
      </c>
      <c r="D250" s="32" t="str">
        <f t="shared" si="17"/>
        <v>J</v>
      </c>
      <c r="E250" s="35">
        <f t="shared" si="18"/>
        <v>20</v>
      </c>
      <c r="F250" s="36">
        <v>1</v>
      </c>
      <c r="G250" s="36">
        <v>30</v>
      </c>
      <c r="H250" s="36">
        <v>40</v>
      </c>
      <c r="I250" s="36">
        <v>43</v>
      </c>
      <c r="J250" s="36">
        <v>45</v>
      </c>
      <c r="K250" s="36">
        <v>48</v>
      </c>
      <c r="L250" s="36">
        <v>2</v>
      </c>
      <c r="M250" s="36">
        <v>3</v>
      </c>
      <c r="N250" s="32" t="s">
        <v>27</v>
      </c>
      <c r="O250" s="80"/>
    </row>
    <row r="251" spans="1:15" x14ac:dyDescent="0.25">
      <c r="A251" s="32">
        <f t="shared" si="16"/>
        <v>562</v>
      </c>
      <c r="B251" s="33" t="s">
        <v>276</v>
      </c>
      <c r="C251" s="34">
        <v>42511</v>
      </c>
      <c r="D251" s="32" t="str">
        <f t="shared" si="17"/>
        <v>S</v>
      </c>
      <c r="E251" s="35">
        <f t="shared" si="18"/>
        <v>20</v>
      </c>
      <c r="F251" s="36">
        <v>7</v>
      </c>
      <c r="G251" s="36">
        <v>10</v>
      </c>
      <c r="H251" s="36">
        <v>13</v>
      </c>
      <c r="I251" s="36">
        <v>15</v>
      </c>
      <c r="J251" s="36">
        <v>35</v>
      </c>
      <c r="K251" s="36">
        <v>38</v>
      </c>
      <c r="L251" s="36">
        <v>39</v>
      </c>
      <c r="M251" s="36">
        <v>4</v>
      </c>
      <c r="N251" s="32" t="s">
        <v>27</v>
      </c>
      <c r="O251" s="80"/>
    </row>
    <row r="252" spans="1:15" x14ac:dyDescent="0.25">
      <c r="A252" s="32">
        <f t="shared" si="16"/>
        <v>563</v>
      </c>
      <c r="B252" s="33" t="s">
        <v>277</v>
      </c>
      <c r="C252" s="34">
        <v>42516</v>
      </c>
      <c r="D252" s="32" t="str">
        <f t="shared" si="17"/>
        <v>J</v>
      </c>
      <c r="E252" s="35">
        <f t="shared" si="18"/>
        <v>21</v>
      </c>
      <c r="F252" s="36">
        <v>3</v>
      </c>
      <c r="G252" s="36">
        <v>11</v>
      </c>
      <c r="H252" s="36">
        <v>13</v>
      </c>
      <c r="I252" s="36">
        <v>23</v>
      </c>
      <c r="J252" s="36">
        <v>32</v>
      </c>
      <c r="K252" s="36">
        <v>47</v>
      </c>
      <c r="L252" s="36">
        <v>19</v>
      </c>
      <c r="M252" s="36">
        <v>0</v>
      </c>
      <c r="N252" s="32" t="s">
        <v>27</v>
      </c>
      <c r="O252" s="80"/>
    </row>
    <row r="253" spans="1:15" x14ac:dyDescent="0.25">
      <c r="A253" s="32">
        <f t="shared" si="16"/>
        <v>564</v>
      </c>
      <c r="B253" s="33" t="s">
        <v>278</v>
      </c>
      <c r="C253" s="34">
        <v>42518</v>
      </c>
      <c r="D253" s="32" t="str">
        <f t="shared" si="17"/>
        <v>S</v>
      </c>
      <c r="E253" s="35">
        <f t="shared" si="18"/>
        <v>21</v>
      </c>
      <c r="F253" s="36">
        <v>20</v>
      </c>
      <c r="G253" s="36">
        <v>28</v>
      </c>
      <c r="H253" s="36">
        <v>30</v>
      </c>
      <c r="I253" s="36">
        <v>36</v>
      </c>
      <c r="J253" s="36">
        <v>41</v>
      </c>
      <c r="K253" s="36">
        <v>46</v>
      </c>
      <c r="L253" s="36">
        <v>2</v>
      </c>
      <c r="M253" s="36">
        <v>1</v>
      </c>
      <c r="N253" s="32" t="s">
        <v>27</v>
      </c>
      <c r="O253" s="80"/>
    </row>
    <row r="254" spans="1:15" x14ac:dyDescent="0.25">
      <c r="A254" s="32">
        <f t="shared" si="16"/>
        <v>565</v>
      </c>
      <c r="B254" s="33" t="s">
        <v>279</v>
      </c>
      <c r="C254" s="34">
        <v>42523</v>
      </c>
      <c r="D254" s="32" t="str">
        <f t="shared" si="17"/>
        <v>J</v>
      </c>
      <c r="E254" s="35">
        <f t="shared" si="18"/>
        <v>22</v>
      </c>
      <c r="F254" s="36">
        <v>27</v>
      </c>
      <c r="G254" s="36">
        <v>35</v>
      </c>
      <c r="H254" s="36">
        <v>38</v>
      </c>
      <c r="I254" s="36">
        <v>45</v>
      </c>
      <c r="J254" s="36">
        <v>46</v>
      </c>
      <c r="K254" s="36">
        <v>47</v>
      </c>
      <c r="L254" s="36">
        <v>23</v>
      </c>
      <c r="M254" s="36">
        <v>6</v>
      </c>
      <c r="N254" s="32" t="s">
        <v>27</v>
      </c>
      <c r="O254" s="80"/>
    </row>
    <row r="255" spans="1:15" x14ac:dyDescent="0.25">
      <c r="A255" s="32">
        <f t="shared" si="16"/>
        <v>566</v>
      </c>
      <c r="B255" s="33" t="s">
        <v>280</v>
      </c>
      <c r="C255" s="34">
        <v>42525</v>
      </c>
      <c r="D255" s="32" t="str">
        <f t="shared" si="17"/>
        <v>S</v>
      </c>
      <c r="E255" s="35">
        <f t="shared" si="18"/>
        <v>22</v>
      </c>
      <c r="F255" s="36">
        <v>1</v>
      </c>
      <c r="G255" s="36">
        <v>11</v>
      </c>
      <c r="H255" s="36">
        <v>14</v>
      </c>
      <c r="I255" s="36">
        <v>16</v>
      </c>
      <c r="J255" s="36">
        <v>20</v>
      </c>
      <c r="K255" s="36">
        <v>41</v>
      </c>
      <c r="L255" s="36">
        <v>10</v>
      </c>
      <c r="M255" s="36">
        <v>1</v>
      </c>
      <c r="N255" s="32" t="s">
        <v>27</v>
      </c>
      <c r="O255" s="80"/>
    </row>
    <row r="256" spans="1:15" x14ac:dyDescent="0.25">
      <c r="A256" s="32">
        <f t="shared" si="16"/>
        <v>567</v>
      </c>
      <c r="B256" s="33" t="s">
        <v>281</v>
      </c>
      <c r="C256" s="34">
        <v>42530</v>
      </c>
      <c r="D256" s="32" t="str">
        <f t="shared" si="17"/>
        <v>J</v>
      </c>
      <c r="E256" s="35">
        <f t="shared" si="18"/>
        <v>23</v>
      </c>
      <c r="F256" s="36">
        <v>2</v>
      </c>
      <c r="G256" s="36">
        <v>9</v>
      </c>
      <c r="H256" s="36">
        <v>10</v>
      </c>
      <c r="I256" s="36">
        <v>14</v>
      </c>
      <c r="J256" s="36">
        <v>25</v>
      </c>
      <c r="K256" s="36">
        <v>41</v>
      </c>
      <c r="L256" s="36">
        <v>3</v>
      </c>
      <c r="M256" s="36">
        <v>4</v>
      </c>
      <c r="N256" s="32" t="s">
        <v>27</v>
      </c>
      <c r="O256" s="80"/>
    </row>
    <row r="257" spans="1:15" x14ac:dyDescent="0.25">
      <c r="A257" s="32">
        <f t="shared" si="16"/>
        <v>568</v>
      </c>
      <c r="B257" s="33" t="s">
        <v>282</v>
      </c>
      <c r="C257" s="34">
        <v>42532</v>
      </c>
      <c r="D257" s="32" t="str">
        <f t="shared" si="17"/>
        <v>S</v>
      </c>
      <c r="E257" s="35">
        <f t="shared" si="18"/>
        <v>23</v>
      </c>
      <c r="F257" s="36">
        <v>17</v>
      </c>
      <c r="G257" s="36">
        <v>26</v>
      </c>
      <c r="H257" s="36">
        <v>36</v>
      </c>
      <c r="I257" s="36">
        <v>37</v>
      </c>
      <c r="J257" s="36">
        <v>38</v>
      </c>
      <c r="K257" s="36">
        <v>46</v>
      </c>
      <c r="L257" s="36">
        <v>20</v>
      </c>
      <c r="M257" s="36">
        <v>3</v>
      </c>
      <c r="N257" s="32" t="s">
        <v>27</v>
      </c>
      <c r="O257" s="80"/>
    </row>
    <row r="258" spans="1:15" x14ac:dyDescent="0.25">
      <c r="A258" s="32">
        <f t="shared" si="16"/>
        <v>569</v>
      </c>
      <c r="B258" s="33" t="s">
        <v>283</v>
      </c>
      <c r="C258" s="34">
        <v>42537</v>
      </c>
      <c r="D258" s="32" t="str">
        <f t="shared" si="17"/>
        <v>J</v>
      </c>
      <c r="E258" s="35">
        <f t="shared" si="18"/>
        <v>24</v>
      </c>
      <c r="F258" s="36">
        <v>8</v>
      </c>
      <c r="G258" s="36">
        <v>9</v>
      </c>
      <c r="H258" s="36">
        <v>15</v>
      </c>
      <c r="I258" s="36">
        <v>19</v>
      </c>
      <c r="J258" s="36">
        <v>21</v>
      </c>
      <c r="K258" s="36">
        <v>49</v>
      </c>
      <c r="L258" s="36">
        <v>44</v>
      </c>
      <c r="M258" s="36">
        <v>5</v>
      </c>
      <c r="N258" s="32" t="s">
        <v>27</v>
      </c>
      <c r="O258" s="80"/>
    </row>
    <row r="259" spans="1:15" x14ac:dyDescent="0.25">
      <c r="A259" s="32">
        <f t="shared" si="16"/>
        <v>570</v>
      </c>
      <c r="B259" s="33" t="s">
        <v>284</v>
      </c>
      <c r="C259" s="34">
        <v>42539</v>
      </c>
      <c r="D259" s="32" t="str">
        <f t="shared" si="17"/>
        <v>S</v>
      </c>
      <c r="E259" s="35">
        <f t="shared" si="18"/>
        <v>24</v>
      </c>
      <c r="F259" s="36">
        <v>2</v>
      </c>
      <c r="G259" s="36">
        <v>10</v>
      </c>
      <c r="H259" s="36">
        <v>14</v>
      </c>
      <c r="I259" s="36">
        <v>16</v>
      </c>
      <c r="J259" s="36">
        <v>27</v>
      </c>
      <c r="K259" s="36">
        <v>44</v>
      </c>
      <c r="L259" s="36">
        <v>24</v>
      </c>
      <c r="M259" s="36">
        <v>8</v>
      </c>
      <c r="N259" s="32" t="s">
        <v>27</v>
      </c>
      <c r="O259" s="80"/>
    </row>
    <row r="260" spans="1:15" x14ac:dyDescent="0.25">
      <c r="A260" s="32">
        <f t="shared" ref="A260:A323" si="19">+A259+1</f>
        <v>571</v>
      </c>
      <c r="B260" s="33" t="s">
        <v>285</v>
      </c>
      <c r="C260" s="34">
        <v>42544</v>
      </c>
      <c r="D260" s="32" t="str">
        <f t="shared" si="17"/>
        <v>J</v>
      </c>
      <c r="E260" s="35">
        <f t="shared" si="18"/>
        <v>25</v>
      </c>
      <c r="F260" s="36">
        <v>9</v>
      </c>
      <c r="G260" s="36">
        <v>16</v>
      </c>
      <c r="H260" s="36">
        <v>20</v>
      </c>
      <c r="I260" s="36">
        <v>21</v>
      </c>
      <c r="J260" s="36">
        <v>33</v>
      </c>
      <c r="K260" s="36">
        <v>41</v>
      </c>
      <c r="L260" s="36">
        <v>26</v>
      </c>
      <c r="M260" s="36">
        <v>7</v>
      </c>
      <c r="N260" s="32" t="s">
        <v>27</v>
      </c>
      <c r="O260" s="80"/>
    </row>
    <row r="261" spans="1:15" x14ac:dyDescent="0.25">
      <c r="A261" s="32">
        <f t="shared" si="19"/>
        <v>572</v>
      </c>
      <c r="B261" s="33" t="s">
        <v>286</v>
      </c>
      <c r="C261" s="34">
        <v>42546</v>
      </c>
      <c r="D261" s="32" t="str">
        <f t="shared" si="17"/>
        <v>S</v>
      </c>
      <c r="E261" s="35">
        <f t="shared" si="18"/>
        <v>25</v>
      </c>
      <c r="F261" s="36">
        <v>6</v>
      </c>
      <c r="G261" s="36">
        <v>19</v>
      </c>
      <c r="H261" s="36">
        <v>21</v>
      </c>
      <c r="I261" s="36">
        <v>22</v>
      </c>
      <c r="J261" s="36">
        <v>34</v>
      </c>
      <c r="K261" s="36">
        <v>37</v>
      </c>
      <c r="L261" s="36">
        <v>16</v>
      </c>
      <c r="M261" s="36">
        <v>3</v>
      </c>
      <c r="N261" s="32" t="s">
        <v>27</v>
      </c>
      <c r="O261" s="80"/>
    </row>
    <row r="262" spans="1:15" x14ac:dyDescent="0.25">
      <c r="A262" s="32">
        <f t="shared" si="19"/>
        <v>573</v>
      </c>
      <c r="B262" s="33" t="s">
        <v>287</v>
      </c>
      <c r="C262" s="34">
        <v>42551</v>
      </c>
      <c r="D262" s="32" t="str">
        <f t="shared" si="17"/>
        <v>J</v>
      </c>
      <c r="E262" s="35">
        <f t="shared" si="18"/>
        <v>26</v>
      </c>
      <c r="F262" s="36">
        <v>1</v>
      </c>
      <c r="G262" s="36">
        <v>6</v>
      </c>
      <c r="H262" s="36">
        <v>30</v>
      </c>
      <c r="I262" s="36">
        <v>31</v>
      </c>
      <c r="J262" s="36">
        <v>41</v>
      </c>
      <c r="K262" s="36">
        <v>43</v>
      </c>
      <c r="L262" s="36">
        <v>33</v>
      </c>
      <c r="M262" s="36">
        <v>3</v>
      </c>
      <c r="N262" s="32" t="s">
        <v>27</v>
      </c>
      <c r="O262" s="80"/>
    </row>
    <row r="263" spans="1:15" x14ac:dyDescent="0.25">
      <c r="A263" s="32">
        <f t="shared" si="19"/>
        <v>574</v>
      </c>
      <c r="B263" s="33" t="s">
        <v>288</v>
      </c>
      <c r="C263" s="34">
        <v>42553</v>
      </c>
      <c r="D263" s="32" t="str">
        <f t="shared" si="17"/>
        <v>S</v>
      </c>
      <c r="E263" s="35">
        <f t="shared" si="18"/>
        <v>26</v>
      </c>
      <c r="F263" s="36">
        <v>4</v>
      </c>
      <c r="G263" s="36">
        <v>14</v>
      </c>
      <c r="H263" s="36">
        <v>15</v>
      </c>
      <c r="I263" s="36">
        <v>16</v>
      </c>
      <c r="J263" s="36">
        <v>18</v>
      </c>
      <c r="K263" s="36">
        <v>40</v>
      </c>
      <c r="L263" s="36">
        <v>30</v>
      </c>
      <c r="M263" s="36">
        <v>7</v>
      </c>
      <c r="N263" s="32" t="s">
        <v>27</v>
      </c>
      <c r="O263" s="80"/>
    </row>
    <row r="264" spans="1:15" x14ac:dyDescent="0.25">
      <c r="A264" s="32">
        <f t="shared" si="19"/>
        <v>575</v>
      </c>
      <c r="B264" s="33" t="s">
        <v>289</v>
      </c>
      <c r="C264" s="34">
        <v>42558</v>
      </c>
      <c r="D264" s="32" t="str">
        <f t="shared" si="17"/>
        <v>J</v>
      </c>
      <c r="E264" s="35">
        <f t="shared" si="18"/>
        <v>27</v>
      </c>
      <c r="F264" s="36">
        <v>20</v>
      </c>
      <c r="G264" s="36">
        <v>7</v>
      </c>
      <c r="H264" s="36">
        <v>23</v>
      </c>
      <c r="I264" s="36">
        <v>34</v>
      </c>
      <c r="J264" s="36">
        <v>29</v>
      </c>
      <c r="K264" s="36">
        <v>15</v>
      </c>
      <c r="L264" s="36">
        <v>4</v>
      </c>
      <c r="M264" s="36">
        <v>8</v>
      </c>
      <c r="N264" s="32" t="s">
        <v>27</v>
      </c>
      <c r="O264" s="80"/>
    </row>
    <row r="265" spans="1:15" x14ac:dyDescent="0.25">
      <c r="A265" s="32">
        <f t="shared" si="19"/>
        <v>576</v>
      </c>
      <c r="B265" s="33" t="s">
        <v>290</v>
      </c>
      <c r="C265" s="34">
        <v>42560</v>
      </c>
      <c r="D265" s="32" t="str">
        <f t="shared" si="17"/>
        <v>S</v>
      </c>
      <c r="E265" s="35">
        <f t="shared" si="18"/>
        <v>27</v>
      </c>
      <c r="F265" s="36">
        <v>4</v>
      </c>
      <c r="G265" s="36">
        <v>5</v>
      </c>
      <c r="H265" s="36">
        <v>37</v>
      </c>
      <c r="I265" s="36">
        <v>40</v>
      </c>
      <c r="J265" s="36">
        <v>41</v>
      </c>
      <c r="K265" s="36">
        <v>45</v>
      </c>
      <c r="L265" s="36">
        <v>13</v>
      </c>
      <c r="M265" s="36">
        <v>6</v>
      </c>
      <c r="N265" s="32" t="s">
        <v>27</v>
      </c>
      <c r="O265" s="80"/>
    </row>
    <row r="266" spans="1:15" x14ac:dyDescent="0.25">
      <c r="A266" s="32">
        <f t="shared" si="19"/>
        <v>577</v>
      </c>
      <c r="B266" s="33" t="s">
        <v>291</v>
      </c>
      <c r="C266" s="34">
        <v>42565</v>
      </c>
      <c r="D266" s="32" t="str">
        <f t="shared" si="17"/>
        <v>J</v>
      </c>
      <c r="E266" s="35">
        <f t="shared" si="18"/>
        <v>28</v>
      </c>
      <c r="F266" s="36">
        <v>10</v>
      </c>
      <c r="G266" s="36">
        <v>41</v>
      </c>
      <c r="H266" s="36">
        <v>17</v>
      </c>
      <c r="I266" s="36">
        <v>36</v>
      </c>
      <c r="J266" s="36">
        <v>26</v>
      </c>
      <c r="K266" s="36">
        <v>3</v>
      </c>
      <c r="L266" s="36">
        <v>11</v>
      </c>
      <c r="M266" s="36">
        <v>8</v>
      </c>
      <c r="N266" s="32" t="s">
        <v>27</v>
      </c>
      <c r="O266" s="80"/>
    </row>
    <row r="267" spans="1:15" x14ac:dyDescent="0.25">
      <c r="A267" s="32">
        <f t="shared" si="19"/>
        <v>578</v>
      </c>
      <c r="B267" s="33" t="s">
        <v>292</v>
      </c>
      <c r="C267" s="34">
        <v>42567</v>
      </c>
      <c r="D267" s="32" t="str">
        <f t="shared" si="17"/>
        <v>S</v>
      </c>
      <c r="E267" s="35">
        <f t="shared" si="18"/>
        <v>28</v>
      </c>
      <c r="F267" s="36">
        <v>12</v>
      </c>
      <c r="G267" s="36">
        <v>16</v>
      </c>
      <c r="H267" s="36">
        <v>28</v>
      </c>
      <c r="I267" s="36">
        <v>32</v>
      </c>
      <c r="J267" s="36">
        <v>43</v>
      </c>
      <c r="K267" s="36">
        <v>45</v>
      </c>
      <c r="L267" s="36">
        <v>19</v>
      </c>
      <c r="M267" s="36">
        <v>2</v>
      </c>
      <c r="N267" s="32" t="s">
        <v>27</v>
      </c>
      <c r="O267" s="80"/>
    </row>
    <row r="268" spans="1:15" x14ac:dyDescent="0.25">
      <c r="A268" s="32">
        <f t="shared" si="19"/>
        <v>579</v>
      </c>
      <c r="B268" s="33" t="s">
        <v>293</v>
      </c>
      <c r="C268" s="34">
        <v>42572</v>
      </c>
      <c r="D268" s="32" t="str">
        <f t="shared" si="17"/>
        <v>J</v>
      </c>
      <c r="E268" s="35">
        <f t="shared" si="18"/>
        <v>29</v>
      </c>
      <c r="F268" s="36">
        <v>22</v>
      </c>
      <c r="G268" s="36">
        <v>36</v>
      </c>
      <c r="H268" s="36">
        <v>47</v>
      </c>
      <c r="I268" s="36">
        <v>42</v>
      </c>
      <c r="J268" s="36">
        <v>5</v>
      </c>
      <c r="K268" s="36">
        <v>4</v>
      </c>
      <c r="L268" s="36">
        <v>6</v>
      </c>
      <c r="M268" s="36">
        <v>4</v>
      </c>
      <c r="N268" s="32" t="s">
        <v>27</v>
      </c>
      <c r="O268" s="80"/>
    </row>
    <row r="269" spans="1:15" x14ac:dyDescent="0.25">
      <c r="A269" s="32">
        <f t="shared" si="19"/>
        <v>580</v>
      </c>
      <c r="B269" s="33" t="s">
        <v>294</v>
      </c>
      <c r="C269" s="34">
        <v>42574</v>
      </c>
      <c r="D269" s="32" t="str">
        <f t="shared" si="17"/>
        <v>S</v>
      </c>
      <c r="E269" s="35">
        <f t="shared" si="18"/>
        <v>29</v>
      </c>
      <c r="F269" s="36">
        <v>6</v>
      </c>
      <c r="G269" s="36">
        <v>11</v>
      </c>
      <c r="H269" s="36">
        <v>12</v>
      </c>
      <c r="I269" s="36">
        <v>25</v>
      </c>
      <c r="J269" s="36">
        <v>36</v>
      </c>
      <c r="K269" s="36">
        <v>46</v>
      </c>
      <c r="L269" s="36">
        <v>20</v>
      </c>
      <c r="M269" s="36">
        <v>2</v>
      </c>
      <c r="N269" s="32" t="s">
        <v>27</v>
      </c>
      <c r="O269" s="80"/>
    </row>
    <row r="270" spans="1:15" x14ac:dyDescent="0.25">
      <c r="A270" s="32">
        <f t="shared" si="19"/>
        <v>581</v>
      </c>
      <c r="B270" s="33" t="s">
        <v>295</v>
      </c>
      <c r="C270" s="34">
        <v>42579</v>
      </c>
      <c r="D270" s="32" t="str">
        <f t="shared" si="17"/>
        <v>J</v>
      </c>
      <c r="E270" s="35">
        <f t="shared" si="18"/>
        <v>30</v>
      </c>
      <c r="F270" s="36">
        <v>2</v>
      </c>
      <c r="G270" s="36">
        <v>20</v>
      </c>
      <c r="H270" s="36">
        <v>10</v>
      </c>
      <c r="I270" s="36">
        <v>40</v>
      </c>
      <c r="J270" s="36">
        <v>6</v>
      </c>
      <c r="K270" s="36">
        <v>38</v>
      </c>
      <c r="L270" s="36">
        <v>45</v>
      </c>
      <c r="M270" s="36">
        <v>3</v>
      </c>
      <c r="N270" s="32" t="s">
        <v>27</v>
      </c>
      <c r="O270" s="80"/>
    </row>
    <row r="271" spans="1:15" x14ac:dyDescent="0.25">
      <c r="A271" s="32">
        <f t="shared" si="19"/>
        <v>582</v>
      </c>
      <c r="B271" s="33" t="s">
        <v>296</v>
      </c>
      <c r="C271" s="34">
        <v>42581</v>
      </c>
      <c r="D271" s="32" t="str">
        <f t="shared" si="17"/>
        <v>S</v>
      </c>
      <c r="E271" s="35">
        <f t="shared" si="18"/>
        <v>30</v>
      </c>
      <c r="F271" s="36">
        <v>34</v>
      </c>
      <c r="G271" s="36">
        <v>28</v>
      </c>
      <c r="H271" s="36">
        <v>30</v>
      </c>
      <c r="I271" s="36">
        <v>11</v>
      </c>
      <c r="J271" s="36">
        <v>32</v>
      </c>
      <c r="K271" s="36">
        <v>24</v>
      </c>
      <c r="L271" s="36">
        <v>25</v>
      </c>
      <c r="M271" s="36">
        <v>5</v>
      </c>
      <c r="N271" s="32" t="s">
        <v>27</v>
      </c>
      <c r="O271" s="80"/>
    </row>
    <row r="272" spans="1:15" x14ac:dyDescent="0.25">
      <c r="A272" s="32">
        <f t="shared" si="19"/>
        <v>583</v>
      </c>
      <c r="B272" s="33" t="s">
        <v>297</v>
      </c>
      <c r="C272" s="37">
        <v>42586</v>
      </c>
      <c r="D272" s="32" t="str">
        <f t="shared" si="17"/>
        <v>J</v>
      </c>
      <c r="E272" s="35">
        <f t="shared" si="18"/>
        <v>31</v>
      </c>
      <c r="F272" s="36">
        <v>5</v>
      </c>
      <c r="G272" s="36">
        <v>8</v>
      </c>
      <c r="H272" s="36">
        <v>12</v>
      </c>
      <c r="I272" s="36">
        <v>14</v>
      </c>
      <c r="J272" s="36">
        <v>21</v>
      </c>
      <c r="K272" s="36">
        <v>28</v>
      </c>
      <c r="L272" s="36">
        <v>27</v>
      </c>
      <c r="M272" s="36">
        <v>6</v>
      </c>
      <c r="N272" s="32" t="s">
        <v>27</v>
      </c>
      <c r="O272" s="80"/>
    </row>
    <row r="273" spans="1:15" x14ac:dyDescent="0.25">
      <c r="A273" s="32">
        <f t="shared" si="19"/>
        <v>584</v>
      </c>
      <c r="B273" s="33" t="s">
        <v>298</v>
      </c>
      <c r="C273" s="34">
        <v>42588</v>
      </c>
      <c r="D273" s="32" t="str">
        <f t="shared" si="17"/>
        <v>S</v>
      </c>
      <c r="E273" s="35">
        <f t="shared" si="18"/>
        <v>31</v>
      </c>
      <c r="F273" s="36">
        <v>12</v>
      </c>
      <c r="G273" s="36">
        <v>17</v>
      </c>
      <c r="H273" s="36">
        <v>30</v>
      </c>
      <c r="I273" s="36">
        <v>39</v>
      </c>
      <c r="J273" s="36">
        <v>43</v>
      </c>
      <c r="K273" s="36">
        <v>47</v>
      </c>
      <c r="L273" s="36">
        <v>32</v>
      </c>
      <c r="M273" s="36">
        <v>2</v>
      </c>
      <c r="N273" s="32" t="s">
        <v>27</v>
      </c>
      <c r="O273" s="80"/>
    </row>
    <row r="274" spans="1:15" x14ac:dyDescent="0.25">
      <c r="A274" s="32">
        <f t="shared" si="19"/>
        <v>585</v>
      </c>
      <c r="B274" s="33" t="s">
        <v>299</v>
      </c>
      <c r="C274" s="34">
        <v>42593</v>
      </c>
      <c r="D274" s="32" t="str">
        <f t="shared" si="17"/>
        <v>J</v>
      </c>
      <c r="E274" s="35">
        <f t="shared" si="18"/>
        <v>32</v>
      </c>
      <c r="F274" s="32">
        <v>11</v>
      </c>
      <c r="G274" s="32">
        <v>13</v>
      </c>
      <c r="H274" s="32">
        <v>20</v>
      </c>
      <c r="I274" s="32">
        <v>31</v>
      </c>
      <c r="J274" s="32">
        <v>34</v>
      </c>
      <c r="K274" s="32">
        <v>40</v>
      </c>
      <c r="L274" s="32">
        <v>24</v>
      </c>
      <c r="M274" s="32">
        <v>8</v>
      </c>
      <c r="N274" s="32" t="s">
        <v>27</v>
      </c>
      <c r="O274" s="80"/>
    </row>
    <row r="275" spans="1:15" x14ac:dyDescent="0.25">
      <c r="A275" s="32">
        <f t="shared" si="19"/>
        <v>586</v>
      </c>
      <c r="B275" s="33" t="s">
        <v>300</v>
      </c>
      <c r="C275" s="34">
        <v>42595</v>
      </c>
      <c r="D275" s="32" t="str">
        <f t="shared" si="17"/>
        <v>S</v>
      </c>
      <c r="E275" s="35">
        <f t="shared" si="18"/>
        <v>32</v>
      </c>
      <c r="F275" s="32">
        <v>40</v>
      </c>
      <c r="G275" s="32">
        <v>24</v>
      </c>
      <c r="H275" s="32">
        <v>33</v>
      </c>
      <c r="I275" s="32">
        <v>45</v>
      </c>
      <c r="J275" s="32">
        <v>10</v>
      </c>
      <c r="K275" s="32">
        <v>13</v>
      </c>
      <c r="L275" s="32">
        <v>32</v>
      </c>
      <c r="M275" s="32">
        <v>3</v>
      </c>
      <c r="N275" s="32" t="s">
        <v>27</v>
      </c>
      <c r="O275" s="80"/>
    </row>
    <row r="276" spans="1:15" x14ac:dyDescent="0.25">
      <c r="A276" s="32">
        <f t="shared" si="19"/>
        <v>587</v>
      </c>
      <c r="B276" s="33" t="s">
        <v>301</v>
      </c>
      <c r="C276" s="34">
        <v>42600</v>
      </c>
      <c r="D276" s="32" t="str">
        <f t="shared" si="17"/>
        <v>J</v>
      </c>
      <c r="E276" s="35">
        <f t="shared" si="18"/>
        <v>33</v>
      </c>
      <c r="F276" s="32">
        <v>33</v>
      </c>
      <c r="G276" s="32">
        <v>39</v>
      </c>
      <c r="H276" s="32">
        <v>37</v>
      </c>
      <c r="I276" s="32">
        <v>9</v>
      </c>
      <c r="J276" s="32">
        <v>14</v>
      </c>
      <c r="K276" s="32">
        <v>22</v>
      </c>
      <c r="L276" s="32">
        <v>46</v>
      </c>
      <c r="M276" s="32">
        <v>3</v>
      </c>
      <c r="N276" s="32" t="s">
        <v>27</v>
      </c>
      <c r="O276" s="80"/>
    </row>
    <row r="277" spans="1:15" x14ac:dyDescent="0.25">
      <c r="A277" s="32">
        <f t="shared" si="19"/>
        <v>588</v>
      </c>
      <c r="B277" s="33" t="s">
        <v>302</v>
      </c>
      <c r="C277" s="34">
        <v>42602</v>
      </c>
      <c r="D277" s="32" t="str">
        <f t="shared" si="17"/>
        <v>S</v>
      </c>
      <c r="E277" s="35">
        <f t="shared" si="18"/>
        <v>33</v>
      </c>
      <c r="F277" s="32">
        <v>26</v>
      </c>
      <c r="G277" s="32">
        <v>34</v>
      </c>
      <c r="H277" s="32">
        <v>17</v>
      </c>
      <c r="I277" s="32">
        <v>2</v>
      </c>
      <c r="J277" s="32">
        <v>11</v>
      </c>
      <c r="K277" s="32">
        <v>40</v>
      </c>
      <c r="L277" s="32">
        <v>22</v>
      </c>
      <c r="M277" s="32">
        <v>0</v>
      </c>
      <c r="N277" s="32" t="s">
        <v>27</v>
      </c>
      <c r="O277" s="80"/>
    </row>
    <row r="278" spans="1:15" x14ac:dyDescent="0.25">
      <c r="A278" s="32">
        <f t="shared" si="19"/>
        <v>589</v>
      </c>
      <c r="B278" s="33" t="s">
        <v>303</v>
      </c>
      <c r="C278" s="34">
        <v>42607</v>
      </c>
      <c r="D278" s="32" t="str">
        <f t="shared" si="17"/>
        <v>J</v>
      </c>
      <c r="E278" s="35">
        <f t="shared" si="18"/>
        <v>34</v>
      </c>
      <c r="F278" s="32">
        <v>26</v>
      </c>
      <c r="G278" s="32">
        <v>7</v>
      </c>
      <c r="H278" s="32">
        <v>35</v>
      </c>
      <c r="I278" s="32">
        <v>10</v>
      </c>
      <c r="J278" s="32">
        <v>40</v>
      </c>
      <c r="K278" s="32">
        <v>16</v>
      </c>
      <c r="L278" s="32">
        <v>49</v>
      </c>
      <c r="M278" s="32">
        <v>8</v>
      </c>
      <c r="N278" s="32" t="s">
        <v>27</v>
      </c>
      <c r="O278" s="80"/>
    </row>
    <row r="279" spans="1:15" x14ac:dyDescent="0.25">
      <c r="A279" s="32">
        <f t="shared" si="19"/>
        <v>590</v>
      </c>
      <c r="B279" s="33" t="s">
        <v>304</v>
      </c>
      <c r="C279" s="34">
        <v>42609</v>
      </c>
      <c r="D279" s="32" t="str">
        <f t="shared" si="17"/>
        <v>S</v>
      </c>
      <c r="E279" s="35">
        <f t="shared" si="18"/>
        <v>34</v>
      </c>
      <c r="F279" s="32">
        <v>6</v>
      </c>
      <c r="G279" s="32">
        <v>9</v>
      </c>
      <c r="H279" s="32">
        <v>14</v>
      </c>
      <c r="I279" s="32">
        <v>32</v>
      </c>
      <c r="J279" s="32">
        <v>36</v>
      </c>
      <c r="K279" s="32">
        <v>45</v>
      </c>
      <c r="L279" s="32">
        <v>10</v>
      </c>
      <c r="M279" s="32">
        <v>4</v>
      </c>
      <c r="N279" s="32" t="s">
        <v>27</v>
      </c>
      <c r="O279" s="80"/>
    </row>
    <row r="280" spans="1:15" x14ac:dyDescent="0.25">
      <c r="A280" s="32">
        <f t="shared" si="19"/>
        <v>591</v>
      </c>
      <c r="B280" s="33" t="s">
        <v>305</v>
      </c>
      <c r="C280" s="37">
        <v>42614</v>
      </c>
      <c r="D280" s="35" t="str">
        <f t="shared" si="17"/>
        <v>J</v>
      </c>
      <c r="E280" s="35">
        <f t="shared" si="18"/>
        <v>35</v>
      </c>
      <c r="F280" s="32">
        <v>17</v>
      </c>
      <c r="G280" s="32">
        <v>19</v>
      </c>
      <c r="H280" s="32">
        <v>21</v>
      </c>
      <c r="I280" s="32">
        <v>31</v>
      </c>
      <c r="J280" s="32">
        <v>35</v>
      </c>
      <c r="K280" s="32">
        <v>48</v>
      </c>
      <c r="L280" s="32">
        <v>4</v>
      </c>
      <c r="M280" s="32">
        <v>7</v>
      </c>
      <c r="N280" s="32" t="s">
        <v>27</v>
      </c>
      <c r="O280" s="80"/>
    </row>
    <row r="281" spans="1:15" x14ac:dyDescent="0.25">
      <c r="A281" s="32">
        <f t="shared" si="19"/>
        <v>592</v>
      </c>
      <c r="B281" s="33" t="s">
        <v>306</v>
      </c>
      <c r="C281" s="37">
        <v>42616</v>
      </c>
      <c r="D281" s="35" t="str">
        <f t="shared" si="17"/>
        <v>S</v>
      </c>
      <c r="E281" s="35">
        <f t="shared" si="18"/>
        <v>35</v>
      </c>
      <c r="F281" s="32">
        <v>4</v>
      </c>
      <c r="G281" s="32">
        <v>14</v>
      </c>
      <c r="H281" s="32">
        <v>30</v>
      </c>
      <c r="I281" s="32">
        <v>31</v>
      </c>
      <c r="J281" s="32">
        <v>34</v>
      </c>
      <c r="K281" s="32">
        <v>44</v>
      </c>
      <c r="L281" s="32">
        <v>20</v>
      </c>
      <c r="M281" s="32">
        <v>5</v>
      </c>
      <c r="N281" s="32" t="s">
        <v>27</v>
      </c>
      <c r="O281" s="80"/>
    </row>
    <row r="282" spans="1:15" x14ac:dyDescent="0.25">
      <c r="A282" s="32">
        <f t="shared" si="19"/>
        <v>593</v>
      </c>
      <c r="B282" s="33" t="s">
        <v>307</v>
      </c>
      <c r="C282" s="37">
        <v>42621</v>
      </c>
      <c r="D282" s="35" t="str">
        <f t="shared" ref="D282:D345" si="20">CHOOSE(WEEKDAY(C282),"D","L","M","X","J","V","S")</f>
        <v>J</v>
      </c>
      <c r="E282" s="35">
        <f t="shared" ref="E282:E345" si="21">WEEKNUM(C282,21)</f>
        <v>36</v>
      </c>
      <c r="F282" s="32">
        <v>4</v>
      </c>
      <c r="G282" s="32">
        <v>5</v>
      </c>
      <c r="H282" s="32">
        <v>7</v>
      </c>
      <c r="I282" s="32">
        <v>29</v>
      </c>
      <c r="J282" s="32">
        <v>42</v>
      </c>
      <c r="K282" s="32">
        <v>46</v>
      </c>
      <c r="L282" s="32">
        <v>43</v>
      </c>
      <c r="M282" s="32">
        <v>7</v>
      </c>
      <c r="N282" s="32" t="s">
        <v>27</v>
      </c>
      <c r="O282" s="80"/>
    </row>
    <row r="283" spans="1:15" x14ac:dyDescent="0.25">
      <c r="A283" s="32">
        <f t="shared" si="19"/>
        <v>594</v>
      </c>
      <c r="B283" s="33" t="s">
        <v>308</v>
      </c>
      <c r="C283" s="37">
        <v>42623</v>
      </c>
      <c r="D283" s="35" t="str">
        <f t="shared" si="20"/>
        <v>S</v>
      </c>
      <c r="E283" s="35">
        <f t="shared" si="21"/>
        <v>36</v>
      </c>
      <c r="F283" s="32">
        <v>24</v>
      </c>
      <c r="G283" s="32">
        <v>44</v>
      </c>
      <c r="H283" s="32">
        <v>38</v>
      </c>
      <c r="I283" s="32">
        <v>34</v>
      </c>
      <c r="J283" s="32">
        <v>39</v>
      </c>
      <c r="K283" s="32">
        <v>28</v>
      </c>
      <c r="L283" s="32">
        <v>6</v>
      </c>
      <c r="M283" s="32">
        <v>2</v>
      </c>
      <c r="N283" s="32" t="s">
        <v>27</v>
      </c>
      <c r="O283" s="80"/>
    </row>
    <row r="284" spans="1:15" x14ac:dyDescent="0.25">
      <c r="A284" s="32">
        <f t="shared" si="19"/>
        <v>595</v>
      </c>
      <c r="B284" s="33" t="s">
        <v>309</v>
      </c>
      <c r="C284" s="37">
        <v>42628</v>
      </c>
      <c r="D284" s="35" t="str">
        <f t="shared" si="20"/>
        <v>J</v>
      </c>
      <c r="E284" s="35">
        <f t="shared" si="21"/>
        <v>37</v>
      </c>
      <c r="F284" s="32">
        <v>40</v>
      </c>
      <c r="G284" s="32">
        <v>14</v>
      </c>
      <c r="H284" s="32">
        <v>24</v>
      </c>
      <c r="I284" s="32">
        <v>7</v>
      </c>
      <c r="J284" s="32">
        <v>35</v>
      </c>
      <c r="K284" s="32">
        <v>34</v>
      </c>
      <c r="L284" s="32">
        <v>25</v>
      </c>
      <c r="M284" s="32">
        <v>3</v>
      </c>
      <c r="N284" s="32" t="s">
        <v>27</v>
      </c>
      <c r="O284" s="80"/>
    </row>
    <row r="285" spans="1:15" x14ac:dyDescent="0.25">
      <c r="A285" s="32">
        <f t="shared" si="19"/>
        <v>596</v>
      </c>
      <c r="B285" s="33" t="s">
        <v>310</v>
      </c>
      <c r="C285" s="37">
        <v>42630</v>
      </c>
      <c r="D285" s="35" t="str">
        <f t="shared" si="20"/>
        <v>S</v>
      </c>
      <c r="E285" s="35">
        <f t="shared" si="21"/>
        <v>37</v>
      </c>
      <c r="F285" s="32">
        <v>20</v>
      </c>
      <c r="G285" s="32">
        <v>14</v>
      </c>
      <c r="H285" s="32">
        <v>32</v>
      </c>
      <c r="I285" s="32">
        <v>22</v>
      </c>
      <c r="J285" s="32">
        <v>8</v>
      </c>
      <c r="K285" s="32">
        <v>28</v>
      </c>
      <c r="L285" s="32">
        <v>45</v>
      </c>
      <c r="M285" s="32">
        <v>2</v>
      </c>
      <c r="N285" s="32" t="s">
        <v>27</v>
      </c>
      <c r="O285" s="80"/>
    </row>
    <row r="286" spans="1:15" x14ac:dyDescent="0.25">
      <c r="A286" s="32">
        <f t="shared" si="19"/>
        <v>597</v>
      </c>
      <c r="B286" s="33" t="s">
        <v>311</v>
      </c>
      <c r="C286" s="37">
        <v>42635</v>
      </c>
      <c r="D286" s="35" t="str">
        <f t="shared" si="20"/>
        <v>J</v>
      </c>
      <c r="E286" s="35">
        <f t="shared" si="21"/>
        <v>38</v>
      </c>
      <c r="F286" s="32">
        <v>49</v>
      </c>
      <c r="G286" s="32">
        <v>42</v>
      </c>
      <c r="H286" s="32">
        <v>9</v>
      </c>
      <c r="I286" s="32">
        <v>43</v>
      </c>
      <c r="J286" s="32">
        <v>15</v>
      </c>
      <c r="K286" s="32">
        <v>18</v>
      </c>
      <c r="L286" s="32">
        <v>41</v>
      </c>
      <c r="M286" s="32">
        <v>6</v>
      </c>
      <c r="N286" s="32" t="s">
        <v>27</v>
      </c>
      <c r="O286" s="80"/>
    </row>
    <row r="287" spans="1:15" x14ac:dyDescent="0.25">
      <c r="A287" s="32">
        <f t="shared" si="19"/>
        <v>598</v>
      </c>
      <c r="B287" s="33" t="s">
        <v>312</v>
      </c>
      <c r="C287" s="37">
        <v>42637</v>
      </c>
      <c r="D287" s="35" t="str">
        <f t="shared" si="20"/>
        <v>S</v>
      </c>
      <c r="E287" s="35">
        <f t="shared" si="21"/>
        <v>38</v>
      </c>
      <c r="F287" s="32">
        <v>45</v>
      </c>
      <c r="G287" s="32">
        <v>42</v>
      </c>
      <c r="H287" s="32">
        <v>4</v>
      </c>
      <c r="I287" s="32">
        <v>9</v>
      </c>
      <c r="J287" s="32">
        <v>48</v>
      </c>
      <c r="K287" s="32">
        <v>21</v>
      </c>
      <c r="L287" s="32">
        <v>27</v>
      </c>
      <c r="M287" s="32">
        <v>8</v>
      </c>
      <c r="N287" s="32" t="s">
        <v>27</v>
      </c>
      <c r="O287" s="80"/>
    </row>
    <row r="288" spans="1:15" x14ac:dyDescent="0.25">
      <c r="A288" s="32">
        <f t="shared" si="19"/>
        <v>599</v>
      </c>
      <c r="B288" s="33" t="s">
        <v>313</v>
      </c>
      <c r="C288" s="37">
        <v>42642</v>
      </c>
      <c r="D288" s="35" t="str">
        <f t="shared" si="20"/>
        <v>J</v>
      </c>
      <c r="E288" s="35">
        <f t="shared" si="21"/>
        <v>39</v>
      </c>
      <c r="F288" s="32">
        <v>42</v>
      </c>
      <c r="G288" s="32">
        <v>14</v>
      </c>
      <c r="H288" s="32">
        <v>8</v>
      </c>
      <c r="I288" s="32">
        <v>28</v>
      </c>
      <c r="J288" s="32">
        <v>40</v>
      </c>
      <c r="K288" s="32">
        <v>39</v>
      </c>
      <c r="L288" s="32">
        <v>49</v>
      </c>
      <c r="M288" s="32">
        <v>2</v>
      </c>
      <c r="N288" s="32" t="s">
        <v>27</v>
      </c>
      <c r="O288" s="80"/>
    </row>
    <row r="289" spans="1:15" x14ac:dyDescent="0.25">
      <c r="A289" s="32">
        <f t="shared" si="19"/>
        <v>600</v>
      </c>
      <c r="B289" s="33" t="s">
        <v>314</v>
      </c>
      <c r="C289" s="37">
        <v>42644</v>
      </c>
      <c r="D289" s="35" t="str">
        <f t="shared" si="20"/>
        <v>S</v>
      </c>
      <c r="E289" s="35">
        <f t="shared" si="21"/>
        <v>39</v>
      </c>
      <c r="F289" s="32">
        <v>16</v>
      </c>
      <c r="G289" s="32">
        <v>42</v>
      </c>
      <c r="H289" s="32">
        <v>20</v>
      </c>
      <c r="I289" s="32">
        <v>2</v>
      </c>
      <c r="J289" s="32">
        <v>35</v>
      </c>
      <c r="K289" s="32">
        <v>7</v>
      </c>
      <c r="L289" s="32">
        <v>10</v>
      </c>
      <c r="M289" s="32">
        <v>6</v>
      </c>
      <c r="N289" s="32" t="s">
        <v>27</v>
      </c>
      <c r="O289" s="80"/>
    </row>
    <row r="290" spans="1:15" x14ac:dyDescent="0.25">
      <c r="A290" s="32">
        <f t="shared" si="19"/>
        <v>601</v>
      </c>
      <c r="B290" s="33" t="s">
        <v>315</v>
      </c>
      <c r="C290" s="37">
        <v>42649</v>
      </c>
      <c r="D290" s="35" t="str">
        <f t="shared" si="20"/>
        <v>J</v>
      </c>
      <c r="E290" s="35">
        <f t="shared" si="21"/>
        <v>40</v>
      </c>
      <c r="F290" s="32">
        <v>30</v>
      </c>
      <c r="G290" s="32">
        <v>41</v>
      </c>
      <c r="H290" s="32">
        <v>26</v>
      </c>
      <c r="I290" s="32">
        <v>19</v>
      </c>
      <c r="J290" s="32">
        <v>3</v>
      </c>
      <c r="K290" s="32">
        <v>23</v>
      </c>
      <c r="L290" s="32">
        <v>13</v>
      </c>
      <c r="M290" s="32">
        <v>4</v>
      </c>
      <c r="N290" s="32" t="s">
        <v>27</v>
      </c>
      <c r="O290" s="80"/>
    </row>
    <row r="291" spans="1:15" x14ac:dyDescent="0.25">
      <c r="A291" s="32">
        <f t="shared" si="19"/>
        <v>602</v>
      </c>
      <c r="B291" s="33" t="s">
        <v>316</v>
      </c>
      <c r="C291" s="37">
        <v>42651</v>
      </c>
      <c r="D291" s="35" t="str">
        <f t="shared" si="20"/>
        <v>S</v>
      </c>
      <c r="E291" s="35">
        <f t="shared" si="21"/>
        <v>40</v>
      </c>
      <c r="F291" s="32">
        <v>4</v>
      </c>
      <c r="G291" s="32">
        <v>9</v>
      </c>
      <c r="H291" s="32">
        <v>20</v>
      </c>
      <c r="I291" s="32">
        <v>29</v>
      </c>
      <c r="J291" s="32">
        <v>41</v>
      </c>
      <c r="K291" s="32">
        <v>49</v>
      </c>
      <c r="L291" s="32">
        <v>24</v>
      </c>
      <c r="M291" s="32">
        <v>2</v>
      </c>
      <c r="N291" s="32" t="s">
        <v>27</v>
      </c>
      <c r="O291" s="80"/>
    </row>
    <row r="292" spans="1:15" x14ac:dyDescent="0.25">
      <c r="A292" s="32">
        <f t="shared" si="19"/>
        <v>603</v>
      </c>
      <c r="B292" s="33" t="s">
        <v>317</v>
      </c>
      <c r="C292" s="37">
        <v>42656</v>
      </c>
      <c r="D292" s="35" t="str">
        <f t="shared" si="20"/>
        <v>J</v>
      </c>
      <c r="E292" s="35">
        <f t="shared" si="21"/>
        <v>41</v>
      </c>
      <c r="F292" s="32">
        <v>18</v>
      </c>
      <c r="G292" s="32">
        <v>1</v>
      </c>
      <c r="H292" s="32">
        <v>36</v>
      </c>
      <c r="I292" s="32">
        <v>21</v>
      </c>
      <c r="J292" s="32">
        <v>32</v>
      </c>
      <c r="K292" s="32">
        <v>5</v>
      </c>
      <c r="L292" s="32">
        <v>45</v>
      </c>
      <c r="M292" s="32">
        <v>8</v>
      </c>
      <c r="N292" s="32" t="s">
        <v>27</v>
      </c>
      <c r="O292" s="80"/>
    </row>
    <row r="293" spans="1:15" x14ac:dyDescent="0.25">
      <c r="A293" s="32">
        <f t="shared" si="19"/>
        <v>604</v>
      </c>
      <c r="B293" s="33" t="s">
        <v>318</v>
      </c>
      <c r="C293" s="37">
        <v>42658</v>
      </c>
      <c r="D293" s="35" t="str">
        <f t="shared" si="20"/>
        <v>S</v>
      </c>
      <c r="E293" s="35">
        <f t="shared" si="21"/>
        <v>41</v>
      </c>
      <c r="F293" s="32">
        <v>49</v>
      </c>
      <c r="G293" s="32">
        <v>27</v>
      </c>
      <c r="H293" s="32">
        <v>43</v>
      </c>
      <c r="I293" s="32">
        <v>1</v>
      </c>
      <c r="J293" s="32">
        <v>22</v>
      </c>
      <c r="K293" s="32">
        <v>42</v>
      </c>
      <c r="L293" s="32">
        <v>8</v>
      </c>
      <c r="M293" s="32">
        <v>2</v>
      </c>
      <c r="N293" s="32" t="s">
        <v>27</v>
      </c>
      <c r="O293" s="80"/>
    </row>
    <row r="294" spans="1:15" x14ac:dyDescent="0.25">
      <c r="A294" s="32">
        <f t="shared" si="19"/>
        <v>605</v>
      </c>
      <c r="B294" s="33" t="s">
        <v>319</v>
      </c>
      <c r="C294" s="37">
        <v>42663</v>
      </c>
      <c r="D294" s="35" t="str">
        <f t="shared" si="20"/>
        <v>J</v>
      </c>
      <c r="E294" s="35">
        <f t="shared" si="21"/>
        <v>42</v>
      </c>
      <c r="F294" s="32">
        <v>21</v>
      </c>
      <c r="G294" s="32">
        <v>18</v>
      </c>
      <c r="H294" s="32">
        <v>5</v>
      </c>
      <c r="I294" s="32">
        <v>7</v>
      </c>
      <c r="J294" s="32">
        <v>20</v>
      </c>
      <c r="K294" s="32">
        <v>15</v>
      </c>
      <c r="L294" s="32">
        <v>17</v>
      </c>
      <c r="M294" s="32">
        <v>8</v>
      </c>
      <c r="N294" s="32" t="s">
        <v>27</v>
      </c>
      <c r="O294" s="80"/>
    </row>
    <row r="295" spans="1:15" x14ac:dyDescent="0.25">
      <c r="A295" s="32">
        <f t="shared" si="19"/>
        <v>606</v>
      </c>
      <c r="B295" s="33" t="s">
        <v>320</v>
      </c>
      <c r="C295" s="37">
        <v>42665</v>
      </c>
      <c r="D295" s="35" t="str">
        <f t="shared" si="20"/>
        <v>S</v>
      </c>
      <c r="E295" s="35">
        <f t="shared" si="21"/>
        <v>42</v>
      </c>
      <c r="F295" s="32">
        <v>31</v>
      </c>
      <c r="G295" s="32">
        <v>13</v>
      </c>
      <c r="H295" s="32">
        <v>15</v>
      </c>
      <c r="I295" s="32">
        <v>43</v>
      </c>
      <c r="J295" s="32">
        <v>12</v>
      </c>
      <c r="K295" s="32">
        <v>32</v>
      </c>
      <c r="L295" s="32">
        <v>6</v>
      </c>
      <c r="M295" s="32">
        <v>8</v>
      </c>
      <c r="N295" s="32" t="s">
        <v>27</v>
      </c>
      <c r="O295" s="80"/>
    </row>
    <row r="296" spans="1:15" x14ac:dyDescent="0.25">
      <c r="A296" s="32">
        <f t="shared" si="19"/>
        <v>607</v>
      </c>
      <c r="B296" s="33" t="s">
        <v>321</v>
      </c>
      <c r="C296" s="37">
        <v>42670</v>
      </c>
      <c r="D296" s="35" t="str">
        <f t="shared" si="20"/>
        <v>J</v>
      </c>
      <c r="E296" s="35">
        <f t="shared" si="21"/>
        <v>43</v>
      </c>
      <c r="F296" s="32">
        <v>4</v>
      </c>
      <c r="G296" s="32">
        <v>23</v>
      </c>
      <c r="H296" s="32">
        <v>2</v>
      </c>
      <c r="I296" s="32">
        <v>22</v>
      </c>
      <c r="J296" s="32">
        <v>35</v>
      </c>
      <c r="K296" s="32">
        <v>32</v>
      </c>
      <c r="L296" s="32">
        <v>21</v>
      </c>
      <c r="M296" s="32">
        <v>8</v>
      </c>
      <c r="N296" s="32" t="s">
        <v>27</v>
      </c>
      <c r="O296" s="80"/>
    </row>
    <row r="297" spans="1:15" x14ac:dyDescent="0.25">
      <c r="A297" s="32">
        <f t="shared" si="19"/>
        <v>608</v>
      </c>
      <c r="B297" s="33" t="s">
        <v>322</v>
      </c>
      <c r="C297" s="37">
        <v>42672</v>
      </c>
      <c r="D297" s="35" t="str">
        <f t="shared" si="20"/>
        <v>S</v>
      </c>
      <c r="E297" s="35">
        <f t="shared" si="21"/>
        <v>43</v>
      </c>
      <c r="F297" s="32">
        <v>38</v>
      </c>
      <c r="G297" s="32">
        <v>26</v>
      </c>
      <c r="H297" s="32">
        <v>4</v>
      </c>
      <c r="I297" s="32">
        <v>16</v>
      </c>
      <c r="J297" s="32">
        <v>14</v>
      </c>
      <c r="K297" s="32">
        <v>47</v>
      </c>
      <c r="L297" s="32">
        <v>22</v>
      </c>
      <c r="M297" s="32">
        <v>8</v>
      </c>
      <c r="N297" s="32" t="s">
        <v>27</v>
      </c>
      <c r="O297" s="80"/>
    </row>
    <row r="298" spans="1:15" x14ac:dyDescent="0.25">
      <c r="A298" s="32">
        <f t="shared" si="19"/>
        <v>609</v>
      </c>
      <c r="B298" s="33" t="s">
        <v>323</v>
      </c>
      <c r="C298" s="37">
        <v>42677</v>
      </c>
      <c r="D298" s="35" t="str">
        <f t="shared" si="20"/>
        <v>J</v>
      </c>
      <c r="E298" s="35">
        <f t="shared" si="21"/>
        <v>44</v>
      </c>
      <c r="F298" s="32">
        <v>30</v>
      </c>
      <c r="G298" s="32">
        <v>29</v>
      </c>
      <c r="H298" s="32">
        <v>46</v>
      </c>
      <c r="I298" s="32">
        <v>21</v>
      </c>
      <c r="J298" s="32">
        <v>12</v>
      </c>
      <c r="K298" s="32">
        <v>44</v>
      </c>
      <c r="L298" s="32">
        <v>45</v>
      </c>
      <c r="M298" s="32">
        <v>2</v>
      </c>
      <c r="N298" s="32" t="s">
        <v>27</v>
      </c>
      <c r="O298" s="80"/>
    </row>
    <row r="299" spans="1:15" x14ac:dyDescent="0.25">
      <c r="A299" s="32">
        <f t="shared" si="19"/>
        <v>610</v>
      </c>
      <c r="B299" s="33" t="s">
        <v>324</v>
      </c>
      <c r="C299" s="37">
        <v>42679</v>
      </c>
      <c r="D299" s="35" t="str">
        <f t="shared" si="20"/>
        <v>S</v>
      </c>
      <c r="E299" s="35">
        <f t="shared" si="21"/>
        <v>44</v>
      </c>
      <c r="F299" s="32">
        <v>14</v>
      </c>
      <c r="G299" s="32">
        <v>7</v>
      </c>
      <c r="H299" s="32">
        <v>49</v>
      </c>
      <c r="I299" s="32">
        <v>4</v>
      </c>
      <c r="J299" s="32">
        <v>30</v>
      </c>
      <c r="K299" s="32">
        <v>46</v>
      </c>
      <c r="L299" s="32">
        <v>29</v>
      </c>
      <c r="M299" s="32">
        <v>8</v>
      </c>
      <c r="N299" s="32" t="s">
        <v>27</v>
      </c>
      <c r="O299" s="80"/>
    </row>
    <row r="300" spans="1:15" x14ac:dyDescent="0.25">
      <c r="A300" s="32">
        <f t="shared" si="19"/>
        <v>611</v>
      </c>
      <c r="B300" s="33" t="s">
        <v>325</v>
      </c>
      <c r="C300" s="37">
        <v>42684</v>
      </c>
      <c r="D300" s="35" t="str">
        <f t="shared" si="20"/>
        <v>J</v>
      </c>
      <c r="E300" s="35">
        <f t="shared" si="21"/>
        <v>45</v>
      </c>
      <c r="F300" s="32">
        <v>48</v>
      </c>
      <c r="G300" s="32">
        <v>22</v>
      </c>
      <c r="H300" s="32">
        <v>28</v>
      </c>
      <c r="I300" s="32">
        <v>2</v>
      </c>
      <c r="J300" s="32">
        <v>8</v>
      </c>
      <c r="K300" s="32">
        <v>15</v>
      </c>
      <c r="L300" s="32">
        <v>29</v>
      </c>
      <c r="M300" s="32">
        <v>6</v>
      </c>
      <c r="N300" s="32" t="s">
        <v>27</v>
      </c>
      <c r="O300" s="80"/>
    </row>
    <row r="301" spans="1:15" x14ac:dyDescent="0.25">
      <c r="A301" s="32">
        <f t="shared" si="19"/>
        <v>612</v>
      </c>
      <c r="B301" s="33" t="s">
        <v>326</v>
      </c>
      <c r="C301" s="37">
        <v>42686</v>
      </c>
      <c r="D301" s="35" t="str">
        <f t="shared" si="20"/>
        <v>S</v>
      </c>
      <c r="E301" s="35">
        <f t="shared" si="21"/>
        <v>45</v>
      </c>
      <c r="F301" s="32">
        <v>5</v>
      </c>
      <c r="G301" s="32">
        <v>22</v>
      </c>
      <c r="H301" s="32">
        <v>26</v>
      </c>
      <c r="I301" s="32">
        <v>33</v>
      </c>
      <c r="J301" s="32">
        <v>47</v>
      </c>
      <c r="K301" s="32">
        <v>48</v>
      </c>
      <c r="L301" s="32">
        <v>4</v>
      </c>
      <c r="M301" s="32">
        <v>0</v>
      </c>
      <c r="N301" s="32" t="s">
        <v>27</v>
      </c>
      <c r="O301" s="80"/>
    </row>
    <row r="302" spans="1:15" x14ac:dyDescent="0.25">
      <c r="A302" s="32">
        <f t="shared" si="19"/>
        <v>613</v>
      </c>
      <c r="B302" s="33" t="s">
        <v>327</v>
      </c>
      <c r="C302" s="37">
        <v>42691</v>
      </c>
      <c r="D302" s="35" t="str">
        <f t="shared" si="20"/>
        <v>J</v>
      </c>
      <c r="E302" s="35">
        <f t="shared" si="21"/>
        <v>46</v>
      </c>
      <c r="F302" s="32">
        <v>2</v>
      </c>
      <c r="G302" s="32">
        <v>9</v>
      </c>
      <c r="H302" s="32">
        <v>16</v>
      </c>
      <c r="I302" s="32">
        <v>21</v>
      </c>
      <c r="J302" s="32">
        <v>30</v>
      </c>
      <c r="K302" s="32">
        <v>31</v>
      </c>
      <c r="L302" s="32">
        <v>34</v>
      </c>
      <c r="M302" s="32">
        <v>1</v>
      </c>
      <c r="N302" s="32" t="s">
        <v>27</v>
      </c>
      <c r="O302" s="80"/>
    </row>
    <row r="303" spans="1:15" x14ac:dyDescent="0.25">
      <c r="A303" s="32">
        <f t="shared" si="19"/>
        <v>614</v>
      </c>
      <c r="B303" s="33" t="s">
        <v>328</v>
      </c>
      <c r="C303" s="37">
        <v>42693</v>
      </c>
      <c r="D303" s="35" t="str">
        <f t="shared" si="20"/>
        <v>S</v>
      </c>
      <c r="E303" s="35">
        <f t="shared" si="21"/>
        <v>46</v>
      </c>
      <c r="F303" s="32">
        <v>48</v>
      </c>
      <c r="G303" s="32">
        <v>39</v>
      </c>
      <c r="H303" s="32">
        <v>15</v>
      </c>
      <c r="I303" s="32">
        <v>46</v>
      </c>
      <c r="J303" s="32">
        <v>6</v>
      </c>
      <c r="K303" s="32">
        <v>14</v>
      </c>
      <c r="L303" s="32">
        <v>41</v>
      </c>
      <c r="M303" s="32">
        <v>0</v>
      </c>
      <c r="N303" s="32" t="s">
        <v>27</v>
      </c>
      <c r="O303" s="80"/>
    </row>
    <row r="304" spans="1:15" x14ac:dyDescent="0.25">
      <c r="A304" s="32">
        <f t="shared" si="19"/>
        <v>615</v>
      </c>
      <c r="B304" s="33" t="s">
        <v>329</v>
      </c>
      <c r="C304" s="37">
        <v>42698</v>
      </c>
      <c r="D304" s="35" t="str">
        <f t="shared" si="20"/>
        <v>J</v>
      </c>
      <c r="E304" s="35">
        <f t="shared" si="21"/>
        <v>47</v>
      </c>
      <c r="F304" s="32">
        <v>1</v>
      </c>
      <c r="G304" s="32">
        <v>6</v>
      </c>
      <c r="H304" s="32">
        <v>10</v>
      </c>
      <c r="I304" s="32">
        <v>14</v>
      </c>
      <c r="J304" s="32">
        <v>34</v>
      </c>
      <c r="K304" s="32">
        <v>46</v>
      </c>
      <c r="L304" s="32">
        <v>24</v>
      </c>
      <c r="M304" s="32">
        <v>4</v>
      </c>
      <c r="N304" s="32" t="s">
        <v>27</v>
      </c>
      <c r="O304" s="80"/>
    </row>
    <row r="305" spans="1:15" x14ac:dyDescent="0.25">
      <c r="A305" s="32">
        <f t="shared" si="19"/>
        <v>616</v>
      </c>
      <c r="B305" s="33" t="s">
        <v>330</v>
      </c>
      <c r="C305" s="37">
        <v>42700</v>
      </c>
      <c r="D305" s="35" t="str">
        <f t="shared" si="20"/>
        <v>S</v>
      </c>
      <c r="E305" s="35">
        <f t="shared" si="21"/>
        <v>47</v>
      </c>
      <c r="F305" s="32">
        <v>15</v>
      </c>
      <c r="G305" s="32">
        <v>28</v>
      </c>
      <c r="H305" s="32">
        <v>19</v>
      </c>
      <c r="I305" s="32">
        <v>20</v>
      </c>
      <c r="J305" s="32">
        <v>3</v>
      </c>
      <c r="K305" s="32">
        <v>14</v>
      </c>
      <c r="L305" s="32">
        <v>47</v>
      </c>
      <c r="M305" s="32">
        <v>4</v>
      </c>
      <c r="N305" s="32" t="s">
        <v>27</v>
      </c>
      <c r="O305" s="80"/>
    </row>
    <row r="306" spans="1:15" x14ac:dyDescent="0.25">
      <c r="A306" s="32">
        <f t="shared" si="19"/>
        <v>617</v>
      </c>
      <c r="B306" s="33" t="s">
        <v>330</v>
      </c>
      <c r="C306" s="37">
        <v>42705</v>
      </c>
      <c r="D306" s="35" t="str">
        <f t="shared" si="20"/>
        <v>J</v>
      </c>
      <c r="E306" s="35">
        <f t="shared" si="21"/>
        <v>48</v>
      </c>
      <c r="F306" s="32">
        <v>22</v>
      </c>
      <c r="G306" s="32">
        <v>30</v>
      </c>
      <c r="H306" s="32">
        <v>33</v>
      </c>
      <c r="I306" s="32">
        <v>40</v>
      </c>
      <c r="J306" s="32">
        <v>42</v>
      </c>
      <c r="K306" s="32">
        <v>45</v>
      </c>
      <c r="L306" s="32">
        <v>31</v>
      </c>
      <c r="M306" s="32">
        <v>7</v>
      </c>
      <c r="N306" s="32" t="s">
        <v>27</v>
      </c>
      <c r="O306" s="80"/>
    </row>
    <row r="307" spans="1:15" x14ac:dyDescent="0.25">
      <c r="A307" s="32">
        <f t="shared" si="19"/>
        <v>618</v>
      </c>
      <c r="B307" s="33" t="s">
        <v>330</v>
      </c>
      <c r="C307" s="37">
        <v>42707</v>
      </c>
      <c r="D307" s="35" t="str">
        <f t="shared" si="20"/>
        <v>S</v>
      </c>
      <c r="E307" s="35">
        <f t="shared" si="21"/>
        <v>48</v>
      </c>
      <c r="F307" s="32">
        <v>3</v>
      </c>
      <c r="G307" s="32">
        <v>5</v>
      </c>
      <c r="H307" s="32">
        <v>8</v>
      </c>
      <c r="I307" s="32">
        <v>13</v>
      </c>
      <c r="J307" s="32">
        <v>21</v>
      </c>
      <c r="K307" s="32">
        <v>43</v>
      </c>
      <c r="L307" s="32">
        <v>46</v>
      </c>
      <c r="M307" s="32">
        <v>8</v>
      </c>
      <c r="N307" s="32" t="s">
        <v>27</v>
      </c>
      <c r="O307" s="80"/>
    </row>
    <row r="308" spans="1:15" x14ac:dyDescent="0.25">
      <c r="A308" s="32">
        <f t="shared" si="19"/>
        <v>619</v>
      </c>
      <c r="B308" s="33" t="s">
        <v>331</v>
      </c>
      <c r="C308" s="37">
        <v>42712</v>
      </c>
      <c r="D308" s="35" t="str">
        <f t="shared" si="20"/>
        <v>J</v>
      </c>
      <c r="E308" s="35">
        <f t="shared" si="21"/>
        <v>49</v>
      </c>
      <c r="F308" s="32">
        <v>44</v>
      </c>
      <c r="G308" s="32">
        <v>21</v>
      </c>
      <c r="H308" s="32">
        <v>7</v>
      </c>
      <c r="I308" s="32">
        <v>12</v>
      </c>
      <c r="J308" s="32">
        <v>46</v>
      </c>
      <c r="K308" s="32">
        <v>13</v>
      </c>
      <c r="L308" s="32">
        <v>1</v>
      </c>
      <c r="M308" s="32">
        <v>4</v>
      </c>
      <c r="N308" s="32" t="s">
        <v>27</v>
      </c>
      <c r="O308" s="80"/>
    </row>
    <row r="309" spans="1:15" x14ac:dyDescent="0.25">
      <c r="A309" s="32">
        <f t="shared" si="19"/>
        <v>620</v>
      </c>
      <c r="B309" s="33" t="s">
        <v>332</v>
      </c>
      <c r="C309" s="37">
        <v>42714</v>
      </c>
      <c r="D309" s="35" t="str">
        <f t="shared" si="20"/>
        <v>S</v>
      </c>
      <c r="E309" s="35">
        <f t="shared" si="21"/>
        <v>49</v>
      </c>
      <c r="F309" s="32">
        <v>37</v>
      </c>
      <c r="G309" s="32">
        <v>47</v>
      </c>
      <c r="H309" s="32">
        <v>9</v>
      </c>
      <c r="I309" s="32">
        <v>15</v>
      </c>
      <c r="J309" s="32">
        <v>49</v>
      </c>
      <c r="K309" s="32">
        <v>25</v>
      </c>
      <c r="L309" s="32">
        <v>40</v>
      </c>
      <c r="M309" s="32">
        <v>6</v>
      </c>
      <c r="N309" s="32" t="s">
        <v>27</v>
      </c>
      <c r="O309" s="80"/>
    </row>
    <row r="310" spans="1:15" x14ac:dyDescent="0.25">
      <c r="A310" s="32">
        <f t="shared" si="19"/>
        <v>621</v>
      </c>
      <c r="B310" s="33" t="s">
        <v>333</v>
      </c>
      <c r="C310" s="37">
        <v>42719</v>
      </c>
      <c r="D310" s="35" t="str">
        <f t="shared" si="20"/>
        <v>J</v>
      </c>
      <c r="E310" s="35">
        <f t="shared" si="21"/>
        <v>50</v>
      </c>
      <c r="F310" s="32">
        <v>38</v>
      </c>
      <c r="G310" s="32">
        <v>31</v>
      </c>
      <c r="H310" s="32">
        <v>16</v>
      </c>
      <c r="I310" s="32">
        <v>21</v>
      </c>
      <c r="J310" s="32">
        <v>17</v>
      </c>
      <c r="K310" s="32">
        <v>26</v>
      </c>
      <c r="L310" s="32">
        <v>3</v>
      </c>
      <c r="M310" s="32">
        <v>3</v>
      </c>
      <c r="N310" s="32" t="s">
        <v>27</v>
      </c>
      <c r="O310" s="80"/>
    </row>
    <row r="311" spans="1:15" x14ac:dyDescent="0.25">
      <c r="A311" s="32">
        <f t="shared" si="19"/>
        <v>622</v>
      </c>
      <c r="B311" s="33" t="s">
        <v>334</v>
      </c>
      <c r="C311" s="37">
        <v>42721</v>
      </c>
      <c r="D311" s="35" t="str">
        <f t="shared" si="20"/>
        <v>S</v>
      </c>
      <c r="E311" s="35">
        <f t="shared" si="21"/>
        <v>50</v>
      </c>
      <c r="F311" s="32">
        <v>35</v>
      </c>
      <c r="G311" s="32">
        <v>31</v>
      </c>
      <c r="H311" s="32">
        <v>45</v>
      </c>
      <c r="I311" s="32">
        <v>34</v>
      </c>
      <c r="J311" s="32">
        <v>11</v>
      </c>
      <c r="K311" s="32">
        <v>18</v>
      </c>
      <c r="L311" s="32">
        <v>32</v>
      </c>
      <c r="M311" s="32">
        <v>4</v>
      </c>
      <c r="N311" s="32" t="s">
        <v>27</v>
      </c>
      <c r="O311" s="80"/>
    </row>
    <row r="312" spans="1:15" x14ac:dyDescent="0.25">
      <c r="A312" s="32">
        <f t="shared" si="19"/>
        <v>623</v>
      </c>
      <c r="B312" s="33" t="s">
        <v>335</v>
      </c>
      <c r="C312" s="37">
        <v>42726</v>
      </c>
      <c r="D312" s="35" t="str">
        <f t="shared" si="20"/>
        <v>J</v>
      </c>
      <c r="E312" s="35">
        <f t="shared" si="21"/>
        <v>51</v>
      </c>
      <c r="F312" s="32">
        <v>17</v>
      </c>
      <c r="G312" s="32">
        <v>49</v>
      </c>
      <c r="H312" s="32">
        <v>39</v>
      </c>
      <c r="I312" s="32">
        <v>31</v>
      </c>
      <c r="J312" s="32">
        <v>28</v>
      </c>
      <c r="K312" s="32">
        <v>47</v>
      </c>
      <c r="L312" s="32">
        <v>4</v>
      </c>
      <c r="M312" s="32">
        <v>9</v>
      </c>
      <c r="N312" s="32" t="s">
        <v>27</v>
      </c>
      <c r="O312" s="80"/>
    </row>
    <row r="313" spans="1:15" x14ac:dyDescent="0.25">
      <c r="A313" s="32">
        <f t="shared" si="19"/>
        <v>624</v>
      </c>
      <c r="B313" s="33" t="s">
        <v>336</v>
      </c>
      <c r="C313" s="37">
        <v>42728</v>
      </c>
      <c r="D313" s="35" t="str">
        <f t="shared" si="20"/>
        <v>S</v>
      </c>
      <c r="E313" s="35">
        <f t="shared" si="21"/>
        <v>51</v>
      </c>
      <c r="F313" s="32">
        <v>36</v>
      </c>
      <c r="G313" s="32">
        <v>26</v>
      </c>
      <c r="H313" s="32">
        <v>40</v>
      </c>
      <c r="I313" s="32">
        <v>29</v>
      </c>
      <c r="J313" s="32">
        <v>34</v>
      </c>
      <c r="K313" s="32">
        <v>31</v>
      </c>
      <c r="L313" s="32">
        <v>49</v>
      </c>
      <c r="M313" s="32">
        <v>9</v>
      </c>
      <c r="N313" s="32" t="s">
        <v>27</v>
      </c>
      <c r="O313" s="80"/>
    </row>
    <row r="314" spans="1:15" x14ac:dyDescent="0.25">
      <c r="A314" s="32">
        <f t="shared" si="19"/>
        <v>625</v>
      </c>
      <c r="B314" s="33" t="s">
        <v>337</v>
      </c>
      <c r="C314" s="37">
        <v>42733</v>
      </c>
      <c r="D314" s="35" t="str">
        <f t="shared" si="20"/>
        <v>J</v>
      </c>
      <c r="E314" s="35">
        <f t="shared" si="21"/>
        <v>52</v>
      </c>
      <c r="F314" s="32">
        <v>7</v>
      </c>
      <c r="G314" s="32">
        <v>19</v>
      </c>
      <c r="H314" s="32">
        <v>28</v>
      </c>
      <c r="I314" s="32">
        <v>33</v>
      </c>
      <c r="J314" s="32">
        <v>38</v>
      </c>
      <c r="K314" s="32">
        <v>45</v>
      </c>
      <c r="L314" s="32">
        <v>10</v>
      </c>
      <c r="M314" s="32">
        <v>1</v>
      </c>
      <c r="N314" s="32" t="s">
        <v>27</v>
      </c>
      <c r="O314" s="80"/>
    </row>
    <row r="315" spans="1:15" x14ac:dyDescent="0.25">
      <c r="A315" s="32">
        <f t="shared" si="19"/>
        <v>626</v>
      </c>
      <c r="B315" s="33" t="s">
        <v>338</v>
      </c>
      <c r="C315" s="37">
        <v>42735</v>
      </c>
      <c r="D315" s="35" t="str">
        <f t="shared" si="20"/>
        <v>S</v>
      </c>
      <c r="E315" s="35">
        <f t="shared" si="21"/>
        <v>52</v>
      </c>
      <c r="F315" s="32">
        <v>14</v>
      </c>
      <c r="G315" s="32">
        <v>36</v>
      </c>
      <c r="H315" s="32">
        <v>29</v>
      </c>
      <c r="I315" s="32">
        <v>2</v>
      </c>
      <c r="J315" s="32">
        <v>3</v>
      </c>
      <c r="K315" s="32">
        <v>40</v>
      </c>
      <c r="L315" s="32">
        <v>46</v>
      </c>
      <c r="M315" s="32">
        <v>2</v>
      </c>
      <c r="N315" s="32" t="s">
        <v>27</v>
      </c>
      <c r="O315" s="80"/>
    </row>
    <row r="316" spans="1:15" x14ac:dyDescent="0.25">
      <c r="A316" s="32">
        <f t="shared" si="19"/>
        <v>627</v>
      </c>
      <c r="B316" s="33" t="s">
        <v>339</v>
      </c>
      <c r="C316" s="37">
        <v>42740</v>
      </c>
      <c r="D316" s="35" t="str">
        <f t="shared" si="20"/>
        <v>J</v>
      </c>
      <c r="E316" s="35">
        <f t="shared" si="21"/>
        <v>1</v>
      </c>
      <c r="F316" s="32">
        <v>23</v>
      </c>
      <c r="G316" s="32">
        <v>3</v>
      </c>
      <c r="H316" s="32">
        <v>49</v>
      </c>
      <c r="I316" s="32">
        <v>12</v>
      </c>
      <c r="J316" s="32">
        <v>9</v>
      </c>
      <c r="K316" s="32">
        <v>27</v>
      </c>
      <c r="L316" s="32">
        <v>36</v>
      </c>
      <c r="M316" s="32">
        <v>3</v>
      </c>
      <c r="N316" s="32" t="s">
        <v>27</v>
      </c>
      <c r="O316" s="80"/>
    </row>
    <row r="317" spans="1:15" x14ac:dyDescent="0.25">
      <c r="A317" s="32">
        <f t="shared" si="19"/>
        <v>628</v>
      </c>
      <c r="B317" s="33" t="s">
        <v>340</v>
      </c>
      <c r="C317" s="37">
        <v>42742</v>
      </c>
      <c r="D317" s="35" t="str">
        <f t="shared" si="20"/>
        <v>S</v>
      </c>
      <c r="E317" s="35">
        <f t="shared" si="21"/>
        <v>1</v>
      </c>
      <c r="F317" s="32">
        <v>12</v>
      </c>
      <c r="G317" s="32">
        <v>28</v>
      </c>
      <c r="H317" s="32">
        <v>32</v>
      </c>
      <c r="I317" s="32">
        <v>33</v>
      </c>
      <c r="J317" s="32">
        <v>36</v>
      </c>
      <c r="K317" s="32">
        <v>49</v>
      </c>
      <c r="L317" s="32">
        <v>23</v>
      </c>
      <c r="M317" s="32">
        <v>5</v>
      </c>
      <c r="N317" s="32" t="s">
        <v>27</v>
      </c>
      <c r="O317" s="80"/>
    </row>
    <row r="318" spans="1:15" x14ac:dyDescent="0.25">
      <c r="A318" s="32">
        <f t="shared" si="19"/>
        <v>629</v>
      </c>
      <c r="B318" s="33" t="s">
        <v>341</v>
      </c>
      <c r="C318" s="37">
        <v>42747</v>
      </c>
      <c r="D318" s="35" t="str">
        <f t="shared" si="20"/>
        <v>J</v>
      </c>
      <c r="E318" s="35">
        <f t="shared" si="21"/>
        <v>2</v>
      </c>
      <c r="F318" s="32">
        <v>6</v>
      </c>
      <c r="G318" s="32">
        <v>10</v>
      </c>
      <c r="H318" s="32">
        <v>32</v>
      </c>
      <c r="I318" s="32">
        <v>34</v>
      </c>
      <c r="J318" s="32">
        <v>36</v>
      </c>
      <c r="K318" s="32">
        <v>48</v>
      </c>
      <c r="L318" s="32">
        <v>15</v>
      </c>
      <c r="M318" s="32">
        <v>5</v>
      </c>
      <c r="N318" s="32" t="s">
        <v>27</v>
      </c>
      <c r="O318" s="80"/>
    </row>
    <row r="319" spans="1:15" x14ac:dyDescent="0.25">
      <c r="A319" s="32">
        <f t="shared" si="19"/>
        <v>630</v>
      </c>
      <c r="B319" s="33" t="s">
        <v>342</v>
      </c>
      <c r="C319" s="37">
        <v>42749</v>
      </c>
      <c r="D319" s="35" t="str">
        <f t="shared" si="20"/>
        <v>S</v>
      </c>
      <c r="E319" s="35">
        <f t="shared" si="21"/>
        <v>2</v>
      </c>
      <c r="F319" s="32">
        <v>2</v>
      </c>
      <c r="G319" s="32">
        <v>10</v>
      </c>
      <c r="H319" s="32">
        <v>6</v>
      </c>
      <c r="I319" s="32">
        <v>43</v>
      </c>
      <c r="J319" s="32">
        <v>3</v>
      </c>
      <c r="K319" s="32">
        <v>25</v>
      </c>
      <c r="L319" s="32">
        <v>42</v>
      </c>
      <c r="M319" s="32">
        <v>7</v>
      </c>
      <c r="N319" s="32" t="s">
        <v>27</v>
      </c>
      <c r="O319" s="80"/>
    </row>
    <row r="320" spans="1:15" x14ac:dyDescent="0.25">
      <c r="A320" s="32">
        <f t="shared" si="19"/>
        <v>631</v>
      </c>
      <c r="B320" s="33" t="s">
        <v>343</v>
      </c>
      <c r="C320" s="37">
        <v>42754</v>
      </c>
      <c r="D320" s="35" t="str">
        <f t="shared" si="20"/>
        <v>J</v>
      </c>
      <c r="E320" s="35">
        <f t="shared" si="21"/>
        <v>3</v>
      </c>
      <c r="F320" s="32">
        <v>1</v>
      </c>
      <c r="G320" s="32">
        <v>6</v>
      </c>
      <c r="H320" s="32">
        <v>23</v>
      </c>
      <c r="I320" s="32">
        <v>32</v>
      </c>
      <c r="J320" s="32">
        <v>39</v>
      </c>
      <c r="K320" s="32">
        <v>48</v>
      </c>
      <c r="L320" s="32">
        <v>46</v>
      </c>
      <c r="M320" s="32">
        <v>4</v>
      </c>
      <c r="N320" s="32" t="s">
        <v>27</v>
      </c>
      <c r="O320" s="80"/>
    </row>
    <row r="321" spans="1:15" x14ac:dyDescent="0.25">
      <c r="A321" s="32">
        <f t="shared" si="19"/>
        <v>632</v>
      </c>
      <c r="B321" s="33" t="s">
        <v>344</v>
      </c>
      <c r="C321" s="37">
        <v>42756</v>
      </c>
      <c r="D321" s="35" t="str">
        <f t="shared" si="20"/>
        <v>S</v>
      </c>
      <c r="E321" s="35">
        <f t="shared" si="21"/>
        <v>3</v>
      </c>
      <c r="F321" s="32">
        <v>4</v>
      </c>
      <c r="G321" s="32">
        <v>9</v>
      </c>
      <c r="H321" s="32">
        <v>15</v>
      </c>
      <c r="I321" s="32">
        <v>29</v>
      </c>
      <c r="J321" s="32">
        <v>37</v>
      </c>
      <c r="K321" s="32">
        <v>45</v>
      </c>
      <c r="L321" s="32">
        <v>1</v>
      </c>
      <c r="M321" s="32">
        <v>2</v>
      </c>
      <c r="N321" s="32" t="s">
        <v>27</v>
      </c>
      <c r="O321" s="80"/>
    </row>
    <row r="322" spans="1:15" x14ac:dyDescent="0.25">
      <c r="A322" s="32">
        <f t="shared" si="19"/>
        <v>633</v>
      </c>
      <c r="B322" s="33" t="s">
        <v>345</v>
      </c>
      <c r="C322" s="37">
        <v>42761</v>
      </c>
      <c r="D322" s="35" t="str">
        <f t="shared" si="20"/>
        <v>J</v>
      </c>
      <c r="E322" s="35">
        <f t="shared" si="21"/>
        <v>4</v>
      </c>
      <c r="F322" s="32">
        <v>13</v>
      </c>
      <c r="G322" s="32">
        <v>15</v>
      </c>
      <c r="H322" s="32">
        <v>20</v>
      </c>
      <c r="I322" s="32">
        <v>24</v>
      </c>
      <c r="J322" s="32">
        <v>32</v>
      </c>
      <c r="K322" s="32">
        <v>38</v>
      </c>
      <c r="L322" s="32">
        <v>1</v>
      </c>
      <c r="M322" s="32">
        <v>5</v>
      </c>
      <c r="N322" s="32" t="s">
        <v>27</v>
      </c>
      <c r="O322" s="80"/>
    </row>
    <row r="323" spans="1:15" x14ac:dyDescent="0.25">
      <c r="A323" s="32">
        <f t="shared" si="19"/>
        <v>634</v>
      </c>
      <c r="B323" s="33" t="s">
        <v>346</v>
      </c>
      <c r="C323" s="37">
        <v>42763</v>
      </c>
      <c r="D323" s="35" t="str">
        <f t="shared" si="20"/>
        <v>S</v>
      </c>
      <c r="E323" s="35">
        <f t="shared" si="21"/>
        <v>4</v>
      </c>
      <c r="F323" s="32">
        <v>10</v>
      </c>
      <c r="G323" s="32">
        <v>24</v>
      </c>
      <c r="H323" s="32">
        <v>47</v>
      </c>
      <c r="I323" s="32">
        <v>35</v>
      </c>
      <c r="J323" s="32">
        <v>8</v>
      </c>
      <c r="K323" s="32">
        <v>22</v>
      </c>
      <c r="L323" s="32">
        <v>14</v>
      </c>
      <c r="M323" s="32">
        <v>3</v>
      </c>
      <c r="N323" s="32" t="s">
        <v>27</v>
      </c>
      <c r="O323" s="80"/>
    </row>
    <row r="324" spans="1:15" x14ac:dyDescent="0.25">
      <c r="A324" s="32">
        <f t="shared" ref="A324:A387" si="22">+A323+1</f>
        <v>635</v>
      </c>
      <c r="B324" s="33" t="s">
        <v>347</v>
      </c>
      <c r="C324" s="37">
        <v>42768</v>
      </c>
      <c r="D324" s="35" t="str">
        <f t="shared" si="20"/>
        <v>J</v>
      </c>
      <c r="E324" s="35">
        <f t="shared" si="21"/>
        <v>5</v>
      </c>
      <c r="F324" s="32">
        <v>4</v>
      </c>
      <c r="G324" s="32">
        <v>5</v>
      </c>
      <c r="H324" s="32">
        <v>17</v>
      </c>
      <c r="I324" s="32">
        <v>24</v>
      </c>
      <c r="J324" s="32">
        <v>27</v>
      </c>
      <c r="K324" s="32">
        <v>28</v>
      </c>
      <c r="L324" s="32">
        <v>45</v>
      </c>
      <c r="M324" s="32">
        <v>3</v>
      </c>
      <c r="N324" s="32" t="s">
        <v>27</v>
      </c>
      <c r="O324" s="80"/>
    </row>
    <row r="325" spans="1:15" x14ac:dyDescent="0.25">
      <c r="A325" s="32">
        <f t="shared" si="22"/>
        <v>636</v>
      </c>
      <c r="B325" s="33" t="s">
        <v>348</v>
      </c>
      <c r="C325" s="37">
        <v>42770</v>
      </c>
      <c r="D325" s="35" t="str">
        <f t="shared" si="20"/>
        <v>S</v>
      </c>
      <c r="E325" s="35">
        <f t="shared" si="21"/>
        <v>5</v>
      </c>
      <c r="F325" s="32">
        <v>8</v>
      </c>
      <c r="G325" s="32">
        <v>16</v>
      </c>
      <c r="H325" s="32">
        <v>31</v>
      </c>
      <c r="I325" s="32">
        <v>32</v>
      </c>
      <c r="J325" s="32">
        <v>39</v>
      </c>
      <c r="K325" s="32">
        <v>42</v>
      </c>
      <c r="L325" s="32">
        <v>18</v>
      </c>
      <c r="M325" s="32">
        <v>5</v>
      </c>
      <c r="N325" s="32" t="s">
        <v>27</v>
      </c>
      <c r="O325" s="80"/>
    </row>
    <row r="326" spans="1:15" x14ac:dyDescent="0.25">
      <c r="A326" s="32">
        <f t="shared" si="22"/>
        <v>637</v>
      </c>
      <c r="B326" s="33" t="s">
        <v>349</v>
      </c>
      <c r="C326" s="37">
        <v>42775</v>
      </c>
      <c r="D326" s="35" t="str">
        <f t="shared" si="20"/>
        <v>J</v>
      </c>
      <c r="E326" s="35">
        <f t="shared" si="21"/>
        <v>6</v>
      </c>
      <c r="F326" s="32">
        <v>5</v>
      </c>
      <c r="G326" s="32">
        <v>18</v>
      </c>
      <c r="H326" s="32">
        <v>30</v>
      </c>
      <c r="I326" s="32">
        <v>33</v>
      </c>
      <c r="J326" s="32">
        <v>37</v>
      </c>
      <c r="K326" s="32">
        <v>45</v>
      </c>
      <c r="L326" s="32">
        <v>8</v>
      </c>
      <c r="M326" s="32">
        <v>7</v>
      </c>
      <c r="N326" s="32" t="s">
        <v>27</v>
      </c>
      <c r="O326" s="80"/>
    </row>
    <row r="327" spans="1:15" x14ac:dyDescent="0.25">
      <c r="A327" s="32">
        <f t="shared" si="22"/>
        <v>638</v>
      </c>
      <c r="B327" s="33" t="s">
        <v>350</v>
      </c>
      <c r="C327" s="37">
        <v>42777</v>
      </c>
      <c r="D327" s="35" t="str">
        <f t="shared" si="20"/>
        <v>S</v>
      </c>
      <c r="E327" s="35">
        <f t="shared" si="21"/>
        <v>6</v>
      </c>
      <c r="F327" s="32">
        <v>4</v>
      </c>
      <c r="G327" s="32">
        <v>22</v>
      </c>
      <c r="H327" s="32">
        <v>36</v>
      </c>
      <c r="I327" s="32">
        <v>40</v>
      </c>
      <c r="J327" s="32">
        <v>43</v>
      </c>
      <c r="K327" s="32">
        <v>47</v>
      </c>
      <c r="L327" s="32">
        <v>5</v>
      </c>
      <c r="M327" s="32">
        <v>4</v>
      </c>
      <c r="N327" s="32" t="s">
        <v>27</v>
      </c>
      <c r="O327" s="80"/>
    </row>
    <row r="328" spans="1:15" x14ac:dyDescent="0.25">
      <c r="A328" s="32">
        <f t="shared" si="22"/>
        <v>639</v>
      </c>
      <c r="B328" s="33" t="s">
        <v>351</v>
      </c>
      <c r="C328" s="37">
        <v>42782</v>
      </c>
      <c r="D328" s="35" t="str">
        <f t="shared" si="20"/>
        <v>J</v>
      </c>
      <c r="E328" s="35">
        <f t="shared" si="21"/>
        <v>7</v>
      </c>
      <c r="F328" s="32">
        <v>3</v>
      </c>
      <c r="G328" s="32">
        <v>16</v>
      </c>
      <c r="H328" s="32">
        <v>25</v>
      </c>
      <c r="I328" s="32">
        <v>29</v>
      </c>
      <c r="J328" s="32">
        <v>35</v>
      </c>
      <c r="K328" s="32">
        <v>40</v>
      </c>
      <c r="L328" s="32">
        <v>5</v>
      </c>
      <c r="M328" s="32">
        <v>7</v>
      </c>
      <c r="N328" s="32" t="s">
        <v>27</v>
      </c>
      <c r="O328" s="80"/>
    </row>
    <row r="329" spans="1:15" x14ac:dyDescent="0.25">
      <c r="A329" s="32">
        <f t="shared" si="22"/>
        <v>640</v>
      </c>
      <c r="B329" s="33" t="s">
        <v>352</v>
      </c>
      <c r="C329" s="37">
        <v>42784</v>
      </c>
      <c r="D329" s="35" t="str">
        <f t="shared" si="20"/>
        <v>S</v>
      </c>
      <c r="E329" s="35">
        <f t="shared" si="21"/>
        <v>7</v>
      </c>
      <c r="F329" s="32">
        <v>5</v>
      </c>
      <c r="G329" s="32">
        <v>21</v>
      </c>
      <c r="H329" s="32">
        <v>15</v>
      </c>
      <c r="I329" s="32">
        <v>19</v>
      </c>
      <c r="J329" s="32">
        <v>39</v>
      </c>
      <c r="K329" s="32">
        <v>29</v>
      </c>
      <c r="L329" s="32">
        <v>43</v>
      </c>
      <c r="M329" s="32">
        <v>1</v>
      </c>
      <c r="N329" s="32" t="s">
        <v>27</v>
      </c>
      <c r="O329" s="80"/>
    </row>
    <row r="330" spans="1:15" x14ac:dyDescent="0.25">
      <c r="A330" s="32">
        <f t="shared" si="22"/>
        <v>641</v>
      </c>
      <c r="B330" s="33" t="s">
        <v>353</v>
      </c>
      <c r="C330" s="37">
        <v>42789</v>
      </c>
      <c r="D330" s="35" t="str">
        <f t="shared" si="20"/>
        <v>J</v>
      </c>
      <c r="E330" s="35">
        <f t="shared" si="21"/>
        <v>8</v>
      </c>
      <c r="F330" s="32">
        <v>11</v>
      </c>
      <c r="G330" s="32">
        <v>12</v>
      </c>
      <c r="H330" s="32">
        <v>17</v>
      </c>
      <c r="I330" s="32">
        <v>27</v>
      </c>
      <c r="J330" s="32">
        <v>42</v>
      </c>
      <c r="K330" s="32">
        <v>48</v>
      </c>
      <c r="L330" s="32">
        <v>5</v>
      </c>
      <c r="M330" s="32">
        <v>0</v>
      </c>
      <c r="N330" s="32" t="s">
        <v>27</v>
      </c>
      <c r="O330" s="80"/>
    </row>
    <row r="331" spans="1:15" x14ac:dyDescent="0.25">
      <c r="A331" s="32">
        <f t="shared" si="22"/>
        <v>642</v>
      </c>
      <c r="B331" s="33" t="s">
        <v>354</v>
      </c>
      <c r="C331" s="37">
        <v>42791</v>
      </c>
      <c r="D331" s="35" t="str">
        <f t="shared" si="20"/>
        <v>S</v>
      </c>
      <c r="E331" s="35">
        <f t="shared" si="21"/>
        <v>8</v>
      </c>
      <c r="F331" s="32">
        <v>2</v>
      </c>
      <c r="G331" s="32">
        <v>9</v>
      </c>
      <c r="H331" s="32">
        <v>13</v>
      </c>
      <c r="I331" s="32">
        <v>27</v>
      </c>
      <c r="J331" s="32">
        <v>36</v>
      </c>
      <c r="K331" s="32">
        <v>48</v>
      </c>
      <c r="L331" s="32">
        <v>28</v>
      </c>
      <c r="M331" s="32">
        <v>9</v>
      </c>
      <c r="N331" s="32" t="s">
        <v>27</v>
      </c>
      <c r="O331" s="80"/>
    </row>
    <row r="332" spans="1:15" x14ac:dyDescent="0.25">
      <c r="A332" s="32">
        <f t="shared" si="22"/>
        <v>643</v>
      </c>
      <c r="B332" s="33" t="s">
        <v>355</v>
      </c>
      <c r="C332" s="37">
        <v>42796</v>
      </c>
      <c r="D332" s="35" t="str">
        <f t="shared" si="20"/>
        <v>J</v>
      </c>
      <c r="E332" s="35">
        <f t="shared" si="21"/>
        <v>9</v>
      </c>
      <c r="F332" s="32">
        <v>22</v>
      </c>
      <c r="G332" s="32">
        <v>25</v>
      </c>
      <c r="H332" s="32">
        <v>29</v>
      </c>
      <c r="I332" s="32">
        <v>41</v>
      </c>
      <c r="J332" s="32">
        <v>42</v>
      </c>
      <c r="K332" s="32">
        <v>43</v>
      </c>
      <c r="L332" s="32">
        <v>34</v>
      </c>
      <c r="M332" s="32">
        <v>5</v>
      </c>
      <c r="N332" s="32" t="s">
        <v>27</v>
      </c>
      <c r="O332" s="80"/>
    </row>
    <row r="333" spans="1:15" x14ac:dyDescent="0.25">
      <c r="A333" s="32">
        <f t="shared" si="22"/>
        <v>644</v>
      </c>
      <c r="B333" s="33" t="s">
        <v>356</v>
      </c>
      <c r="C333" s="37">
        <v>42798</v>
      </c>
      <c r="D333" s="35" t="str">
        <f t="shared" si="20"/>
        <v>S</v>
      </c>
      <c r="E333" s="35">
        <f t="shared" si="21"/>
        <v>9</v>
      </c>
      <c r="F333" s="32">
        <v>8</v>
      </c>
      <c r="G333" s="32">
        <v>17</v>
      </c>
      <c r="H333" s="32">
        <v>25</v>
      </c>
      <c r="I333" s="32">
        <v>26</v>
      </c>
      <c r="J333" s="32">
        <v>38</v>
      </c>
      <c r="K333" s="32">
        <v>48</v>
      </c>
      <c r="L333" s="32">
        <v>4</v>
      </c>
      <c r="M333" s="32">
        <v>2</v>
      </c>
      <c r="N333" s="32" t="s">
        <v>27</v>
      </c>
      <c r="O333" s="80"/>
    </row>
    <row r="334" spans="1:15" x14ac:dyDescent="0.25">
      <c r="A334" s="32">
        <f t="shared" si="22"/>
        <v>645</v>
      </c>
      <c r="B334" s="33" t="s">
        <v>357</v>
      </c>
      <c r="C334" s="37">
        <v>42803</v>
      </c>
      <c r="D334" s="35" t="str">
        <f t="shared" si="20"/>
        <v>J</v>
      </c>
      <c r="E334" s="35">
        <f t="shared" si="21"/>
        <v>10</v>
      </c>
      <c r="F334" s="32">
        <v>3</v>
      </c>
      <c r="G334" s="32">
        <v>4</v>
      </c>
      <c r="H334" s="32">
        <v>24</v>
      </c>
      <c r="I334" s="32">
        <v>30</v>
      </c>
      <c r="J334" s="32">
        <v>36</v>
      </c>
      <c r="K334" s="32">
        <v>44</v>
      </c>
      <c r="L334" s="32">
        <v>21</v>
      </c>
      <c r="M334" s="32">
        <v>8</v>
      </c>
      <c r="N334" s="32" t="s">
        <v>27</v>
      </c>
      <c r="O334" s="80"/>
    </row>
    <row r="335" spans="1:15" x14ac:dyDescent="0.25">
      <c r="A335" s="32">
        <f t="shared" si="22"/>
        <v>646</v>
      </c>
      <c r="B335" s="33" t="s">
        <v>358</v>
      </c>
      <c r="C335" s="37">
        <v>42805</v>
      </c>
      <c r="D335" s="35" t="str">
        <f t="shared" si="20"/>
        <v>S</v>
      </c>
      <c r="E335" s="35">
        <f t="shared" si="21"/>
        <v>10</v>
      </c>
      <c r="F335" s="32">
        <v>1</v>
      </c>
      <c r="G335" s="32">
        <v>22</v>
      </c>
      <c r="H335" s="32">
        <v>28</v>
      </c>
      <c r="I335" s="32">
        <v>37</v>
      </c>
      <c r="J335" s="32">
        <v>39</v>
      </c>
      <c r="K335" s="32">
        <v>43</v>
      </c>
      <c r="L335" s="32">
        <v>44</v>
      </c>
      <c r="M335" s="32">
        <v>0</v>
      </c>
      <c r="N335" s="32" t="s">
        <v>27</v>
      </c>
      <c r="O335" s="80"/>
    </row>
    <row r="336" spans="1:15" x14ac:dyDescent="0.25">
      <c r="A336" s="32">
        <f t="shared" si="22"/>
        <v>647</v>
      </c>
      <c r="B336" s="33" t="s">
        <v>359</v>
      </c>
      <c r="C336" s="37">
        <v>42810</v>
      </c>
      <c r="D336" s="35" t="str">
        <f t="shared" si="20"/>
        <v>J</v>
      </c>
      <c r="E336" s="35">
        <f t="shared" si="21"/>
        <v>11</v>
      </c>
      <c r="F336" s="32">
        <v>4</v>
      </c>
      <c r="G336" s="32">
        <v>38</v>
      </c>
      <c r="H336" s="32">
        <v>39</v>
      </c>
      <c r="I336" s="32">
        <v>41</v>
      </c>
      <c r="J336" s="32">
        <v>45</v>
      </c>
      <c r="K336" s="32">
        <v>49</v>
      </c>
      <c r="L336" s="32">
        <v>47</v>
      </c>
      <c r="M336" s="32">
        <v>0</v>
      </c>
      <c r="N336" s="32" t="s">
        <v>27</v>
      </c>
      <c r="O336" s="80"/>
    </row>
    <row r="337" spans="1:15" x14ac:dyDescent="0.25">
      <c r="A337" s="32">
        <f t="shared" si="22"/>
        <v>648</v>
      </c>
      <c r="B337" s="33" t="s">
        <v>360</v>
      </c>
      <c r="C337" s="37">
        <v>42812</v>
      </c>
      <c r="D337" s="35" t="str">
        <f t="shared" si="20"/>
        <v>S</v>
      </c>
      <c r="E337" s="35">
        <f t="shared" si="21"/>
        <v>11</v>
      </c>
      <c r="F337" s="32">
        <v>3</v>
      </c>
      <c r="G337" s="32">
        <v>5</v>
      </c>
      <c r="H337" s="32">
        <v>14</v>
      </c>
      <c r="I337" s="32">
        <v>21</v>
      </c>
      <c r="J337" s="32">
        <v>28</v>
      </c>
      <c r="K337" s="32">
        <v>43</v>
      </c>
      <c r="L337" s="32">
        <v>23</v>
      </c>
      <c r="M337" s="32">
        <v>6</v>
      </c>
      <c r="N337" s="32" t="s">
        <v>27</v>
      </c>
      <c r="O337" s="80"/>
    </row>
    <row r="338" spans="1:15" x14ac:dyDescent="0.25">
      <c r="A338" s="32">
        <f t="shared" si="22"/>
        <v>649</v>
      </c>
      <c r="B338" s="33" t="s">
        <v>361</v>
      </c>
      <c r="C338" s="37">
        <v>42817</v>
      </c>
      <c r="D338" s="35" t="str">
        <f t="shared" si="20"/>
        <v>J</v>
      </c>
      <c r="E338" s="35">
        <f t="shared" si="21"/>
        <v>12</v>
      </c>
      <c r="F338" s="32">
        <v>16</v>
      </c>
      <c r="G338" s="32">
        <v>25</v>
      </c>
      <c r="H338" s="32">
        <v>29</v>
      </c>
      <c r="I338" s="32">
        <v>35</v>
      </c>
      <c r="J338" s="32">
        <v>39</v>
      </c>
      <c r="K338" s="32">
        <v>49</v>
      </c>
      <c r="L338" s="32">
        <v>17</v>
      </c>
      <c r="M338" s="32">
        <v>5</v>
      </c>
      <c r="N338" s="32" t="s">
        <v>27</v>
      </c>
      <c r="O338" s="80"/>
    </row>
    <row r="339" spans="1:15" x14ac:dyDescent="0.25">
      <c r="A339" s="32">
        <f t="shared" si="22"/>
        <v>650</v>
      </c>
      <c r="B339" s="33" t="s">
        <v>362</v>
      </c>
      <c r="C339" s="37">
        <v>42819</v>
      </c>
      <c r="D339" s="35" t="str">
        <f t="shared" si="20"/>
        <v>S</v>
      </c>
      <c r="E339" s="35">
        <f t="shared" si="21"/>
        <v>12</v>
      </c>
      <c r="F339" s="32">
        <v>7</v>
      </c>
      <c r="G339" s="32">
        <v>11</v>
      </c>
      <c r="H339" s="32">
        <v>36</v>
      </c>
      <c r="I339" s="32">
        <v>37</v>
      </c>
      <c r="J339" s="32">
        <v>40</v>
      </c>
      <c r="K339" s="32">
        <v>35</v>
      </c>
      <c r="L339" s="32">
        <v>8</v>
      </c>
      <c r="M339" s="32">
        <v>7</v>
      </c>
      <c r="N339" s="32" t="s">
        <v>27</v>
      </c>
      <c r="O339" s="80"/>
    </row>
    <row r="340" spans="1:15" x14ac:dyDescent="0.25">
      <c r="A340" s="32">
        <f t="shared" si="22"/>
        <v>651</v>
      </c>
      <c r="B340" s="33" t="s">
        <v>363</v>
      </c>
      <c r="C340" s="37">
        <v>42824</v>
      </c>
      <c r="D340" s="35" t="str">
        <f t="shared" si="20"/>
        <v>J</v>
      </c>
      <c r="E340" s="35">
        <f t="shared" si="21"/>
        <v>13</v>
      </c>
      <c r="F340" s="32">
        <v>13</v>
      </c>
      <c r="G340" s="32">
        <v>20</v>
      </c>
      <c r="H340" s="32">
        <v>33</v>
      </c>
      <c r="I340" s="32">
        <v>35</v>
      </c>
      <c r="J340" s="32">
        <v>42</v>
      </c>
      <c r="K340" s="32">
        <v>48</v>
      </c>
      <c r="L340" s="32">
        <v>10</v>
      </c>
      <c r="M340" s="32">
        <v>0</v>
      </c>
      <c r="N340" s="32" t="s">
        <v>27</v>
      </c>
      <c r="O340" s="80"/>
    </row>
    <row r="341" spans="1:15" x14ac:dyDescent="0.25">
      <c r="A341" s="32">
        <f t="shared" si="22"/>
        <v>652</v>
      </c>
      <c r="B341" s="33" t="s">
        <v>364</v>
      </c>
      <c r="C341" s="37">
        <v>42826</v>
      </c>
      <c r="D341" s="35" t="str">
        <f t="shared" si="20"/>
        <v>S</v>
      </c>
      <c r="E341" s="35">
        <f t="shared" si="21"/>
        <v>13</v>
      </c>
      <c r="F341" s="32">
        <v>18</v>
      </c>
      <c r="G341" s="32">
        <v>8</v>
      </c>
      <c r="H341" s="32">
        <v>22</v>
      </c>
      <c r="I341" s="32">
        <v>26</v>
      </c>
      <c r="J341" s="32">
        <v>6</v>
      </c>
      <c r="K341" s="32">
        <v>36</v>
      </c>
      <c r="L341" s="32">
        <v>13</v>
      </c>
      <c r="M341" s="32">
        <v>9</v>
      </c>
      <c r="N341" s="32" t="s">
        <v>27</v>
      </c>
      <c r="O341" s="80"/>
    </row>
    <row r="342" spans="1:15" x14ac:dyDescent="0.25">
      <c r="A342" s="32">
        <f t="shared" si="22"/>
        <v>653</v>
      </c>
      <c r="B342" s="33" t="s">
        <v>365</v>
      </c>
      <c r="C342" s="37">
        <v>42831</v>
      </c>
      <c r="D342" s="35" t="str">
        <f t="shared" si="20"/>
        <v>J</v>
      </c>
      <c r="E342" s="35">
        <f t="shared" si="21"/>
        <v>14</v>
      </c>
      <c r="F342" s="32">
        <v>25</v>
      </c>
      <c r="G342" s="32">
        <v>29</v>
      </c>
      <c r="H342" s="32">
        <v>7</v>
      </c>
      <c r="I342" s="32">
        <v>16</v>
      </c>
      <c r="J342" s="32">
        <v>28</v>
      </c>
      <c r="K342" s="32">
        <v>15</v>
      </c>
      <c r="L342" s="32">
        <v>4</v>
      </c>
      <c r="M342" s="32">
        <v>7</v>
      </c>
      <c r="N342" s="32" t="s">
        <v>27</v>
      </c>
      <c r="O342" s="80"/>
    </row>
    <row r="343" spans="1:15" x14ac:dyDescent="0.25">
      <c r="A343" s="32">
        <f t="shared" si="22"/>
        <v>654</v>
      </c>
      <c r="B343" s="33" t="s">
        <v>366</v>
      </c>
      <c r="C343" s="37">
        <v>42833</v>
      </c>
      <c r="D343" s="35" t="str">
        <f t="shared" si="20"/>
        <v>S</v>
      </c>
      <c r="E343" s="35">
        <f t="shared" si="21"/>
        <v>14</v>
      </c>
      <c r="F343" s="32">
        <v>48</v>
      </c>
      <c r="G343" s="32">
        <v>40</v>
      </c>
      <c r="H343" s="32">
        <v>47</v>
      </c>
      <c r="I343" s="32">
        <v>44</v>
      </c>
      <c r="J343" s="32">
        <v>19</v>
      </c>
      <c r="K343" s="32">
        <v>3</v>
      </c>
      <c r="L343" s="32">
        <v>24</v>
      </c>
      <c r="M343" s="32">
        <v>1</v>
      </c>
      <c r="N343" s="32" t="s">
        <v>27</v>
      </c>
      <c r="O343" s="80"/>
    </row>
    <row r="344" spans="1:15" x14ac:dyDescent="0.25">
      <c r="A344" s="32">
        <f t="shared" si="22"/>
        <v>655</v>
      </c>
      <c r="B344" s="33" t="s">
        <v>367</v>
      </c>
      <c r="C344" s="37">
        <v>42838</v>
      </c>
      <c r="D344" s="35" t="str">
        <f t="shared" si="20"/>
        <v>J</v>
      </c>
      <c r="E344" s="35">
        <f t="shared" si="21"/>
        <v>15</v>
      </c>
      <c r="F344" s="32">
        <v>20</v>
      </c>
      <c r="G344" s="32">
        <v>14</v>
      </c>
      <c r="H344" s="32">
        <v>41</v>
      </c>
      <c r="I344" s="32">
        <v>24</v>
      </c>
      <c r="J344" s="32">
        <v>47</v>
      </c>
      <c r="K344" s="32">
        <v>2</v>
      </c>
      <c r="L344" s="32">
        <v>36</v>
      </c>
      <c r="M344" s="32">
        <v>3</v>
      </c>
      <c r="N344" s="32" t="s">
        <v>27</v>
      </c>
      <c r="O344" s="80"/>
    </row>
    <row r="345" spans="1:15" x14ac:dyDescent="0.25">
      <c r="A345" s="32">
        <f t="shared" si="22"/>
        <v>656</v>
      </c>
      <c r="B345" s="33" t="s">
        <v>368</v>
      </c>
      <c r="C345" s="37">
        <v>42840</v>
      </c>
      <c r="D345" s="35" t="str">
        <f t="shared" si="20"/>
        <v>S</v>
      </c>
      <c r="E345" s="35">
        <f t="shared" si="21"/>
        <v>15</v>
      </c>
      <c r="F345" s="32">
        <v>6</v>
      </c>
      <c r="G345" s="32">
        <v>24</v>
      </c>
      <c r="H345" s="32">
        <v>35</v>
      </c>
      <c r="I345" s="32">
        <v>30</v>
      </c>
      <c r="J345" s="32">
        <v>14</v>
      </c>
      <c r="K345" s="32">
        <v>48</v>
      </c>
      <c r="L345" s="32">
        <v>4</v>
      </c>
      <c r="M345" s="32">
        <v>0</v>
      </c>
      <c r="N345" s="32" t="s">
        <v>27</v>
      </c>
      <c r="O345" s="80"/>
    </row>
    <row r="346" spans="1:15" x14ac:dyDescent="0.25">
      <c r="A346" s="32">
        <f t="shared" si="22"/>
        <v>657</v>
      </c>
      <c r="B346" s="33" t="s">
        <v>369</v>
      </c>
      <c r="C346" s="37">
        <v>42845</v>
      </c>
      <c r="D346" s="35" t="str">
        <f t="shared" ref="D346:D409" si="23">CHOOSE(WEEKDAY(C346),"D","L","M","X","J","V","S")</f>
        <v>J</v>
      </c>
      <c r="E346" s="35">
        <f t="shared" ref="E346:E409" si="24">WEEKNUM(C346,21)</f>
        <v>16</v>
      </c>
      <c r="F346" s="32">
        <v>28</v>
      </c>
      <c r="G346" s="32">
        <v>21</v>
      </c>
      <c r="H346" s="32">
        <v>11</v>
      </c>
      <c r="I346" s="32">
        <v>16</v>
      </c>
      <c r="J346" s="32">
        <v>46</v>
      </c>
      <c r="K346" s="32">
        <v>22</v>
      </c>
      <c r="L346" s="32">
        <v>25</v>
      </c>
      <c r="M346" s="32">
        <v>6</v>
      </c>
      <c r="N346" s="32" t="s">
        <v>27</v>
      </c>
      <c r="O346" s="80"/>
    </row>
    <row r="347" spans="1:15" x14ac:dyDescent="0.25">
      <c r="A347" s="32">
        <f t="shared" si="22"/>
        <v>658</v>
      </c>
      <c r="B347" s="33" t="s">
        <v>370</v>
      </c>
      <c r="C347" s="37">
        <v>42847</v>
      </c>
      <c r="D347" s="35" t="str">
        <f t="shared" si="23"/>
        <v>S</v>
      </c>
      <c r="E347" s="35">
        <f t="shared" si="24"/>
        <v>16</v>
      </c>
      <c r="F347" s="32">
        <v>1</v>
      </c>
      <c r="G347" s="32">
        <v>11</v>
      </c>
      <c r="H347" s="32">
        <v>16</v>
      </c>
      <c r="I347" s="32">
        <v>26</v>
      </c>
      <c r="J347" s="32">
        <v>45</v>
      </c>
      <c r="K347" s="32">
        <v>47</v>
      </c>
      <c r="L347" s="32">
        <v>41</v>
      </c>
      <c r="M347" s="32">
        <v>4</v>
      </c>
      <c r="N347" s="32" t="s">
        <v>27</v>
      </c>
      <c r="O347" s="80"/>
    </row>
    <row r="348" spans="1:15" x14ac:dyDescent="0.25">
      <c r="A348" s="32">
        <f t="shared" si="22"/>
        <v>659</v>
      </c>
      <c r="B348" s="33" t="s">
        <v>371</v>
      </c>
      <c r="C348" s="37">
        <v>42852</v>
      </c>
      <c r="D348" s="35" t="str">
        <f t="shared" si="23"/>
        <v>J</v>
      </c>
      <c r="E348" s="35">
        <f t="shared" si="24"/>
        <v>17</v>
      </c>
      <c r="F348" s="32">
        <v>10</v>
      </c>
      <c r="G348" s="32">
        <v>11</v>
      </c>
      <c r="H348" s="32">
        <v>26</v>
      </c>
      <c r="I348" s="32">
        <v>32</v>
      </c>
      <c r="J348" s="32">
        <v>33</v>
      </c>
      <c r="K348" s="32">
        <v>44</v>
      </c>
      <c r="L348" s="32">
        <v>28</v>
      </c>
      <c r="M348" s="32">
        <v>4</v>
      </c>
      <c r="N348" s="32" t="s">
        <v>27</v>
      </c>
      <c r="O348" s="80"/>
    </row>
    <row r="349" spans="1:15" x14ac:dyDescent="0.25">
      <c r="A349" s="32">
        <f t="shared" si="22"/>
        <v>660</v>
      </c>
      <c r="B349" s="33" t="s">
        <v>372</v>
      </c>
      <c r="C349" s="37">
        <v>42854</v>
      </c>
      <c r="D349" s="35" t="str">
        <f t="shared" si="23"/>
        <v>S</v>
      </c>
      <c r="E349" s="35">
        <f t="shared" si="24"/>
        <v>17</v>
      </c>
      <c r="F349" s="32">
        <v>3</v>
      </c>
      <c r="G349" s="32">
        <v>46</v>
      </c>
      <c r="H349" s="32">
        <v>24</v>
      </c>
      <c r="I349" s="32">
        <v>35</v>
      </c>
      <c r="J349" s="32">
        <v>12</v>
      </c>
      <c r="K349" s="32">
        <v>22</v>
      </c>
      <c r="L349" s="32">
        <v>26</v>
      </c>
      <c r="M349" s="32">
        <v>2</v>
      </c>
      <c r="N349" s="32" t="s">
        <v>27</v>
      </c>
      <c r="O349" s="80"/>
    </row>
    <row r="350" spans="1:15" x14ac:dyDescent="0.25">
      <c r="A350" s="32">
        <f t="shared" si="22"/>
        <v>661</v>
      </c>
      <c r="B350" s="33" t="s">
        <v>373</v>
      </c>
      <c r="C350" s="37">
        <v>42859</v>
      </c>
      <c r="D350" s="35" t="str">
        <f t="shared" si="23"/>
        <v>J</v>
      </c>
      <c r="E350" s="35">
        <f t="shared" si="24"/>
        <v>18</v>
      </c>
      <c r="F350" s="32">
        <v>17</v>
      </c>
      <c r="G350" s="32">
        <v>11</v>
      </c>
      <c r="H350" s="32">
        <v>9</v>
      </c>
      <c r="I350" s="32">
        <v>23</v>
      </c>
      <c r="J350" s="32">
        <v>28</v>
      </c>
      <c r="K350" s="32">
        <v>36</v>
      </c>
      <c r="L350" s="32">
        <v>20</v>
      </c>
      <c r="M350" s="32">
        <v>0</v>
      </c>
      <c r="N350" s="32" t="s">
        <v>27</v>
      </c>
      <c r="O350" s="80"/>
    </row>
    <row r="351" spans="1:15" x14ac:dyDescent="0.25">
      <c r="A351" s="32">
        <f t="shared" si="22"/>
        <v>662</v>
      </c>
      <c r="B351" s="33" t="s">
        <v>374</v>
      </c>
      <c r="C351" s="37">
        <v>42861</v>
      </c>
      <c r="D351" s="35" t="str">
        <f t="shared" si="23"/>
        <v>S</v>
      </c>
      <c r="E351" s="35">
        <f t="shared" si="24"/>
        <v>18</v>
      </c>
      <c r="F351" s="32">
        <v>27</v>
      </c>
      <c r="G351" s="32">
        <v>22</v>
      </c>
      <c r="H351" s="32">
        <v>34</v>
      </c>
      <c r="I351" s="32">
        <v>26</v>
      </c>
      <c r="J351" s="32">
        <v>31</v>
      </c>
      <c r="K351" s="32">
        <v>1</v>
      </c>
      <c r="L351" s="32">
        <v>28</v>
      </c>
      <c r="M351" s="32">
        <v>3</v>
      </c>
      <c r="N351" s="32" t="s">
        <v>27</v>
      </c>
      <c r="O351" s="80"/>
    </row>
    <row r="352" spans="1:15" x14ac:dyDescent="0.25">
      <c r="A352" s="32">
        <f t="shared" si="22"/>
        <v>663</v>
      </c>
      <c r="B352" s="33" t="s">
        <v>375</v>
      </c>
      <c r="C352" s="37">
        <v>42866</v>
      </c>
      <c r="D352" s="35" t="str">
        <f t="shared" si="23"/>
        <v>J</v>
      </c>
      <c r="E352" s="35">
        <f t="shared" si="24"/>
        <v>19</v>
      </c>
      <c r="F352" s="32">
        <v>19</v>
      </c>
      <c r="G352" s="32">
        <v>28</v>
      </c>
      <c r="H352" s="32">
        <v>20</v>
      </c>
      <c r="I352" s="32">
        <v>39</v>
      </c>
      <c r="J352" s="32">
        <v>6</v>
      </c>
      <c r="K352" s="32">
        <v>31</v>
      </c>
      <c r="L352" s="32">
        <v>35</v>
      </c>
      <c r="M352" s="32">
        <v>9</v>
      </c>
      <c r="N352" s="32" t="s">
        <v>27</v>
      </c>
      <c r="O352" s="80"/>
    </row>
    <row r="353" spans="1:15" x14ac:dyDescent="0.25">
      <c r="A353" s="32">
        <f t="shared" si="22"/>
        <v>664</v>
      </c>
      <c r="B353" s="33" t="s">
        <v>376</v>
      </c>
      <c r="C353" s="37">
        <v>42868</v>
      </c>
      <c r="D353" s="35" t="str">
        <f t="shared" si="23"/>
        <v>S</v>
      </c>
      <c r="E353" s="35">
        <f t="shared" si="24"/>
        <v>19</v>
      </c>
      <c r="F353" s="32">
        <v>9</v>
      </c>
      <c r="G353" s="32">
        <v>28</v>
      </c>
      <c r="H353" s="32">
        <v>29</v>
      </c>
      <c r="I353" s="32">
        <v>3</v>
      </c>
      <c r="J353" s="32">
        <v>41</v>
      </c>
      <c r="K353" s="32">
        <v>42</v>
      </c>
      <c r="L353" s="32">
        <v>6</v>
      </c>
      <c r="M353" s="32">
        <v>5</v>
      </c>
      <c r="N353" s="32" t="s">
        <v>27</v>
      </c>
      <c r="O353" s="80"/>
    </row>
    <row r="354" spans="1:15" x14ac:dyDescent="0.25">
      <c r="A354" s="32">
        <f t="shared" si="22"/>
        <v>665</v>
      </c>
      <c r="B354" s="33" t="s">
        <v>377</v>
      </c>
      <c r="C354" s="37">
        <v>42873</v>
      </c>
      <c r="D354" s="35" t="str">
        <f t="shared" si="23"/>
        <v>J</v>
      </c>
      <c r="E354" s="35">
        <f t="shared" si="24"/>
        <v>20</v>
      </c>
      <c r="F354" s="32">
        <v>27</v>
      </c>
      <c r="G354" s="32">
        <v>19</v>
      </c>
      <c r="H354" s="32">
        <v>8</v>
      </c>
      <c r="I354" s="32">
        <v>15</v>
      </c>
      <c r="J354" s="32">
        <v>47</v>
      </c>
      <c r="K354" s="32">
        <v>16</v>
      </c>
      <c r="L354" s="32">
        <v>10</v>
      </c>
      <c r="M354" s="32">
        <v>5</v>
      </c>
      <c r="N354" s="32" t="s">
        <v>27</v>
      </c>
      <c r="O354" s="80"/>
    </row>
    <row r="355" spans="1:15" x14ac:dyDescent="0.25">
      <c r="A355" s="32">
        <f t="shared" si="22"/>
        <v>666</v>
      </c>
      <c r="B355" s="33" t="s">
        <v>378</v>
      </c>
      <c r="C355" s="37">
        <v>42875</v>
      </c>
      <c r="D355" s="35" t="str">
        <f t="shared" si="23"/>
        <v>S</v>
      </c>
      <c r="E355" s="35">
        <f t="shared" si="24"/>
        <v>20</v>
      </c>
      <c r="F355" s="32">
        <v>24</v>
      </c>
      <c r="G355" s="32">
        <v>25</v>
      </c>
      <c r="H355" s="32">
        <v>36</v>
      </c>
      <c r="I355" s="32">
        <v>32</v>
      </c>
      <c r="J355" s="32">
        <v>10</v>
      </c>
      <c r="K355" s="32">
        <v>31</v>
      </c>
      <c r="L355" s="32">
        <v>48</v>
      </c>
      <c r="M355" s="32">
        <v>9</v>
      </c>
      <c r="N355" s="32" t="s">
        <v>27</v>
      </c>
      <c r="O355" s="80"/>
    </row>
    <row r="356" spans="1:15" x14ac:dyDescent="0.25">
      <c r="A356" s="32">
        <f t="shared" si="22"/>
        <v>667</v>
      </c>
      <c r="B356" s="33" t="s">
        <v>379</v>
      </c>
      <c r="C356" s="37">
        <v>42880</v>
      </c>
      <c r="D356" s="35" t="str">
        <f t="shared" si="23"/>
        <v>J</v>
      </c>
      <c r="E356" s="35">
        <f t="shared" si="24"/>
        <v>21</v>
      </c>
      <c r="F356" s="32">
        <v>42</v>
      </c>
      <c r="G356" s="32">
        <v>21</v>
      </c>
      <c r="H356" s="32">
        <v>32</v>
      </c>
      <c r="I356" s="32">
        <v>18</v>
      </c>
      <c r="J356" s="32">
        <v>28</v>
      </c>
      <c r="K356" s="32">
        <v>34</v>
      </c>
      <c r="L356" s="32">
        <v>7</v>
      </c>
      <c r="M356" s="32">
        <v>4</v>
      </c>
      <c r="N356" s="32" t="s">
        <v>27</v>
      </c>
      <c r="O356" s="80"/>
    </row>
    <row r="357" spans="1:15" x14ac:dyDescent="0.25">
      <c r="A357" s="32">
        <f t="shared" si="22"/>
        <v>668</v>
      </c>
      <c r="B357" s="33" t="s">
        <v>380</v>
      </c>
      <c r="C357" s="37">
        <v>42882</v>
      </c>
      <c r="D357" s="35" t="str">
        <f t="shared" si="23"/>
        <v>S</v>
      </c>
      <c r="E357" s="35">
        <f t="shared" si="24"/>
        <v>21</v>
      </c>
      <c r="F357" s="32">
        <v>18</v>
      </c>
      <c r="G357" s="32">
        <v>25</v>
      </c>
      <c r="H357" s="32">
        <v>26</v>
      </c>
      <c r="I357" s="32">
        <v>29</v>
      </c>
      <c r="J357" s="32">
        <v>30</v>
      </c>
      <c r="K357" s="32">
        <v>39</v>
      </c>
      <c r="L357" s="32">
        <v>44</v>
      </c>
      <c r="M357" s="32">
        <v>5</v>
      </c>
      <c r="N357" s="32" t="s">
        <v>27</v>
      </c>
      <c r="O357" s="80"/>
    </row>
    <row r="358" spans="1:15" x14ac:dyDescent="0.25">
      <c r="A358" s="32">
        <f t="shared" si="22"/>
        <v>669</v>
      </c>
      <c r="B358" s="33" t="s">
        <v>381</v>
      </c>
      <c r="C358" s="37">
        <v>42887</v>
      </c>
      <c r="D358" s="35" t="str">
        <f t="shared" si="23"/>
        <v>J</v>
      </c>
      <c r="E358" s="35">
        <f t="shared" si="24"/>
        <v>22</v>
      </c>
      <c r="F358" s="32">
        <v>10</v>
      </c>
      <c r="G358" s="32">
        <v>29</v>
      </c>
      <c r="H358" s="32">
        <v>37</v>
      </c>
      <c r="I358" s="32">
        <v>26</v>
      </c>
      <c r="J358" s="32">
        <v>7</v>
      </c>
      <c r="K358" s="32">
        <v>33</v>
      </c>
      <c r="L358" s="32">
        <v>6</v>
      </c>
      <c r="M358" s="32">
        <v>9</v>
      </c>
      <c r="N358" s="32" t="s">
        <v>27</v>
      </c>
      <c r="O358" s="80"/>
    </row>
    <row r="359" spans="1:15" x14ac:dyDescent="0.25">
      <c r="A359" s="32">
        <f t="shared" si="22"/>
        <v>670</v>
      </c>
      <c r="B359" s="33" t="s">
        <v>382</v>
      </c>
      <c r="C359" s="37">
        <v>42889</v>
      </c>
      <c r="D359" s="35" t="str">
        <f t="shared" si="23"/>
        <v>S</v>
      </c>
      <c r="E359" s="35">
        <f t="shared" si="24"/>
        <v>22</v>
      </c>
      <c r="F359" s="32">
        <v>9</v>
      </c>
      <c r="G359" s="32">
        <v>13</v>
      </c>
      <c r="H359" s="32">
        <v>12</v>
      </c>
      <c r="I359" s="32">
        <v>22</v>
      </c>
      <c r="J359" s="32">
        <v>23</v>
      </c>
      <c r="K359" s="32">
        <v>43</v>
      </c>
      <c r="L359" s="32">
        <v>40</v>
      </c>
      <c r="M359" s="32">
        <v>9</v>
      </c>
      <c r="N359" s="32" t="s">
        <v>27</v>
      </c>
      <c r="O359" s="80"/>
    </row>
    <row r="360" spans="1:15" x14ac:dyDescent="0.25">
      <c r="A360" s="32">
        <f t="shared" si="22"/>
        <v>671</v>
      </c>
      <c r="B360" s="33" t="s">
        <v>383</v>
      </c>
      <c r="C360" s="37">
        <v>42894</v>
      </c>
      <c r="D360" s="35" t="str">
        <f t="shared" si="23"/>
        <v>J</v>
      </c>
      <c r="E360" s="35">
        <f t="shared" si="24"/>
        <v>23</v>
      </c>
      <c r="F360" s="32">
        <v>34</v>
      </c>
      <c r="G360" s="32">
        <v>19</v>
      </c>
      <c r="H360" s="32">
        <v>20</v>
      </c>
      <c r="I360" s="32">
        <v>25</v>
      </c>
      <c r="J360" s="32">
        <v>32</v>
      </c>
      <c r="K360" s="32">
        <v>33</v>
      </c>
      <c r="L360" s="32">
        <v>24</v>
      </c>
      <c r="M360" s="32">
        <v>4</v>
      </c>
      <c r="N360" s="32" t="s">
        <v>27</v>
      </c>
      <c r="O360" s="80"/>
    </row>
    <row r="361" spans="1:15" x14ac:dyDescent="0.25">
      <c r="A361" s="32">
        <f t="shared" si="22"/>
        <v>672</v>
      </c>
      <c r="B361" s="33" t="s">
        <v>384</v>
      </c>
      <c r="C361" s="37">
        <v>42896</v>
      </c>
      <c r="D361" s="35" t="str">
        <f t="shared" si="23"/>
        <v>S</v>
      </c>
      <c r="E361" s="35">
        <f t="shared" si="24"/>
        <v>23</v>
      </c>
      <c r="F361" s="32">
        <v>19</v>
      </c>
      <c r="G361" s="32">
        <v>29</v>
      </c>
      <c r="H361" s="32">
        <v>22</v>
      </c>
      <c r="I361" s="32">
        <v>35</v>
      </c>
      <c r="J361" s="32">
        <v>45</v>
      </c>
      <c r="K361" s="32">
        <v>18</v>
      </c>
      <c r="L361" s="32">
        <v>4</v>
      </c>
      <c r="M361" s="32">
        <v>8</v>
      </c>
      <c r="N361" s="32" t="s">
        <v>27</v>
      </c>
      <c r="O361" s="80"/>
    </row>
    <row r="362" spans="1:15" x14ac:dyDescent="0.25">
      <c r="A362" s="32">
        <f t="shared" si="22"/>
        <v>673</v>
      </c>
      <c r="B362" s="33" t="s">
        <v>385</v>
      </c>
      <c r="C362" s="37">
        <v>42901</v>
      </c>
      <c r="D362" s="35" t="str">
        <f t="shared" si="23"/>
        <v>J</v>
      </c>
      <c r="E362" s="35">
        <f t="shared" si="24"/>
        <v>24</v>
      </c>
      <c r="F362" s="32">
        <v>20</v>
      </c>
      <c r="G362" s="32">
        <v>7</v>
      </c>
      <c r="H362" s="32">
        <v>11</v>
      </c>
      <c r="I362" s="32">
        <v>30</v>
      </c>
      <c r="J362" s="32">
        <v>3</v>
      </c>
      <c r="K362" s="32">
        <v>22</v>
      </c>
      <c r="L362" s="32">
        <v>41</v>
      </c>
      <c r="M362" s="32">
        <v>9</v>
      </c>
      <c r="N362" s="32" t="s">
        <v>27</v>
      </c>
      <c r="O362" s="80"/>
    </row>
    <row r="363" spans="1:15" x14ac:dyDescent="0.25">
      <c r="A363" s="32">
        <f t="shared" si="22"/>
        <v>674</v>
      </c>
      <c r="B363" s="33" t="s">
        <v>386</v>
      </c>
      <c r="C363" s="37">
        <v>42903</v>
      </c>
      <c r="D363" s="35" t="str">
        <f t="shared" si="23"/>
        <v>S</v>
      </c>
      <c r="E363" s="35">
        <f t="shared" si="24"/>
        <v>24</v>
      </c>
      <c r="F363" s="32">
        <v>3</v>
      </c>
      <c r="G363" s="32">
        <v>21</v>
      </c>
      <c r="H363" s="32">
        <v>43</v>
      </c>
      <c r="I363" s="32">
        <v>16</v>
      </c>
      <c r="J363" s="32">
        <v>13</v>
      </c>
      <c r="K363" s="32">
        <v>28</v>
      </c>
      <c r="L363" s="32">
        <v>24</v>
      </c>
      <c r="M363" s="32">
        <v>2</v>
      </c>
      <c r="N363" s="32" t="s">
        <v>27</v>
      </c>
      <c r="O363" s="80"/>
    </row>
    <row r="364" spans="1:15" x14ac:dyDescent="0.25">
      <c r="A364" s="32">
        <f t="shared" si="22"/>
        <v>675</v>
      </c>
      <c r="B364" s="33" t="s">
        <v>387</v>
      </c>
      <c r="C364" s="37">
        <v>42908</v>
      </c>
      <c r="D364" s="35" t="str">
        <f t="shared" si="23"/>
        <v>J</v>
      </c>
      <c r="E364" s="35">
        <f t="shared" si="24"/>
        <v>25</v>
      </c>
      <c r="F364" s="32">
        <v>37</v>
      </c>
      <c r="G364" s="32">
        <v>15</v>
      </c>
      <c r="H364" s="32">
        <v>30</v>
      </c>
      <c r="I364" s="32">
        <v>38</v>
      </c>
      <c r="J364" s="32">
        <v>3</v>
      </c>
      <c r="K364" s="32">
        <v>41</v>
      </c>
      <c r="L364" s="32">
        <v>8</v>
      </c>
      <c r="M364" s="32">
        <v>0</v>
      </c>
      <c r="N364" s="32" t="s">
        <v>27</v>
      </c>
      <c r="O364" s="80"/>
    </row>
    <row r="365" spans="1:15" x14ac:dyDescent="0.25">
      <c r="A365" s="32">
        <f t="shared" si="22"/>
        <v>676</v>
      </c>
      <c r="B365" s="33" t="s">
        <v>388</v>
      </c>
      <c r="C365" s="37">
        <v>42910</v>
      </c>
      <c r="D365" s="35" t="str">
        <f t="shared" si="23"/>
        <v>S</v>
      </c>
      <c r="E365" s="35">
        <f t="shared" si="24"/>
        <v>25</v>
      </c>
      <c r="F365" s="32">
        <v>14</v>
      </c>
      <c r="G365" s="32">
        <v>30</v>
      </c>
      <c r="H365" s="32">
        <v>40</v>
      </c>
      <c r="I365" s="32">
        <v>21</v>
      </c>
      <c r="J365" s="32">
        <v>11</v>
      </c>
      <c r="K365" s="32">
        <v>39</v>
      </c>
      <c r="L365" s="32">
        <v>29</v>
      </c>
      <c r="M365" s="32">
        <v>7</v>
      </c>
      <c r="N365" s="32" t="s">
        <v>27</v>
      </c>
      <c r="O365" s="80"/>
    </row>
    <row r="366" spans="1:15" x14ac:dyDescent="0.25">
      <c r="A366" s="32">
        <f t="shared" si="22"/>
        <v>677</v>
      </c>
      <c r="B366" s="33" t="s">
        <v>389</v>
      </c>
      <c r="C366" s="37">
        <v>42915</v>
      </c>
      <c r="D366" s="35" t="str">
        <f t="shared" si="23"/>
        <v>J</v>
      </c>
      <c r="E366" s="35">
        <f t="shared" si="24"/>
        <v>26</v>
      </c>
      <c r="F366" s="32">
        <v>49</v>
      </c>
      <c r="G366" s="32">
        <v>35</v>
      </c>
      <c r="H366" s="32">
        <v>20</v>
      </c>
      <c r="I366" s="32">
        <v>40</v>
      </c>
      <c r="J366" s="32">
        <v>1</v>
      </c>
      <c r="K366" s="32">
        <v>11</v>
      </c>
      <c r="L366" s="32">
        <v>16</v>
      </c>
      <c r="M366" s="32">
        <v>0</v>
      </c>
      <c r="N366" s="32" t="s">
        <v>27</v>
      </c>
      <c r="O366" s="80"/>
    </row>
    <row r="367" spans="1:15" x14ac:dyDescent="0.25">
      <c r="A367" s="32">
        <f t="shared" si="22"/>
        <v>678</v>
      </c>
      <c r="B367" s="33" t="s">
        <v>390</v>
      </c>
      <c r="C367" s="37">
        <v>42917</v>
      </c>
      <c r="D367" s="35" t="str">
        <f t="shared" si="23"/>
        <v>S</v>
      </c>
      <c r="E367" s="35">
        <f t="shared" si="24"/>
        <v>26</v>
      </c>
      <c r="F367" s="32">
        <v>26</v>
      </c>
      <c r="G367" s="32">
        <v>22</v>
      </c>
      <c r="H367" s="32">
        <v>30</v>
      </c>
      <c r="I367" s="32">
        <v>27</v>
      </c>
      <c r="J367" s="32">
        <v>31</v>
      </c>
      <c r="K367" s="32">
        <v>12</v>
      </c>
      <c r="L367" s="32">
        <v>29</v>
      </c>
      <c r="M367" s="32">
        <v>2</v>
      </c>
      <c r="N367" s="32" t="s">
        <v>27</v>
      </c>
      <c r="O367" s="80"/>
    </row>
    <row r="368" spans="1:15" x14ac:dyDescent="0.25">
      <c r="A368" s="32">
        <f t="shared" si="22"/>
        <v>679</v>
      </c>
      <c r="B368" s="33" t="s">
        <v>391</v>
      </c>
      <c r="C368" s="37">
        <v>42922</v>
      </c>
      <c r="D368" s="35" t="str">
        <f t="shared" si="23"/>
        <v>J</v>
      </c>
      <c r="E368" s="35">
        <f t="shared" si="24"/>
        <v>27</v>
      </c>
      <c r="F368" s="32">
        <v>29</v>
      </c>
      <c r="G368" s="32">
        <v>20</v>
      </c>
      <c r="H368" s="32">
        <v>3</v>
      </c>
      <c r="I368" s="32">
        <v>9</v>
      </c>
      <c r="J368" s="32">
        <v>49</v>
      </c>
      <c r="K368" s="32">
        <v>5</v>
      </c>
      <c r="L368" s="32">
        <v>46</v>
      </c>
      <c r="M368" s="32">
        <v>1</v>
      </c>
      <c r="N368" s="32" t="s">
        <v>27</v>
      </c>
      <c r="O368" s="80"/>
    </row>
    <row r="369" spans="1:15" x14ac:dyDescent="0.25">
      <c r="A369" s="32">
        <f t="shared" si="22"/>
        <v>680</v>
      </c>
      <c r="B369" s="33" t="s">
        <v>392</v>
      </c>
      <c r="C369" s="37">
        <v>42924</v>
      </c>
      <c r="D369" s="35" t="str">
        <f t="shared" si="23"/>
        <v>S</v>
      </c>
      <c r="E369" s="35">
        <f t="shared" si="24"/>
        <v>27</v>
      </c>
      <c r="F369" s="32">
        <v>3</v>
      </c>
      <c r="G369" s="32">
        <v>16</v>
      </c>
      <c r="H369" s="32">
        <v>21</v>
      </c>
      <c r="I369" s="32">
        <v>25</v>
      </c>
      <c r="J369" s="32">
        <v>26</v>
      </c>
      <c r="K369" s="32">
        <v>39</v>
      </c>
      <c r="L369" s="32">
        <v>48</v>
      </c>
      <c r="M369" s="32">
        <v>3</v>
      </c>
      <c r="N369" s="32" t="s">
        <v>27</v>
      </c>
      <c r="O369" s="80"/>
    </row>
    <row r="370" spans="1:15" x14ac:dyDescent="0.25">
      <c r="A370" s="32">
        <f t="shared" si="22"/>
        <v>681</v>
      </c>
      <c r="B370" s="33" t="s">
        <v>393</v>
      </c>
      <c r="C370" s="37">
        <v>42929</v>
      </c>
      <c r="D370" s="35" t="str">
        <f t="shared" si="23"/>
        <v>J</v>
      </c>
      <c r="E370" s="35">
        <f t="shared" si="24"/>
        <v>28</v>
      </c>
      <c r="F370" s="32">
        <v>40</v>
      </c>
      <c r="G370" s="32">
        <v>27</v>
      </c>
      <c r="H370" s="32">
        <v>6</v>
      </c>
      <c r="I370" s="32">
        <v>8</v>
      </c>
      <c r="J370" s="32">
        <v>12</v>
      </c>
      <c r="K370" s="32">
        <v>1</v>
      </c>
      <c r="L370" s="32">
        <v>42</v>
      </c>
      <c r="M370" s="32">
        <v>7</v>
      </c>
      <c r="N370" s="32" t="s">
        <v>27</v>
      </c>
      <c r="O370" s="80"/>
    </row>
    <row r="371" spans="1:15" x14ac:dyDescent="0.25">
      <c r="A371" s="32">
        <f t="shared" si="22"/>
        <v>682</v>
      </c>
      <c r="B371" s="33" t="s">
        <v>394</v>
      </c>
      <c r="C371" s="37">
        <v>42931</v>
      </c>
      <c r="D371" s="35" t="str">
        <f t="shared" si="23"/>
        <v>S</v>
      </c>
      <c r="E371" s="35">
        <f t="shared" si="24"/>
        <v>28</v>
      </c>
      <c r="F371" s="32">
        <v>23</v>
      </c>
      <c r="G371" s="32">
        <v>46</v>
      </c>
      <c r="H371" s="32">
        <v>42</v>
      </c>
      <c r="I371" s="32">
        <v>47</v>
      </c>
      <c r="J371" s="32">
        <v>32</v>
      </c>
      <c r="K371" s="32">
        <v>11</v>
      </c>
      <c r="L371" s="32">
        <v>8</v>
      </c>
      <c r="M371" s="32">
        <v>1</v>
      </c>
      <c r="N371" s="32" t="s">
        <v>27</v>
      </c>
      <c r="O371" s="80"/>
    </row>
    <row r="372" spans="1:15" x14ac:dyDescent="0.25">
      <c r="A372" s="32">
        <f t="shared" si="22"/>
        <v>683</v>
      </c>
      <c r="B372" s="38" t="s">
        <v>395</v>
      </c>
      <c r="C372" s="37">
        <v>42936</v>
      </c>
      <c r="D372" s="35" t="str">
        <f t="shared" si="23"/>
        <v>J</v>
      </c>
      <c r="E372" s="35">
        <f t="shared" si="24"/>
        <v>29</v>
      </c>
      <c r="F372" s="32">
        <v>5</v>
      </c>
      <c r="G372" s="32">
        <v>46</v>
      </c>
      <c r="H372" s="32">
        <v>43</v>
      </c>
      <c r="I372" s="32">
        <v>35</v>
      </c>
      <c r="J372" s="32">
        <v>3</v>
      </c>
      <c r="K372" s="32">
        <v>22</v>
      </c>
      <c r="L372" s="32">
        <v>41</v>
      </c>
      <c r="M372" s="32">
        <v>5</v>
      </c>
      <c r="N372" s="32" t="s">
        <v>27</v>
      </c>
      <c r="O372" s="80"/>
    </row>
    <row r="373" spans="1:15" x14ac:dyDescent="0.25">
      <c r="A373" s="32">
        <f t="shared" si="22"/>
        <v>684</v>
      </c>
      <c r="B373" s="38" t="s">
        <v>396</v>
      </c>
      <c r="C373" s="37">
        <v>42938</v>
      </c>
      <c r="D373" s="35" t="str">
        <f t="shared" si="23"/>
        <v>S</v>
      </c>
      <c r="E373" s="35">
        <f t="shared" si="24"/>
        <v>29</v>
      </c>
      <c r="F373" s="32">
        <v>37</v>
      </c>
      <c r="G373" s="32">
        <v>38</v>
      </c>
      <c r="H373" s="32">
        <v>27</v>
      </c>
      <c r="I373" s="32">
        <v>40</v>
      </c>
      <c r="J373" s="32">
        <v>21</v>
      </c>
      <c r="K373" s="32">
        <v>18</v>
      </c>
      <c r="L373" s="32">
        <v>20</v>
      </c>
      <c r="M373" s="32">
        <v>1</v>
      </c>
      <c r="N373" s="32" t="s">
        <v>27</v>
      </c>
      <c r="O373" s="80"/>
    </row>
    <row r="374" spans="1:15" x14ac:dyDescent="0.25">
      <c r="A374" s="32">
        <f t="shared" si="22"/>
        <v>685</v>
      </c>
      <c r="B374" s="38" t="s">
        <v>397</v>
      </c>
      <c r="C374" s="37">
        <v>42943</v>
      </c>
      <c r="D374" s="35" t="str">
        <f t="shared" si="23"/>
        <v>J</v>
      </c>
      <c r="E374" s="35">
        <f t="shared" si="24"/>
        <v>30</v>
      </c>
      <c r="F374" s="32">
        <v>2</v>
      </c>
      <c r="G374" s="32">
        <v>1</v>
      </c>
      <c r="H374" s="32">
        <v>27</v>
      </c>
      <c r="I374" s="32">
        <v>49</v>
      </c>
      <c r="J374" s="32">
        <v>39</v>
      </c>
      <c r="K374" s="32">
        <v>5</v>
      </c>
      <c r="L374" s="32">
        <v>40</v>
      </c>
      <c r="M374" s="32">
        <v>5</v>
      </c>
      <c r="N374" s="32" t="s">
        <v>27</v>
      </c>
      <c r="O374" s="80"/>
    </row>
    <row r="375" spans="1:15" x14ac:dyDescent="0.25">
      <c r="A375" s="32">
        <f t="shared" si="22"/>
        <v>686</v>
      </c>
      <c r="B375" s="38" t="s">
        <v>398</v>
      </c>
      <c r="C375" s="37">
        <v>42945</v>
      </c>
      <c r="D375" s="35" t="str">
        <f t="shared" si="23"/>
        <v>S</v>
      </c>
      <c r="E375" s="35">
        <f t="shared" si="24"/>
        <v>30</v>
      </c>
      <c r="F375" s="32">
        <v>20</v>
      </c>
      <c r="G375" s="32">
        <v>43</v>
      </c>
      <c r="H375" s="32">
        <v>47</v>
      </c>
      <c r="I375" s="32">
        <v>35</v>
      </c>
      <c r="J375" s="32">
        <v>23</v>
      </c>
      <c r="K375" s="32">
        <v>44</v>
      </c>
      <c r="L375" s="32">
        <v>16</v>
      </c>
      <c r="M375" s="32">
        <v>5</v>
      </c>
      <c r="N375" s="32" t="s">
        <v>27</v>
      </c>
      <c r="O375" s="80"/>
    </row>
    <row r="376" spans="1:15" x14ac:dyDescent="0.25">
      <c r="A376" s="32">
        <f t="shared" si="22"/>
        <v>687</v>
      </c>
      <c r="B376" s="38" t="s">
        <v>399</v>
      </c>
      <c r="C376" s="37">
        <v>42950</v>
      </c>
      <c r="D376" s="35" t="str">
        <f t="shared" si="23"/>
        <v>J</v>
      </c>
      <c r="E376" s="35">
        <f t="shared" si="24"/>
        <v>31</v>
      </c>
      <c r="F376" s="32">
        <v>27</v>
      </c>
      <c r="G376" s="32">
        <v>34</v>
      </c>
      <c r="H376" s="32">
        <v>13</v>
      </c>
      <c r="I376" s="32">
        <v>17</v>
      </c>
      <c r="J376" s="32">
        <v>20</v>
      </c>
      <c r="K376" s="32">
        <v>33</v>
      </c>
      <c r="L376" s="32">
        <v>31</v>
      </c>
      <c r="M376" s="32">
        <v>6</v>
      </c>
      <c r="N376" s="32" t="s">
        <v>27</v>
      </c>
      <c r="O376" s="80"/>
    </row>
    <row r="377" spans="1:15" x14ac:dyDescent="0.25">
      <c r="A377" s="32">
        <f t="shared" si="22"/>
        <v>688</v>
      </c>
      <c r="B377" s="38" t="s">
        <v>400</v>
      </c>
      <c r="C377" s="37">
        <v>42952</v>
      </c>
      <c r="D377" s="35" t="str">
        <f t="shared" si="23"/>
        <v>S</v>
      </c>
      <c r="E377" s="35">
        <f t="shared" si="24"/>
        <v>31</v>
      </c>
      <c r="F377" s="32">
        <v>26</v>
      </c>
      <c r="G377" s="32">
        <v>10</v>
      </c>
      <c r="H377" s="32">
        <v>44</v>
      </c>
      <c r="I377" s="32">
        <v>49</v>
      </c>
      <c r="J377" s="32">
        <v>17</v>
      </c>
      <c r="K377" s="32">
        <v>6</v>
      </c>
      <c r="L377" s="32">
        <v>21</v>
      </c>
      <c r="M377" s="32">
        <v>3</v>
      </c>
      <c r="N377" s="32" t="s">
        <v>27</v>
      </c>
      <c r="O377" s="80"/>
    </row>
    <row r="378" spans="1:15" x14ac:dyDescent="0.25">
      <c r="A378" s="32">
        <f t="shared" si="22"/>
        <v>689</v>
      </c>
      <c r="B378" s="38" t="s">
        <v>401</v>
      </c>
      <c r="C378" s="37">
        <v>42957</v>
      </c>
      <c r="D378" s="35" t="str">
        <f t="shared" si="23"/>
        <v>J</v>
      </c>
      <c r="E378" s="35">
        <f t="shared" si="24"/>
        <v>32</v>
      </c>
      <c r="F378" s="32">
        <v>20</v>
      </c>
      <c r="G378" s="32">
        <v>26</v>
      </c>
      <c r="H378" s="32">
        <v>6</v>
      </c>
      <c r="I378" s="32">
        <v>45</v>
      </c>
      <c r="J378" s="32">
        <v>38</v>
      </c>
      <c r="K378" s="32">
        <v>9</v>
      </c>
      <c r="L378" s="32">
        <v>33</v>
      </c>
      <c r="M378" s="32">
        <v>9</v>
      </c>
      <c r="N378" s="32" t="s">
        <v>27</v>
      </c>
      <c r="O378" s="80"/>
    </row>
    <row r="379" spans="1:15" x14ac:dyDescent="0.25">
      <c r="A379" s="32">
        <f t="shared" si="22"/>
        <v>690</v>
      </c>
      <c r="B379" s="38" t="s">
        <v>402</v>
      </c>
      <c r="C379" s="37">
        <v>42959</v>
      </c>
      <c r="D379" s="35" t="str">
        <f t="shared" si="23"/>
        <v>S</v>
      </c>
      <c r="E379" s="35">
        <f t="shared" si="24"/>
        <v>32</v>
      </c>
      <c r="F379" s="35">
        <v>25</v>
      </c>
      <c r="G379" s="32">
        <v>17</v>
      </c>
      <c r="H379" s="32">
        <v>9</v>
      </c>
      <c r="I379" s="32">
        <v>46</v>
      </c>
      <c r="J379" s="32">
        <v>19</v>
      </c>
      <c r="K379" s="32">
        <v>29</v>
      </c>
      <c r="L379" s="32">
        <v>40</v>
      </c>
      <c r="M379" s="32">
        <v>7</v>
      </c>
      <c r="N379" s="32" t="s">
        <v>27</v>
      </c>
      <c r="O379" s="80"/>
    </row>
    <row r="380" spans="1:15" x14ac:dyDescent="0.25">
      <c r="A380" s="32">
        <f t="shared" si="22"/>
        <v>691</v>
      </c>
      <c r="B380" s="38" t="s">
        <v>403</v>
      </c>
      <c r="C380" s="37">
        <v>42964</v>
      </c>
      <c r="D380" s="35" t="str">
        <f t="shared" si="23"/>
        <v>J</v>
      </c>
      <c r="E380" s="35">
        <f t="shared" si="24"/>
        <v>33</v>
      </c>
      <c r="F380" s="32">
        <v>8</v>
      </c>
      <c r="G380" s="32">
        <v>45</v>
      </c>
      <c r="H380" s="32">
        <v>48</v>
      </c>
      <c r="I380" s="32">
        <v>19</v>
      </c>
      <c r="J380" s="32">
        <v>17</v>
      </c>
      <c r="K380" s="32">
        <v>49</v>
      </c>
      <c r="L380" s="32">
        <v>43</v>
      </c>
      <c r="M380" s="32">
        <v>2</v>
      </c>
      <c r="N380" s="32" t="s">
        <v>27</v>
      </c>
      <c r="O380" s="80"/>
    </row>
    <row r="381" spans="1:15" x14ac:dyDescent="0.25">
      <c r="A381" s="32">
        <f t="shared" si="22"/>
        <v>692</v>
      </c>
      <c r="B381" s="38" t="s">
        <v>404</v>
      </c>
      <c r="C381" s="37">
        <v>42966</v>
      </c>
      <c r="D381" s="35" t="str">
        <f t="shared" si="23"/>
        <v>S</v>
      </c>
      <c r="E381" s="35">
        <f t="shared" si="24"/>
        <v>33</v>
      </c>
      <c r="F381" s="32">
        <v>17</v>
      </c>
      <c r="G381" s="32">
        <v>35</v>
      </c>
      <c r="H381" s="32">
        <v>2</v>
      </c>
      <c r="I381" s="32">
        <v>43</v>
      </c>
      <c r="J381" s="32">
        <v>48</v>
      </c>
      <c r="K381" s="32">
        <v>37</v>
      </c>
      <c r="L381" s="32">
        <v>34</v>
      </c>
      <c r="M381" s="32">
        <v>7</v>
      </c>
      <c r="N381" s="32" t="s">
        <v>27</v>
      </c>
      <c r="O381" s="80"/>
    </row>
    <row r="382" spans="1:15" x14ac:dyDescent="0.25">
      <c r="A382" s="32">
        <f t="shared" si="22"/>
        <v>693</v>
      </c>
      <c r="B382" s="38" t="s">
        <v>405</v>
      </c>
      <c r="C382" s="37">
        <v>42971</v>
      </c>
      <c r="D382" s="35" t="str">
        <f t="shared" si="23"/>
        <v>J</v>
      </c>
      <c r="E382" s="35">
        <f t="shared" si="24"/>
        <v>34</v>
      </c>
      <c r="F382" s="32">
        <v>7</v>
      </c>
      <c r="G382" s="32">
        <v>35</v>
      </c>
      <c r="H382" s="32">
        <v>40</v>
      </c>
      <c r="I382" s="32">
        <v>38</v>
      </c>
      <c r="J382" s="32">
        <v>10</v>
      </c>
      <c r="K382" s="32">
        <v>12</v>
      </c>
      <c r="L382" s="32">
        <v>49</v>
      </c>
      <c r="M382" s="32">
        <v>1</v>
      </c>
      <c r="N382" s="32" t="s">
        <v>27</v>
      </c>
      <c r="O382" s="80"/>
    </row>
    <row r="383" spans="1:15" x14ac:dyDescent="0.25">
      <c r="A383" s="32">
        <f t="shared" si="22"/>
        <v>694</v>
      </c>
      <c r="B383" s="38" t="s">
        <v>406</v>
      </c>
      <c r="C383" s="37">
        <v>42973</v>
      </c>
      <c r="D383" s="35" t="str">
        <f t="shared" si="23"/>
        <v>S</v>
      </c>
      <c r="E383" s="35">
        <f t="shared" si="24"/>
        <v>34</v>
      </c>
      <c r="F383" s="32">
        <v>23</v>
      </c>
      <c r="G383" s="32">
        <v>28</v>
      </c>
      <c r="H383" s="32">
        <v>7</v>
      </c>
      <c r="I383" s="32">
        <v>42</v>
      </c>
      <c r="J383" s="32">
        <v>49</v>
      </c>
      <c r="K383" s="32">
        <v>19</v>
      </c>
      <c r="L383" s="32">
        <v>16</v>
      </c>
      <c r="M383" s="32">
        <v>4</v>
      </c>
      <c r="N383" s="32" t="s">
        <v>27</v>
      </c>
      <c r="O383" s="80"/>
    </row>
    <row r="384" spans="1:15" x14ac:dyDescent="0.25">
      <c r="A384" s="32">
        <f t="shared" si="22"/>
        <v>695</v>
      </c>
      <c r="B384" s="38" t="s">
        <v>407</v>
      </c>
      <c r="C384" s="37">
        <v>42978</v>
      </c>
      <c r="D384" s="35" t="str">
        <f t="shared" si="23"/>
        <v>J</v>
      </c>
      <c r="E384" s="35">
        <f t="shared" si="24"/>
        <v>35</v>
      </c>
      <c r="F384" s="32">
        <v>4</v>
      </c>
      <c r="G384" s="32">
        <v>41</v>
      </c>
      <c r="H384" s="32">
        <v>20</v>
      </c>
      <c r="I384" s="32">
        <v>35</v>
      </c>
      <c r="J384" s="32">
        <v>15</v>
      </c>
      <c r="K384" s="32">
        <v>39</v>
      </c>
      <c r="L384" s="32">
        <v>30</v>
      </c>
      <c r="M384" s="32">
        <v>6</v>
      </c>
      <c r="N384" s="32" t="s">
        <v>27</v>
      </c>
      <c r="O384" s="80"/>
    </row>
    <row r="385" spans="1:15" x14ac:dyDescent="0.25">
      <c r="A385" s="32">
        <f t="shared" si="22"/>
        <v>696</v>
      </c>
      <c r="B385" s="38" t="s">
        <v>408</v>
      </c>
      <c r="C385" s="37">
        <v>42980</v>
      </c>
      <c r="D385" s="35" t="str">
        <f t="shared" si="23"/>
        <v>S</v>
      </c>
      <c r="E385" s="35">
        <f t="shared" si="24"/>
        <v>35</v>
      </c>
      <c r="F385" s="32">
        <v>37</v>
      </c>
      <c r="G385" s="32">
        <v>4</v>
      </c>
      <c r="H385" s="32">
        <v>1</v>
      </c>
      <c r="I385" s="32">
        <v>40</v>
      </c>
      <c r="J385" s="32">
        <v>18</v>
      </c>
      <c r="K385" s="32">
        <v>49</v>
      </c>
      <c r="L385" s="32">
        <v>3</v>
      </c>
      <c r="M385" s="32">
        <v>9</v>
      </c>
      <c r="N385" s="32" t="s">
        <v>27</v>
      </c>
      <c r="O385" s="80"/>
    </row>
    <row r="386" spans="1:15" x14ac:dyDescent="0.25">
      <c r="A386" s="32">
        <f t="shared" si="22"/>
        <v>697</v>
      </c>
      <c r="B386" s="38" t="s">
        <v>409</v>
      </c>
      <c r="C386" s="37">
        <v>42985</v>
      </c>
      <c r="D386" s="35" t="str">
        <f t="shared" si="23"/>
        <v>J</v>
      </c>
      <c r="E386" s="35">
        <f t="shared" si="24"/>
        <v>36</v>
      </c>
      <c r="F386" s="32">
        <v>14</v>
      </c>
      <c r="G386" s="32">
        <v>26</v>
      </c>
      <c r="H386" s="32">
        <v>1</v>
      </c>
      <c r="I386" s="32">
        <v>18</v>
      </c>
      <c r="J386" s="32">
        <v>37</v>
      </c>
      <c r="K386" s="32">
        <v>19</v>
      </c>
      <c r="L386" s="32">
        <v>34</v>
      </c>
      <c r="M386" s="32">
        <v>9</v>
      </c>
      <c r="N386" s="32" t="s">
        <v>27</v>
      </c>
      <c r="O386" s="80"/>
    </row>
    <row r="387" spans="1:15" x14ac:dyDescent="0.25">
      <c r="A387" s="32">
        <f t="shared" si="22"/>
        <v>698</v>
      </c>
      <c r="B387" s="38" t="s">
        <v>410</v>
      </c>
      <c r="C387" s="37">
        <v>42987</v>
      </c>
      <c r="D387" s="35" t="str">
        <f t="shared" si="23"/>
        <v>S</v>
      </c>
      <c r="E387" s="35">
        <f t="shared" si="24"/>
        <v>36</v>
      </c>
      <c r="F387" s="32">
        <v>10</v>
      </c>
      <c r="G387" s="32">
        <v>20</v>
      </c>
      <c r="H387" s="32">
        <v>44</v>
      </c>
      <c r="I387" s="32">
        <v>21</v>
      </c>
      <c r="J387" s="32">
        <v>37</v>
      </c>
      <c r="K387" s="32">
        <v>1</v>
      </c>
      <c r="L387" s="32">
        <v>23</v>
      </c>
      <c r="M387" s="32">
        <v>9</v>
      </c>
      <c r="N387" s="32" t="s">
        <v>27</v>
      </c>
      <c r="O387" s="80"/>
    </row>
    <row r="388" spans="1:15" x14ac:dyDescent="0.25">
      <c r="A388" s="32">
        <f t="shared" ref="A388:A451" si="25">+A387+1</f>
        <v>699</v>
      </c>
      <c r="B388" s="38" t="s">
        <v>411</v>
      </c>
      <c r="C388" s="37">
        <v>42992</v>
      </c>
      <c r="D388" s="35" t="str">
        <f t="shared" si="23"/>
        <v>J</v>
      </c>
      <c r="E388" s="35">
        <f t="shared" si="24"/>
        <v>37</v>
      </c>
      <c r="F388" s="32">
        <v>7</v>
      </c>
      <c r="G388" s="32">
        <v>18</v>
      </c>
      <c r="H388" s="32">
        <v>16</v>
      </c>
      <c r="I388" s="32">
        <v>36</v>
      </c>
      <c r="J388" s="32">
        <v>4</v>
      </c>
      <c r="K388" s="32">
        <v>23</v>
      </c>
      <c r="L388" s="32">
        <v>26</v>
      </c>
      <c r="M388" s="32">
        <v>1</v>
      </c>
      <c r="N388" s="32" t="s">
        <v>27</v>
      </c>
      <c r="O388" s="80"/>
    </row>
    <row r="389" spans="1:15" x14ac:dyDescent="0.25">
      <c r="A389" s="32">
        <f t="shared" si="25"/>
        <v>700</v>
      </c>
      <c r="B389" s="38" t="s">
        <v>412</v>
      </c>
      <c r="C389" s="37">
        <v>42994</v>
      </c>
      <c r="D389" s="35" t="str">
        <f t="shared" si="23"/>
        <v>S</v>
      </c>
      <c r="E389" s="35">
        <f t="shared" si="24"/>
        <v>37</v>
      </c>
      <c r="F389" s="32">
        <v>10</v>
      </c>
      <c r="G389" s="32">
        <v>1</v>
      </c>
      <c r="H389" s="32">
        <v>44</v>
      </c>
      <c r="I389" s="32">
        <v>25</v>
      </c>
      <c r="J389" s="32">
        <v>7</v>
      </c>
      <c r="K389" s="32">
        <v>5</v>
      </c>
      <c r="L389" s="32">
        <v>4</v>
      </c>
      <c r="M389" s="32">
        <v>6</v>
      </c>
      <c r="N389" s="32" t="s">
        <v>27</v>
      </c>
      <c r="O389" s="80"/>
    </row>
    <row r="390" spans="1:15" x14ac:dyDescent="0.25">
      <c r="A390" s="32">
        <f t="shared" si="25"/>
        <v>701</v>
      </c>
      <c r="B390" s="38" t="s">
        <v>413</v>
      </c>
      <c r="C390" s="37">
        <v>42999</v>
      </c>
      <c r="D390" s="35" t="str">
        <f t="shared" si="23"/>
        <v>J</v>
      </c>
      <c r="E390" s="35">
        <f t="shared" si="24"/>
        <v>38</v>
      </c>
      <c r="F390" s="32">
        <v>20</v>
      </c>
      <c r="G390" s="32">
        <v>23</v>
      </c>
      <c r="H390" s="32">
        <v>48</v>
      </c>
      <c r="I390" s="32">
        <v>14</v>
      </c>
      <c r="J390" s="32">
        <v>26</v>
      </c>
      <c r="K390" s="32">
        <v>15</v>
      </c>
      <c r="L390" s="32">
        <v>10</v>
      </c>
      <c r="M390" s="32">
        <v>1</v>
      </c>
      <c r="N390" s="32" t="s">
        <v>27</v>
      </c>
      <c r="O390" s="80"/>
    </row>
    <row r="391" spans="1:15" x14ac:dyDescent="0.25">
      <c r="A391" s="32">
        <f t="shared" si="25"/>
        <v>702</v>
      </c>
      <c r="B391" s="38" t="s">
        <v>414</v>
      </c>
      <c r="C391" s="37">
        <v>43001</v>
      </c>
      <c r="D391" s="35" t="str">
        <f t="shared" si="23"/>
        <v>S</v>
      </c>
      <c r="E391" s="35">
        <f t="shared" si="24"/>
        <v>38</v>
      </c>
      <c r="F391" s="32">
        <v>37</v>
      </c>
      <c r="G391" s="32">
        <v>15</v>
      </c>
      <c r="H391" s="32">
        <v>41</v>
      </c>
      <c r="I391" s="32">
        <v>18</v>
      </c>
      <c r="J391" s="32">
        <v>23</v>
      </c>
      <c r="K391" s="32">
        <v>9</v>
      </c>
      <c r="L391" s="32">
        <v>43</v>
      </c>
      <c r="M391" s="32">
        <v>7</v>
      </c>
      <c r="N391" s="32" t="s">
        <v>27</v>
      </c>
      <c r="O391" s="80"/>
    </row>
    <row r="392" spans="1:15" x14ac:dyDescent="0.25">
      <c r="A392" s="32">
        <f t="shared" si="25"/>
        <v>703</v>
      </c>
      <c r="B392" s="38" t="s">
        <v>415</v>
      </c>
      <c r="C392" s="37">
        <v>43006</v>
      </c>
      <c r="D392" s="35" t="str">
        <f t="shared" si="23"/>
        <v>J</v>
      </c>
      <c r="E392" s="35">
        <f t="shared" si="24"/>
        <v>39</v>
      </c>
      <c r="F392" s="32">
        <v>33</v>
      </c>
      <c r="G392" s="32">
        <v>13</v>
      </c>
      <c r="H392" s="32">
        <v>18</v>
      </c>
      <c r="I392" s="32">
        <v>28</v>
      </c>
      <c r="J392" s="32">
        <v>30</v>
      </c>
      <c r="K392" s="32">
        <v>29</v>
      </c>
      <c r="L392" s="32">
        <v>17</v>
      </c>
      <c r="M392" s="32">
        <v>3</v>
      </c>
      <c r="N392" s="32" t="s">
        <v>27</v>
      </c>
      <c r="O392" s="80"/>
    </row>
    <row r="393" spans="1:15" x14ac:dyDescent="0.25">
      <c r="A393" s="32">
        <f t="shared" si="25"/>
        <v>704</v>
      </c>
      <c r="B393" s="38" t="s">
        <v>416</v>
      </c>
      <c r="C393" s="37">
        <v>43008</v>
      </c>
      <c r="D393" s="35" t="str">
        <f t="shared" si="23"/>
        <v>S</v>
      </c>
      <c r="E393" s="35">
        <f t="shared" si="24"/>
        <v>39</v>
      </c>
      <c r="F393" s="32">
        <v>31</v>
      </c>
      <c r="G393" s="32">
        <v>4</v>
      </c>
      <c r="H393" s="32">
        <v>42</v>
      </c>
      <c r="I393" s="32">
        <v>35</v>
      </c>
      <c r="J393" s="32">
        <v>6</v>
      </c>
      <c r="K393" s="32">
        <v>33</v>
      </c>
      <c r="L393" s="32">
        <v>46</v>
      </c>
      <c r="M393" s="32">
        <v>1</v>
      </c>
      <c r="N393" s="32" t="s">
        <v>27</v>
      </c>
      <c r="O393" s="80"/>
    </row>
    <row r="394" spans="1:15" x14ac:dyDescent="0.25">
      <c r="A394" s="32">
        <f t="shared" si="25"/>
        <v>705</v>
      </c>
      <c r="B394" s="38" t="s">
        <v>417</v>
      </c>
      <c r="C394" s="37">
        <v>43013</v>
      </c>
      <c r="D394" s="35" t="str">
        <f t="shared" si="23"/>
        <v>J</v>
      </c>
      <c r="E394" s="35">
        <f t="shared" si="24"/>
        <v>40</v>
      </c>
      <c r="F394" s="32">
        <v>48</v>
      </c>
      <c r="G394" s="32">
        <v>26</v>
      </c>
      <c r="H394" s="32">
        <v>5</v>
      </c>
      <c r="I394" s="32">
        <v>23</v>
      </c>
      <c r="J394" s="32">
        <v>33</v>
      </c>
      <c r="K394" s="32">
        <v>12</v>
      </c>
      <c r="L394" s="32">
        <v>31</v>
      </c>
      <c r="M394" s="32">
        <v>6</v>
      </c>
      <c r="N394" s="32" t="s">
        <v>27</v>
      </c>
      <c r="O394" s="80"/>
    </row>
    <row r="395" spans="1:15" x14ac:dyDescent="0.25">
      <c r="A395" s="32">
        <f t="shared" si="25"/>
        <v>706</v>
      </c>
      <c r="B395" s="38" t="s">
        <v>418</v>
      </c>
      <c r="C395" s="37">
        <v>43015</v>
      </c>
      <c r="D395" s="35" t="str">
        <f t="shared" si="23"/>
        <v>S</v>
      </c>
      <c r="E395" s="35">
        <f t="shared" si="24"/>
        <v>40</v>
      </c>
      <c r="F395" s="32">
        <v>47</v>
      </c>
      <c r="G395" s="32">
        <v>45</v>
      </c>
      <c r="H395" s="32">
        <v>23</v>
      </c>
      <c r="I395" s="32">
        <v>1</v>
      </c>
      <c r="J395" s="32">
        <v>41</v>
      </c>
      <c r="K395" s="32">
        <v>20</v>
      </c>
      <c r="L395" s="32">
        <v>22</v>
      </c>
      <c r="M395" s="32">
        <v>4</v>
      </c>
      <c r="N395" s="32" t="s">
        <v>27</v>
      </c>
      <c r="O395" s="80"/>
    </row>
    <row r="396" spans="1:15" x14ac:dyDescent="0.25">
      <c r="A396" s="32">
        <f t="shared" si="25"/>
        <v>707</v>
      </c>
      <c r="B396" s="38" t="s">
        <v>419</v>
      </c>
      <c r="C396" s="37">
        <v>43020</v>
      </c>
      <c r="D396" s="35" t="str">
        <f t="shared" si="23"/>
        <v>J</v>
      </c>
      <c r="E396" s="35">
        <f t="shared" si="24"/>
        <v>41</v>
      </c>
      <c r="F396" s="32">
        <v>9</v>
      </c>
      <c r="G396" s="32">
        <v>20</v>
      </c>
      <c r="H396" s="32">
        <v>37</v>
      </c>
      <c r="I396" s="32">
        <v>31</v>
      </c>
      <c r="J396" s="32">
        <v>7</v>
      </c>
      <c r="K396" s="32">
        <v>47</v>
      </c>
      <c r="L396" s="32">
        <v>18</v>
      </c>
      <c r="M396" s="32">
        <v>7</v>
      </c>
      <c r="N396" s="32" t="s">
        <v>27</v>
      </c>
      <c r="O396" s="80"/>
    </row>
    <row r="397" spans="1:15" x14ac:dyDescent="0.25">
      <c r="A397" s="32">
        <f t="shared" si="25"/>
        <v>708</v>
      </c>
      <c r="B397" s="38" t="s">
        <v>420</v>
      </c>
      <c r="C397" s="37">
        <v>43022</v>
      </c>
      <c r="D397" s="35" t="str">
        <f t="shared" si="23"/>
        <v>S</v>
      </c>
      <c r="E397" s="35">
        <f t="shared" si="24"/>
        <v>41</v>
      </c>
      <c r="F397" s="32">
        <v>47</v>
      </c>
      <c r="G397" s="32">
        <v>35</v>
      </c>
      <c r="H397" s="32">
        <v>23</v>
      </c>
      <c r="I397" s="32">
        <v>16</v>
      </c>
      <c r="J397" s="32">
        <v>26</v>
      </c>
      <c r="K397" s="32">
        <v>45</v>
      </c>
      <c r="L397" s="32">
        <v>19</v>
      </c>
      <c r="M397" s="32">
        <v>5</v>
      </c>
      <c r="N397" s="32" t="s">
        <v>27</v>
      </c>
      <c r="O397" s="80"/>
    </row>
    <row r="398" spans="1:15" x14ac:dyDescent="0.25">
      <c r="A398" s="32">
        <f t="shared" si="25"/>
        <v>709</v>
      </c>
      <c r="B398" s="38" t="s">
        <v>421</v>
      </c>
      <c r="C398" s="37">
        <v>43027</v>
      </c>
      <c r="D398" s="35" t="str">
        <f t="shared" si="23"/>
        <v>J</v>
      </c>
      <c r="E398" s="35">
        <f t="shared" si="24"/>
        <v>42</v>
      </c>
      <c r="F398" s="35">
        <v>11</v>
      </c>
      <c r="G398" s="32">
        <v>41</v>
      </c>
      <c r="H398" s="32">
        <v>7</v>
      </c>
      <c r="I398" s="32">
        <v>42</v>
      </c>
      <c r="J398" s="32">
        <v>16</v>
      </c>
      <c r="K398" s="32">
        <v>31</v>
      </c>
      <c r="L398" s="32">
        <v>17</v>
      </c>
      <c r="M398" s="32">
        <v>3</v>
      </c>
      <c r="N398" s="32" t="s">
        <v>27</v>
      </c>
      <c r="O398" s="80"/>
    </row>
    <row r="399" spans="1:15" x14ac:dyDescent="0.25">
      <c r="A399" s="32">
        <f t="shared" si="25"/>
        <v>710</v>
      </c>
      <c r="B399" s="38" t="s">
        <v>422</v>
      </c>
      <c r="C399" s="37">
        <v>43029</v>
      </c>
      <c r="D399" s="35" t="str">
        <f t="shared" si="23"/>
        <v>S</v>
      </c>
      <c r="E399" s="35">
        <f t="shared" si="24"/>
        <v>42</v>
      </c>
      <c r="F399" s="32">
        <v>34</v>
      </c>
      <c r="G399" s="32">
        <v>22</v>
      </c>
      <c r="H399" s="32">
        <v>6</v>
      </c>
      <c r="I399" s="32">
        <v>40</v>
      </c>
      <c r="J399" s="32">
        <v>5</v>
      </c>
      <c r="K399" s="32">
        <v>17</v>
      </c>
      <c r="L399" s="32">
        <v>35</v>
      </c>
      <c r="M399" s="32">
        <v>7</v>
      </c>
      <c r="N399" s="32" t="s">
        <v>27</v>
      </c>
      <c r="O399" s="80"/>
    </row>
    <row r="400" spans="1:15" x14ac:dyDescent="0.25">
      <c r="A400" s="32">
        <f t="shared" si="25"/>
        <v>711</v>
      </c>
      <c r="B400" s="38" t="s">
        <v>423</v>
      </c>
      <c r="C400" s="37">
        <v>43034</v>
      </c>
      <c r="D400" s="35" t="str">
        <f t="shared" si="23"/>
        <v>J</v>
      </c>
      <c r="E400" s="35">
        <f t="shared" si="24"/>
        <v>43</v>
      </c>
      <c r="F400" s="32">
        <v>6</v>
      </c>
      <c r="G400" s="32">
        <v>25</v>
      </c>
      <c r="H400" s="32">
        <v>17</v>
      </c>
      <c r="I400" s="32">
        <v>2</v>
      </c>
      <c r="J400" s="32">
        <v>49</v>
      </c>
      <c r="K400" s="32">
        <v>37</v>
      </c>
      <c r="L400" s="32">
        <v>30</v>
      </c>
      <c r="M400" s="32">
        <v>5</v>
      </c>
      <c r="N400" s="32" t="s">
        <v>27</v>
      </c>
      <c r="O400" s="80"/>
    </row>
    <row r="401" spans="1:15" x14ac:dyDescent="0.25">
      <c r="A401" s="32">
        <f t="shared" si="25"/>
        <v>712</v>
      </c>
      <c r="B401" s="38" t="s">
        <v>424</v>
      </c>
      <c r="C401" s="37">
        <v>43036</v>
      </c>
      <c r="D401" s="35" t="str">
        <f t="shared" si="23"/>
        <v>S</v>
      </c>
      <c r="E401" s="35">
        <f t="shared" si="24"/>
        <v>43</v>
      </c>
      <c r="F401" s="32">
        <v>35</v>
      </c>
      <c r="G401" s="32">
        <v>38</v>
      </c>
      <c r="H401" s="32">
        <v>21</v>
      </c>
      <c r="I401" s="32">
        <v>17</v>
      </c>
      <c r="J401" s="32">
        <v>3</v>
      </c>
      <c r="K401" s="32">
        <v>37</v>
      </c>
      <c r="L401" s="32">
        <v>18</v>
      </c>
      <c r="M401" s="32">
        <v>5</v>
      </c>
      <c r="N401" s="32" t="s">
        <v>27</v>
      </c>
      <c r="O401" s="80"/>
    </row>
    <row r="402" spans="1:15" x14ac:dyDescent="0.25">
      <c r="A402" s="32">
        <f t="shared" si="25"/>
        <v>713</v>
      </c>
      <c r="B402" s="38" t="s">
        <v>425</v>
      </c>
      <c r="C402" s="37">
        <v>43041</v>
      </c>
      <c r="D402" s="35" t="str">
        <f t="shared" si="23"/>
        <v>J</v>
      </c>
      <c r="E402" s="35">
        <f t="shared" si="24"/>
        <v>44</v>
      </c>
      <c r="F402" s="32">
        <v>12</v>
      </c>
      <c r="G402" s="32">
        <v>19</v>
      </c>
      <c r="H402" s="32">
        <v>34</v>
      </c>
      <c r="I402" s="32">
        <v>45</v>
      </c>
      <c r="J402" s="32">
        <v>47</v>
      </c>
      <c r="K402" s="32">
        <v>48</v>
      </c>
      <c r="L402" s="32">
        <v>29</v>
      </c>
      <c r="M402" s="32">
        <v>1</v>
      </c>
      <c r="N402" s="32" t="s">
        <v>27</v>
      </c>
      <c r="O402" s="80"/>
    </row>
    <row r="403" spans="1:15" x14ac:dyDescent="0.25">
      <c r="A403" s="32">
        <f t="shared" si="25"/>
        <v>714</v>
      </c>
      <c r="B403" s="38" t="s">
        <v>426</v>
      </c>
      <c r="C403" s="37">
        <v>43043</v>
      </c>
      <c r="D403" s="35" t="str">
        <f t="shared" si="23"/>
        <v>S</v>
      </c>
      <c r="E403" s="35">
        <f t="shared" si="24"/>
        <v>44</v>
      </c>
      <c r="F403" s="32">
        <v>48</v>
      </c>
      <c r="G403" s="32">
        <v>42</v>
      </c>
      <c r="H403" s="32">
        <v>25</v>
      </c>
      <c r="I403" s="32">
        <v>47</v>
      </c>
      <c r="J403" s="32">
        <v>19</v>
      </c>
      <c r="K403" s="32">
        <v>27</v>
      </c>
      <c r="L403" s="32">
        <v>24</v>
      </c>
      <c r="M403" s="32">
        <v>8</v>
      </c>
      <c r="N403" s="32" t="s">
        <v>27</v>
      </c>
      <c r="O403" s="80"/>
    </row>
    <row r="404" spans="1:15" x14ac:dyDescent="0.25">
      <c r="A404" s="32">
        <f t="shared" si="25"/>
        <v>715</v>
      </c>
      <c r="B404" s="38" t="s">
        <v>427</v>
      </c>
      <c r="C404" s="37">
        <v>43048</v>
      </c>
      <c r="D404" s="35" t="str">
        <f t="shared" si="23"/>
        <v>J</v>
      </c>
      <c r="E404" s="35">
        <f t="shared" si="24"/>
        <v>45</v>
      </c>
      <c r="F404" s="32">
        <v>9</v>
      </c>
      <c r="G404" s="32">
        <v>10</v>
      </c>
      <c r="H404" s="32">
        <v>1</v>
      </c>
      <c r="I404" s="32">
        <v>12</v>
      </c>
      <c r="J404" s="32">
        <v>49</v>
      </c>
      <c r="K404" s="32">
        <v>27</v>
      </c>
      <c r="L404" s="32">
        <v>41</v>
      </c>
      <c r="M404" s="32">
        <v>9</v>
      </c>
      <c r="N404" s="32" t="s">
        <v>27</v>
      </c>
      <c r="O404" s="80"/>
    </row>
    <row r="405" spans="1:15" x14ac:dyDescent="0.25">
      <c r="A405" s="32">
        <f t="shared" si="25"/>
        <v>716</v>
      </c>
      <c r="B405" s="38" t="s">
        <v>428</v>
      </c>
      <c r="C405" s="37">
        <v>43050</v>
      </c>
      <c r="D405" s="35" t="str">
        <f t="shared" si="23"/>
        <v>S</v>
      </c>
      <c r="E405" s="35">
        <f t="shared" si="24"/>
        <v>45</v>
      </c>
      <c r="F405" s="32">
        <v>6</v>
      </c>
      <c r="G405" s="32">
        <v>45</v>
      </c>
      <c r="H405" s="32">
        <v>24</v>
      </c>
      <c r="I405" s="32">
        <v>43</v>
      </c>
      <c r="J405" s="32">
        <v>8</v>
      </c>
      <c r="K405" s="32">
        <v>22</v>
      </c>
      <c r="L405" s="32">
        <v>11</v>
      </c>
      <c r="M405" s="32">
        <v>1</v>
      </c>
      <c r="N405" s="32" t="s">
        <v>27</v>
      </c>
      <c r="O405" s="80"/>
    </row>
    <row r="406" spans="1:15" x14ac:dyDescent="0.25">
      <c r="A406" s="32">
        <f t="shared" si="25"/>
        <v>717</v>
      </c>
      <c r="B406" s="38" t="s">
        <v>429</v>
      </c>
      <c r="C406" s="37">
        <v>43055</v>
      </c>
      <c r="D406" s="35" t="str">
        <f t="shared" si="23"/>
        <v>J</v>
      </c>
      <c r="E406" s="35">
        <f t="shared" si="24"/>
        <v>46</v>
      </c>
      <c r="F406" s="32">
        <v>41</v>
      </c>
      <c r="G406" s="32">
        <v>13</v>
      </c>
      <c r="H406" s="32">
        <v>11</v>
      </c>
      <c r="I406" s="32">
        <v>10</v>
      </c>
      <c r="J406" s="32">
        <v>5</v>
      </c>
      <c r="K406" s="32">
        <v>23</v>
      </c>
      <c r="L406" s="32">
        <v>37</v>
      </c>
      <c r="M406" s="32">
        <v>0</v>
      </c>
      <c r="N406" s="32" t="s">
        <v>27</v>
      </c>
      <c r="O406" s="80"/>
    </row>
    <row r="407" spans="1:15" x14ac:dyDescent="0.25">
      <c r="A407" s="32">
        <f t="shared" si="25"/>
        <v>718</v>
      </c>
      <c r="B407" s="38" t="s">
        <v>430</v>
      </c>
      <c r="C407" s="37">
        <v>43057</v>
      </c>
      <c r="D407" s="35" t="str">
        <f t="shared" si="23"/>
        <v>S</v>
      </c>
      <c r="E407" s="35">
        <f t="shared" si="24"/>
        <v>46</v>
      </c>
      <c r="F407" s="32">
        <v>44</v>
      </c>
      <c r="G407" s="32">
        <v>12</v>
      </c>
      <c r="H407" s="32">
        <v>29</v>
      </c>
      <c r="I407" s="32">
        <v>3</v>
      </c>
      <c r="J407" s="32">
        <v>31</v>
      </c>
      <c r="K407" s="32">
        <v>7</v>
      </c>
      <c r="L407" s="32">
        <v>46</v>
      </c>
      <c r="M407" s="32">
        <v>5</v>
      </c>
      <c r="N407" s="32" t="s">
        <v>27</v>
      </c>
      <c r="O407" s="80"/>
    </row>
    <row r="408" spans="1:15" x14ac:dyDescent="0.25">
      <c r="A408" s="32">
        <f t="shared" si="25"/>
        <v>719</v>
      </c>
      <c r="B408" s="38" t="s">
        <v>431</v>
      </c>
      <c r="C408" s="37">
        <v>43062</v>
      </c>
      <c r="D408" s="35" t="str">
        <f t="shared" si="23"/>
        <v>J</v>
      </c>
      <c r="E408" s="35">
        <f t="shared" si="24"/>
        <v>47</v>
      </c>
      <c r="F408" s="32">
        <v>11</v>
      </c>
      <c r="G408" s="32">
        <v>45</v>
      </c>
      <c r="H408" s="32">
        <v>43</v>
      </c>
      <c r="I408" s="32">
        <v>35</v>
      </c>
      <c r="J408" s="32">
        <v>9</v>
      </c>
      <c r="K408" s="32">
        <v>3</v>
      </c>
      <c r="L408" s="32">
        <v>33</v>
      </c>
      <c r="M408" s="32">
        <v>6</v>
      </c>
      <c r="N408" s="32" t="s">
        <v>27</v>
      </c>
      <c r="O408" s="80"/>
    </row>
    <row r="409" spans="1:15" x14ac:dyDescent="0.25">
      <c r="A409" s="32">
        <f t="shared" si="25"/>
        <v>720</v>
      </c>
      <c r="B409" s="38" t="s">
        <v>432</v>
      </c>
      <c r="C409" s="37">
        <v>43064</v>
      </c>
      <c r="D409" s="35" t="str">
        <f t="shared" si="23"/>
        <v>S</v>
      </c>
      <c r="E409" s="35">
        <f t="shared" si="24"/>
        <v>47</v>
      </c>
      <c r="F409" s="32">
        <v>21</v>
      </c>
      <c r="G409" s="32">
        <v>34</v>
      </c>
      <c r="H409" s="32">
        <v>31</v>
      </c>
      <c r="I409" s="32">
        <v>46</v>
      </c>
      <c r="J409" s="32">
        <v>29</v>
      </c>
      <c r="K409" s="32">
        <v>32</v>
      </c>
      <c r="L409" s="32">
        <v>38</v>
      </c>
      <c r="M409" s="32">
        <v>4</v>
      </c>
      <c r="N409" s="32" t="s">
        <v>27</v>
      </c>
      <c r="O409" s="80"/>
    </row>
    <row r="410" spans="1:15" x14ac:dyDescent="0.25">
      <c r="A410" s="32">
        <f t="shared" si="25"/>
        <v>721</v>
      </c>
      <c r="B410" s="38" t="s">
        <v>433</v>
      </c>
      <c r="C410" s="37">
        <v>43069</v>
      </c>
      <c r="D410" s="35" t="str">
        <f t="shared" ref="D410:D473" si="26">CHOOSE(WEEKDAY(C410),"D","L","M","X","J","V","S")</f>
        <v>J</v>
      </c>
      <c r="E410" s="35">
        <f t="shared" ref="E410:E473" si="27">WEEKNUM(C410,21)</f>
        <v>48</v>
      </c>
      <c r="F410" s="32">
        <v>29</v>
      </c>
      <c r="G410" s="32">
        <v>20</v>
      </c>
      <c r="H410" s="32">
        <v>30</v>
      </c>
      <c r="I410" s="32">
        <v>9</v>
      </c>
      <c r="J410" s="32">
        <v>5</v>
      </c>
      <c r="K410" s="32">
        <v>6</v>
      </c>
      <c r="L410" s="32">
        <v>8</v>
      </c>
      <c r="M410" s="32">
        <v>4</v>
      </c>
      <c r="N410" s="32" t="s">
        <v>27</v>
      </c>
      <c r="O410" s="80"/>
    </row>
    <row r="411" spans="1:15" x14ac:dyDescent="0.25">
      <c r="A411" s="32">
        <f t="shared" si="25"/>
        <v>722</v>
      </c>
      <c r="B411" s="38" t="s">
        <v>434</v>
      </c>
      <c r="C411" s="37">
        <v>43071</v>
      </c>
      <c r="D411" s="35" t="str">
        <f t="shared" si="26"/>
        <v>S</v>
      </c>
      <c r="E411" s="35">
        <f t="shared" si="27"/>
        <v>48</v>
      </c>
      <c r="F411" s="32">
        <v>19</v>
      </c>
      <c r="G411" s="32">
        <v>3</v>
      </c>
      <c r="H411" s="32">
        <v>47</v>
      </c>
      <c r="I411" s="32">
        <v>16</v>
      </c>
      <c r="J411" s="32">
        <v>22</v>
      </c>
      <c r="K411" s="32">
        <v>11</v>
      </c>
      <c r="L411" s="32">
        <v>38</v>
      </c>
      <c r="M411" s="32">
        <v>6</v>
      </c>
      <c r="N411" s="32" t="s">
        <v>27</v>
      </c>
      <c r="O411" s="80"/>
    </row>
    <row r="412" spans="1:15" x14ac:dyDescent="0.25">
      <c r="A412" s="32">
        <f t="shared" si="25"/>
        <v>723</v>
      </c>
      <c r="B412" s="38" t="s">
        <v>435</v>
      </c>
      <c r="C412" s="37">
        <v>43076</v>
      </c>
      <c r="D412" s="35" t="str">
        <f t="shared" si="26"/>
        <v>J</v>
      </c>
      <c r="E412" s="35">
        <f t="shared" si="27"/>
        <v>49</v>
      </c>
      <c r="F412" s="32">
        <v>1</v>
      </c>
      <c r="G412" s="32">
        <v>4</v>
      </c>
      <c r="H412" s="32">
        <v>14</v>
      </c>
      <c r="I412" s="32">
        <v>45</v>
      </c>
      <c r="J412" s="32">
        <v>3</v>
      </c>
      <c r="K412" s="32">
        <v>7</v>
      </c>
      <c r="L412" s="32">
        <v>18</v>
      </c>
      <c r="M412" s="32">
        <v>6</v>
      </c>
      <c r="N412" s="32" t="s">
        <v>27</v>
      </c>
      <c r="O412" s="80"/>
    </row>
    <row r="413" spans="1:15" x14ac:dyDescent="0.25">
      <c r="A413" s="32">
        <f t="shared" si="25"/>
        <v>724</v>
      </c>
      <c r="B413" s="38" t="s">
        <v>436</v>
      </c>
      <c r="C413" s="37">
        <v>43078</v>
      </c>
      <c r="D413" s="35" t="str">
        <f t="shared" si="26"/>
        <v>S</v>
      </c>
      <c r="E413" s="35">
        <f t="shared" si="27"/>
        <v>49</v>
      </c>
      <c r="F413" s="32">
        <v>47</v>
      </c>
      <c r="G413" s="32">
        <v>5</v>
      </c>
      <c r="H413" s="32">
        <v>33</v>
      </c>
      <c r="I413" s="32">
        <v>40</v>
      </c>
      <c r="J413" s="32">
        <v>38</v>
      </c>
      <c r="K413" s="32">
        <v>32</v>
      </c>
      <c r="L413" s="32">
        <v>34</v>
      </c>
      <c r="M413" s="32">
        <v>2</v>
      </c>
      <c r="N413" s="32" t="s">
        <v>27</v>
      </c>
      <c r="O413" s="80"/>
    </row>
    <row r="414" spans="1:15" x14ac:dyDescent="0.25">
      <c r="A414" s="32">
        <f t="shared" si="25"/>
        <v>725</v>
      </c>
      <c r="B414" s="38" t="s">
        <v>437</v>
      </c>
      <c r="C414" s="37">
        <v>43083</v>
      </c>
      <c r="D414" s="35" t="str">
        <f t="shared" si="26"/>
        <v>J</v>
      </c>
      <c r="E414" s="35">
        <f t="shared" si="27"/>
        <v>50</v>
      </c>
      <c r="F414" s="32">
        <v>35</v>
      </c>
      <c r="G414" s="32">
        <v>48</v>
      </c>
      <c r="H414" s="32">
        <v>28</v>
      </c>
      <c r="I414" s="32">
        <v>31</v>
      </c>
      <c r="J414" s="32">
        <v>25</v>
      </c>
      <c r="K414" s="32">
        <v>44</v>
      </c>
      <c r="L414" s="32">
        <v>47</v>
      </c>
      <c r="M414" s="32">
        <v>6</v>
      </c>
      <c r="N414" s="32" t="s">
        <v>27</v>
      </c>
      <c r="O414" s="80"/>
    </row>
    <row r="415" spans="1:15" x14ac:dyDescent="0.25">
      <c r="A415" s="32">
        <f t="shared" si="25"/>
        <v>726</v>
      </c>
      <c r="B415" s="38" t="s">
        <v>438</v>
      </c>
      <c r="C415" s="37">
        <v>43085</v>
      </c>
      <c r="D415" s="35" t="str">
        <f t="shared" si="26"/>
        <v>S</v>
      </c>
      <c r="E415" s="35">
        <f t="shared" si="27"/>
        <v>50</v>
      </c>
      <c r="F415" s="32">
        <v>16</v>
      </c>
      <c r="G415" s="32">
        <v>19</v>
      </c>
      <c r="H415" s="32">
        <v>49</v>
      </c>
      <c r="I415" s="32">
        <v>45</v>
      </c>
      <c r="J415" s="32">
        <v>28</v>
      </c>
      <c r="K415" s="32">
        <v>48</v>
      </c>
      <c r="L415" s="32">
        <v>17</v>
      </c>
      <c r="M415" s="32">
        <v>8</v>
      </c>
      <c r="N415" s="32" t="s">
        <v>27</v>
      </c>
      <c r="O415" s="80"/>
    </row>
    <row r="416" spans="1:15" x14ac:dyDescent="0.25">
      <c r="A416" s="32">
        <f t="shared" si="25"/>
        <v>727</v>
      </c>
      <c r="B416" s="38" t="s">
        <v>439</v>
      </c>
      <c r="C416" s="37">
        <v>43090</v>
      </c>
      <c r="D416" s="35" t="str">
        <f t="shared" si="26"/>
        <v>J</v>
      </c>
      <c r="E416" s="35">
        <f t="shared" si="27"/>
        <v>51</v>
      </c>
      <c r="F416" s="32">
        <v>45</v>
      </c>
      <c r="G416" s="32">
        <v>35</v>
      </c>
      <c r="H416" s="32">
        <v>15</v>
      </c>
      <c r="I416" s="32">
        <v>36</v>
      </c>
      <c r="J416" s="32">
        <v>3</v>
      </c>
      <c r="K416" s="32">
        <v>27</v>
      </c>
      <c r="L416" s="32">
        <v>16</v>
      </c>
      <c r="M416" s="32">
        <v>8</v>
      </c>
      <c r="N416" s="32" t="s">
        <v>27</v>
      </c>
      <c r="O416" s="80"/>
    </row>
    <row r="417" spans="1:15" x14ac:dyDescent="0.25">
      <c r="A417" s="32">
        <f t="shared" si="25"/>
        <v>728</v>
      </c>
      <c r="B417" s="38" t="s">
        <v>440</v>
      </c>
      <c r="C417" s="37">
        <v>43092</v>
      </c>
      <c r="D417" s="35" t="str">
        <f t="shared" si="26"/>
        <v>S</v>
      </c>
      <c r="E417" s="35">
        <f t="shared" si="27"/>
        <v>51</v>
      </c>
      <c r="F417" s="32">
        <v>30</v>
      </c>
      <c r="G417" s="32">
        <v>39</v>
      </c>
      <c r="H417" s="32">
        <v>46</v>
      </c>
      <c r="I417" s="32">
        <v>24</v>
      </c>
      <c r="J417" s="32">
        <v>26</v>
      </c>
      <c r="K417" s="32">
        <v>4</v>
      </c>
      <c r="L417" s="32">
        <v>6</v>
      </c>
      <c r="M417" s="32">
        <v>4</v>
      </c>
      <c r="N417" s="32" t="s">
        <v>27</v>
      </c>
      <c r="O417" s="80"/>
    </row>
    <row r="418" spans="1:15" x14ac:dyDescent="0.25">
      <c r="A418" s="32">
        <f t="shared" si="25"/>
        <v>729</v>
      </c>
      <c r="B418" s="38" t="s">
        <v>441</v>
      </c>
      <c r="C418" s="37">
        <v>43097</v>
      </c>
      <c r="D418" s="35" t="str">
        <f t="shared" si="26"/>
        <v>J</v>
      </c>
      <c r="E418" s="35">
        <f t="shared" si="27"/>
        <v>52</v>
      </c>
      <c r="F418" s="32">
        <v>28</v>
      </c>
      <c r="G418" s="32">
        <v>21</v>
      </c>
      <c r="H418" s="32">
        <v>34</v>
      </c>
      <c r="I418" s="32">
        <v>5</v>
      </c>
      <c r="J418" s="32">
        <v>26</v>
      </c>
      <c r="K418" s="32">
        <v>3</v>
      </c>
      <c r="L418" s="32">
        <v>42</v>
      </c>
      <c r="M418" s="32">
        <v>2</v>
      </c>
      <c r="N418" s="32" t="s">
        <v>27</v>
      </c>
      <c r="O418" s="80"/>
    </row>
    <row r="419" spans="1:15" x14ac:dyDescent="0.25">
      <c r="A419" s="32">
        <f t="shared" si="25"/>
        <v>730</v>
      </c>
      <c r="B419" s="38" t="s">
        <v>442</v>
      </c>
      <c r="C419" s="37">
        <v>43099</v>
      </c>
      <c r="D419" s="35" t="str">
        <f t="shared" si="26"/>
        <v>S</v>
      </c>
      <c r="E419" s="35">
        <f t="shared" si="27"/>
        <v>52</v>
      </c>
      <c r="F419" s="32">
        <v>11</v>
      </c>
      <c r="G419" s="32">
        <v>21</v>
      </c>
      <c r="H419" s="32">
        <v>42</v>
      </c>
      <c r="I419" s="32">
        <v>44</v>
      </c>
      <c r="J419" s="32">
        <v>9</v>
      </c>
      <c r="K419" s="32">
        <v>8</v>
      </c>
      <c r="L419" s="32">
        <v>22</v>
      </c>
      <c r="M419" s="32">
        <v>8</v>
      </c>
      <c r="N419" s="32" t="s">
        <v>27</v>
      </c>
      <c r="O419" s="80"/>
    </row>
    <row r="420" spans="1:15" x14ac:dyDescent="0.25">
      <c r="A420" s="32">
        <f t="shared" si="25"/>
        <v>731</v>
      </c>
      <c r="B420" s="38" t="s">
        <v>443</v>
      </c>
      <c r="C420" s="37">
        <v>43104</v>
      </c>
      <c r="D420" s="35" t="str">
        <f t="shared" si="26"/>
        <v>J</v>
      </c>
      <c r="E420" s="35">
        <f t="shared" si="27"/>
        <v>1</v>
      </c>
      <c r="F420" s="32">
        <v>24</v>
      </c>
      <c r="G420" s="32">
        <v>6</v>
      </c>
      <c r="H420" s="32">
        <v>35</v>
      </c>
      <c r="I420" s="32">
        <v>13</v>
      </c>
      <c r="J420" s="32">
        <v>42</v>
      </c>
      <c r="K420" s="32">
        <v>9</v>
      </c>
      <c r="L420" s="32">
        <v>16</v>
      </c>
      <c r="M420" s="32">
        <v>3</v>
      </c>
      <c r="N420" s="32" t="s">
        <v>27</v>
      </c>
      <c r="O420" s="80"/>
    </row>
    <row r="421" spans="1:15" x14ac:dyDescent="0.25">
      <c r="A421" s="32">
        <f t="shared" si="25"/>
        <v>732</v>
      </c>
      <c r="B421" s="38" t="s">
        <v>444</v>
      </c>
      <c r="C421" s="37">
        <v>43106</v>
      </c>
      <c r="D421" s="35" t="str">
        <f t="shared" si="26"/>
        <v>S</v>
      </c>
      <c r="E421" s="35">
        <f t="shared" si="27"/>
        <v>1</v>
      </c>
      <c r="F421" s="32">
        <v>33</v>
      </c>
      <c r="G421" s="32">
        <v>42</v>
      </c>
      <c r="H421" s="32">
        <v>40</v>
      </c>
      <c r="I421" s="32">
        <v>19</v>
      </c>
      <c r="J421" s="32">
        <v>48</v>
      </c>
      <c r="K421" s="32">
        <v>28</v>
      </c>
      <c r="L421" s="32">
        <v>38</v>
      </c>
      <c r="M421" s="32">
        <v>0</v>
      </c>
      <c r="N421" s="32" t="s">
        <v>27</v>
      </c>
      <c r="O421" s="80"/>
    </row>
    <row r="422" spans="1:15" x14ac:dyDescent="0.25">
      <c r="A422" s="32">
        <f t="shared" si="25"/>
        <v>733</v>
      </c>
      <c r="B422" s="38" t="s">
        <v>445</v>
      </c>
      <c r="C422" s="37">
        <v>43111</v>
      </c>
      <c r="D422" s="35" t="str">
        <f t="shared" si="26"/>
        <v>J</v>
      </c>
      <c r="E422" s="35">
        <f t="shared" si="27"/>
        <v>2</v>
      </c>
      <c r="F422" s="32">
        <v>32</v>
      </c>
      <c r="G422" s="32">
        <v>24</v>
      </c>
      <c r="H422" s="32">
        <v>29</v>
      </c>
      <c r="I422" s="32">
        <v>46</v>
      </c>
      <c r="J422" s="32">
        <v>15</v>
      </c>
      <c r="K422" s="32">
        <v>36</v>
      </c>
      <c r="L422" s="32">
        <v>44</v>
      </c>
      <c r="M422" s="32">
        <v>0</v>
      </c>
      <c r="N422" s="32" t="s">
        <v>27</v>
      </c>
      <c r="O422" s="80"/>
    </row>
    <row r="423" spans="1:15" x14ac:dyDescent="0.25">
      <c r="A423" s="32">
        <f t="shared" si="25"/>
        <v>734</v>
      </c>
      <c r="B423" s="38" t="s">
        <v>446</v>
      </c>
      <c r="C423" s="37">
        <v>43113</v>
      </c>
      <c r="D423" s="35" t="str">
        <f t="shared" si="26"/>
        <v>S</v>
      </c>
      <c r="E423" s="35">
        <f t="shared" si="27"/>
        <v>2</v>
      </c>
      <c r="F423" s="32">
        <v>44</v>
      </c>
      <c r="G423" s="32">
        <v>31</v>
      </c>
      <c r="H423" s="32">
        <v>7</v>
      </c>
      <c r="I423" s="32">
        <v>22</v>
      </c>
      <c r="J423" s="32">
        <v>38</v>
      </c>
      <c r="K423" s="32">
        <v>6</v>
      </c>
      <c r="L423" s="32">
        <v>40</v>
      </c>
      <c r="M423" s="32">
        <v>8</v>
      </c>
      <c r="N423" s="32" t="s">
        <v>27</v>
      </c>
      <c r="O423" s="80"/>
    </row>
    <row r="424" spans="1:15" x14ac:dyDescent="0.25">
      <c r="A424" s="32">
        <f t="shared" si="25"/>
        <v>735</v>
      </c>
      <c r="B424" s="38" t="s">
        <v>447</v>
      </c>
      <c r="C424" s="37">
        <v>43118</v>
      </c>
      <c r="D424" s="35" t="str">
        <f t="shared" si="26"/>
        <v>J</v>
      </c>
      <c r="E424" s="35">
        <f t="shared" si="27"/>
        <v>3</v>
      </c>
      <c r="F424" s="32">
        <v>11</v>
      </c>
      <c r="G424" s="32">
        <v>12</v>
      </c>
      <c r="H424" s="32">
        <v>37</v>
      </c>
      <c r="I424" s="32">
        <v>49</v>
      </c>
      <c r="J424" s="32">
        <v>22</v>
      </c>
      <c r="K424" s="32">
        <v>28</v>
      </c>
      <c r="L424" s="32">
        <v>24</v>
      </c>
      <c r="M424" s="32">
        <v>0</v>
      </c>
      <c r="N424" s="32" t="s">
        <v>27</v>
      </c>
      <c r="O424" s="80"/>
    </row>
    <row r="425" spans="1:15" x14ac:dyDescent="0.25">
      <c r="A425" s="32">
        <f t="shared" si="25"/>
        <v>736</v>
      </c>
      <c r="B425" s="38" t="s">
        <v>448</v>
      </c>
      <c r="C425" s="37">
        <v>43120</v>
      </c>
      <c r="D425" s="35" t="str">
        <f t="shared" si="26"/>
        <v>S</v>
      </c>
      <c r="E425" s="35">
        <f t="shared" si="27"/>
        <v>3</v>
      </c>
      <c r="F425" s="32">
        <v>23</v>
      </c>
      <c r="G425" s="32">
        <v>47</v>
      </c>
      <c r="H425" s="32">
        <v>39</v>
      </c>
      <c r="I425" s="32">
        <v>28</v>
      </c>
      <c r="J425" s="32">
        <v>36</v>
      </c>
      <c r="K425" s="32">
        <v>15</v>
      </c>
      <c r="L425" s="32">
        <v>29</v>
      </c>
      <c r="M425" s="32">
        <v>8</v>
      </c>
      <c r="N425" s="32" t="s">
        <v>27</v>
      </c>
      <c r="O425" s="80"/>
    </row>
    <row r="426" spans="1:15" x14ac:dyDescent="0.25">
      <c r="A426" s="32">
        <f t="shared" si="25"/>
        <v>737</v>
      </c>
      <c r="B426" s="38" t="s">
        <v>449</v>
      </c>
      <c r="C426" s="37">
        <v>43125</v>
      </c>
      <c r="D426" s="35" t="str">
        <f t="shared" si="26"/>
        <v>J</v>
      </c>
      <c r="E426" s="35">
        <f t="shared" si="27"/>
        <v>4</v>
      </c>
      <c r="F426" s="35">
        <v>3</v>
      </c>
      <c r="G426" s="32">
        <v>6</v>
      </c>
      <c r="H426" s="32">
        <v>40</v>
      </c>
      <c r="I426" s="32">
        <v>25</v>
      </c>
      <c r="J426" s="32">
        <v>32</v>
      </c>
      <c r="K426" s="32">
        <v>31</v>
      </c>
      <c r="L426" s="32">
        <v>20</v>
      </c>
      <c r="M426" s="32">
        <v>6</v>
      </c>
      <c r="N426" s="32" t="s">
        <v>27</v>
      </c>
      <c r="O426" s="80"/>
    </row>
    <row r="427" spans="1:15" x14ac:dyDescent="0.25">
      <c r="A427" s="32">
        <f t="shared" si="25"/>
        <v>738</v>
      </c>
      <c r="B427" s="38" t="s">
        <v>450</v>
      </c>
      <c r="C427" s="37">
        <v>43127</v>
      </c>
      <c r="D427" s="35" t="str">
        <f t="shared" si="26"/>
        <v>S</v>
      </c>
      <c r="E427" s="35">
        <f t="shared" si="27"/>
        <v>4</v>
      </c>
      <c r="F427" s="32">
        <v>27</v>
      </c>
      <c r="G427" s="32">
        <v>34</v>
      </c>
      <c r="H427" s="32">
        <v>41</v>
      </c>
      <c r="I427" s="32">
        <v>13</v>
      </c>
      <c r="J427" s="32">
        <v>2</v>
      </c>
      <c r="K427" s="32">
        <v>46</v>
      </c>
      <c r="L427" s="32">
        <v>1</v>
      </c>
      <c r="M427" s="32">
        <v>4</v>
      </c>
      <c r="N427" s="32" t="s">
        <v>27</v>
      </c>
      <c r="O427" s="80"/>
    </row>
    <row r="428" spans="1:15" x14ac:dyDescent="0.25">
      <c r="A428" s="32">
        <f t="shared" si="25"/>
        <v>739</v>
      </c>
      <c r="B428" s="38" t="s">
        <v>451</v>
      </c>
      <c r="C428" s="37">
        <v>43132</v>
      </c>
      <c r="D428" s="35" t="str">
        <f t="shared" si="26"/>
        <v>J</v>
      </c>
      <c r="E428" s="35">
        <f t="shared" si="27"/>
        <v>5</v>
      </c>
      <c r="F428" s="32">
        <v>42</v>
      </c>
      <c r="G428" s="32">
        <v>1</v>
      </c>
      <c r="H428" s="32">
        <v>4</v>
      </c>
      <c r="I428" s="32">
        <v>49</v>
      </c>
      <c r="J428" s="32">
        <v>46</v>
      </c>
      <c r="K428" s="32">
        <v>38</v>
      </c>
      <c r="L428" s="32">
        <v>35</v>
      </c>
      <c r="M428" s="32">
        <v>2</v>
      </c>
      <c r="N428" s="32" t="s">
        <v>27</v>
      </c>
      <c r="O428" s="80"/>
    </row>
    <row r="429" spans="1:15" x14ac:dyDescent="0.25">
      <c r="A429" s="32">
        <f t="shared" si="25"/>
        <v>740</v>
      </c>
      <c r="B429" s="38" t="s">
        <v>452</v>
      </c>
      <c r="C429" s="37">
        <v>43134</v>
      </c>
      <c r="D429" s="35" t="str">
        <f t="shared" si="26"/>
        <v>S</v>
      </c>
      <c r="E429" s="35">
        <f t="shared" si="27"/>
        <v>5</v>
      </c>
      <c r="F429" s="32">
        <v>33</v>
      </c>
      <c r="G429" s="32">
        <v>40</v>
      </c>
      <c r="H429" s="32">
        <v>26</v>
      </c>
      <c r="I429" s="32">
        <v>1</v>
      </c>
      <c r="J429" s="32">
        <v>11</v>
      </c>
      <c r="K429" s="32">
        <v>9</v>
      </c>
      <c r="L429" s="32">
        <v>27</v>
      </c>
      <c r="M429" s="32">
        <v>2</v>
      </c>
      <c r="N429" s="32" t="s">
        <v>27</v>
      </c>
      <c r="O429" s="80"/>
    </row>
    <row r="430" spans="1:15" x14ac:dyDescent="0.25">
      <c r="A430" s="32">
        <f t="shared" si="25"/>
        <v>741</v>
      </c>
      <c r="B430" s="38" t="s">
        <v>453</v>
      </c>
      <c r="C430" s="37">
        <v>43139</v>
      </c>
      <c r="D430" s="35" t="str">
        <f t="shared" si="26"/>
        <v>J</v>
      </c>
      <c r="E430" s="35">
        <f t="shared" si="27"/>
        <v>6</v>
      </c>
      <c r="F430" s="32">
        <v>42</v>
      </c>
      <c r="G430" s="32">
        <v>32</v>
      </c>
      <c r="H430" s="32">
        <v>19</v>
      </c>
      <c r="I430" s="32">
        <v>24</v>
      </c>
      <c r="J430" s="32">
        <v>18</v>
      </c>
      <c r="K430" s="32">
        <v>12</v>
      </c>
      <c r="L430" s="32">
        <v>30</v>
      </c>
      <c r="M430" s="32">
        <v>7</v>
      </c>
      <c r="N430" s="32" t="s">
        <v>27</v>
      </c>
      <c r="O430" s="80"/>
    </row>
    <row r="431" spans="1:15" x14ac:dyDescent="0.25">
      <c r="A431" s="32">
        <f t="shared" si="25"/>
        <v>742</v>
      </c>
      <c r="B431" s="38" t="s">
        <v>454</v>
      </c>
      <c r="C431" s="37">
        <v>43141</v>
      </c>
      <c r="D431" s="35" t="str">
        <f t="shared" si="26"/>
        <v>S</v>
      </c>
      <c r="E431" s="35">
        <f t="shared" si="27"/>
        <v>6</v>
      </c>
      <c r="F431" s="32">
        <v>7</v>
      </c>
      <c r="G431" s="32">
        <v>12</v>
      </c>
      <c r="H431" s="32">
        <v>22</v>
      </c>
      <c r="I431" s="32">
        <v>10</v>
      </c>
      <c r="J431" s="32">
        <v>19</v>
      </c>
      <c r="K431" s="32">
        <v>45</v>
      </c>
      <c r="L431" s="32">
        <v>2</v>
      </c>
      <c r="M431" s="32">
        <v>3</v>
      </c>
      <c r="N431" s="32" t="s">
        <v>27</v>
      </c>
      <c r="O431" s="80"/>
    </row>
    <row r="432" spans="1:15" x14ac:dyDescent="0.25">
      <c r="A432" s="32">
        <f t="shared" si="25"/>
        <v>743</v>
      </c>
      <c r="B432" s="38" t="s">
        <v>455</v>
      </c>
      <c r="C432" s="37">
        <v>43146</v>
      </c>
      <c r="D432" s="35" t="str">
        <f t="shared" si="26"/>
        <v>J</v>
      </c>
      <c r="E432" s="35">
        <f t="shared" si="27"/>
        <v>7</v>
      </c>
      <c r="F432" s="32">
        <v>1</v>
      </c>
      <c r="G432" s="32">
        <v>22</v>
      </c>
      <c r="H432" s="32">
        <v>21</v>
      </c>
      <c r="I432" s="32">
        <v>2</v>
      </c>
      <c r="J432" s="32">
        <v>27</v>
      </c>
      <c r="K432" s="32">
        <v>47</v>
      </c>
      <c r="L432" s="32">
        <v>24</v>
      </c>
      <c r="M432" s="32">
        <v>0</v>
      </c>
      <c r="N432" s="32" t="s">
        <v>27</v>
      </c>
      <c r="O432" s="80"/>
    </row>
    <row r="433" spans="1:15" x14ac:dyDescent="0.25">
      <c r="A433" s="32">
        <f t="shared" si="25"/>
        <v>744</v>
      </c>
      <c r="B433" s="38" t="s">
        <v>456</v>
      </c>
      <c r="C433" s="37">
        <v>43148</v>
      </c>
      <c r="D433" s="35" t="str">
        <f t="shared" si="26"/>
        <v>S</v>
      </c>
      <c r="E433" s="35">
        <f t="shared" si="27"/>
        <v>7</v>
      </c>
      <c r="F433" s="32">
        <v>31</v>
      </c>
      <c r="G433" s="32">
        <v>22</v>
      </c>
      <c r="H433" s="32">
        <v>18</v>
      </c>
      <c r="I433" s="32">
        <v>38</v>
      </c>
      <c r="J433" s="32">
        <v>9</v>
      </c>
      <c r="K433" s="32">
        <v>19</v>
      </c>
      <c r="L433" s="32">
        <v>17</v>
      </c>
      <c r="M433" s="32">
        <v>8</v>
      </c>
      <c r="N433" s="32" t="s">
        <v>27</v>
      </c>
      <c r="O433" s="80"/>
    </row>
    <row r="434" spans="1:15" x14ac:dyDescent="0.25">
      <c r="A434" s="32">
        <f t="shared" si="25"/>
        <v>745</v>
      </c>
      <c r="B434" s="38" t="s">
        <v>457</v>
      </c>
      <c r="C434" s="37">
        <v>43153</v>
      </c>
      <c r="D434" s="35" t="str">
        <f t="shared" si="26"/>
        <v>J</v>
      </c>
      <c r="E434" s="35">
        <f t="shared" si="27"/>
        <v>8</v>
      </c>
      <c r="F434" s="32">
        <v>34</v>
      </c>
      <c r="G434" s="32">
        <v>35</v>
      </c>
      <c r="H434" s="32">
        <v>4</v>
      </c>
      <c r="I434" s="32">
        <v>8</v>
      </c>
      <c r="J434" s="32">
        <v>11</v>
      </c>
      <c r="K434" s="32">
        <v>23</v>
      </c>
      <c r="L434" s="32">
        <v>2</v>
      </c>
      <c r="M434" s="32">
        <v>2</v>
      </c>
      <c r="N434" s="32" t="s">
        <v>27</v>
      </c>
      <c r="O434" s="80"/>
    </row>
    <row r="435" spans="1:15" x14ac:dyDescent="0.25">
      <c r="A435" s="32">
        <f t="shared" si="25"/>
        <v>746</v>
      </c>
      <c r="B435" s="38" t="s">
        <v>458</v>
      </c>
      <c r="C435" s="37">
        <v>43155</v>
      </c>
      <c r="D435" s="35" t="str">
        <f t="shared" si="26"/>
        <v>S</v>
      </c>
      <c r="E435" s="35">
        <f t="shared" si="27"/>
        <v>8</v>
      </c>
      <c r="F435" s="32">
        <v>43</v>
      </c>
      <c r="G435" s="32">
        <v>45</v>
      </c>
      <c r="H435" s="32">
        <v>4</v>
      </c>
      <c r="I435" s="32">
        <v>12</v>
      </c>
      <c r="J435" s="32">
        <v>27</v>
      </c>
      <c r="K435" s="32">
        <v>5</v>
      </c>
      <c r="L435" s="32">
        <v>40</v>
      </c>
      <c r="M435" s="32">
        <v>7</v>
      </c>
      <c r="N435" s="32" t="s">
        <v>27</v>
      </c>
      <c r="O435" s="80"/>
    </row>
    <row r="436" spans="1:15" x14ac:dyDescent="0.25">
      <c r="A436" s="32">
        <f t="shared" si="25"/>
        <v>747</v>
      </c>
      <c r="B436" s="38" t="s">
        <v>459</v>
      </c>
      <c r="C436" s="37">
        <v>43160</v>
      </c>
      <c r="D436" s="35" t="str">
        <f t="shared" si="26"/>
        <v>J</v>
      </c>
      <c r="E436" s="35">
        <f t="shared" si="27"/>
        <v>9</v>
      </c>
      <c r="F436" s="32">
        <v>36</v>
      </c>
      <c r="G436" s="32">
        <v>22</v>
      </c>
      <c r="H436" s="32">
        <v>6</v>
      </c>
      <c r="I436" s="32">
        <v>28</v>
      </c>
      <c r="J436" s="32">
        <v>17</v>
      </c>
      <c r="K436" s="32">
        <v>9</v>
      </c>
      <c r="L436" s="32">
        <v>7</v>
      </c>
      <c r="M436" s="32">
        <v>1</v>
      </c>
      <c r="N436" s="32" t="s">
        <v>27</v>
      </c>
      <c r="O436" s="80"/>
    </row>
    <row r="437" spans="1:15" x14ac:dyDescent="0.25">
      <c r="A437" s="32">
        <f t="shared" si="25"/>
        <v>748</v>
      </c>
      <c r="B437" s="38" t="s">
        <v>460</v>
      </c>
      <c r="C437" s="37">
        <v>43162</v>
      </c>
      <c r="D437" s="35" t="str">
        <f t="shared" si="26"/>
        <v>S</v>
      </c>
      <c r="E437" s="35">
        <f t="shared" si="27"/>
        <v>9</v>
      </c>
      <c r="F437" s="32">
        <v>14</v>
      </c>
      <c r="G437" s="32">
        <v>24</v>
      </c>
      <c r="H437" s="32">
        <v>5</v>
      </c>
      <c r="I437" s="32">
        <v>49</v>
      </c>
      <c r="J437" s="32">
        <v>28</v>
      </c>
      <c r="K437" s="32">
        <v>36</v>
      </c>
      <c r="L437" s="32">
        <v>21</v>
      </c>
      <c r="M437" s="32">
        <v>7</v>
      </c>
      <c r="N437" s="32" t="s">
        <v>27</v>
      </c>
      <c r="O437" s="80"/>
    </row>
    <row r="438" spans="1:15" x14ac:dyDescent="0.25">
      <c r="A438" s="32">
        <f t="shared" si="25"/>
        <v>749</v>
      </c>
      <c r="B438" s="38" t="s">
        <v>461</v>
      </c>
      <c r="C438" s="37">
        <v>43167</v>
      </c>
      <c r="D438" s="35" t="str">
        <f t="shared" si="26"/>
        <v>J</v>
      </c>
      <c r="E438" s="35">
        <f t="shared" si="27"/>
        <v>10</v>
      </c>
      <c r="F438" s="32">
        <v>9</v>
      </c>
      <c r="G438" s="32">
        <v>31</v>
      </c>
      <c r="H438" s="32">
        <v>15</v>
      </c>
      <c r="I438" s="32">
        <v>12</v>
      </c>
      <c r="J438" s="32">
        <v>2</v>
      </c>
      <c r="K438" s="32">
        <v>26</v>
      </c>
      <c r="L438" s="32">
        <v>16</v>
      </c>
      <c r="M438" s="32">
        <v>0</v>
      </c>
      <c r="N438" s="32" t="s">
        <v>27</v>
      </c>
      <c r="O438" s="80"/>
    </row>
    <row r="439" spans="1:15" x14ac:dyDescent="0.25">
      <c r="A439" s="32">
        <f t="shared" si="25"/>
        <v>750</v>
      </c>
      <c r="B439" s="38" t="s">
        <v>462</v>
      </c>
      <c r="C439" s="37">
        <v>43169</v>
      </c>
      <c r="D439" s="35" t="str">
        <f t="shared" si="26"/>
        <v>S</v>
      </c>
      <c r="E439" s="35">
        <f t="shared" si="27"/>
        <v>10</v>
      </c>
      <c r="F439" s="32">
        <v>18</v>
      </c>
      <c r="G439" s="32">
        <v>20</v>
      </c>
      <c r="H439" s="32">
        <v>49</v>
      </c>
      <c r="I439" s="32">
        <v>4</v>
      </c>
      <c r="J439" s="32">
        <v>30</v>
      </c>
      <c r="K439" s="32">
        <v>25</v>
      </c>
      <c r="L439" s="32">
        <v>16</v>
      </c>
      <c r="M439" s="32">
        <v>0</v>
      </c>
      <c r="N439" s="32" t="s">
        <v>27</v>
      </c>
      <c r="O439" s="80"/>
    </row>
    <row r="440" spans="1:15" x14ac:dyDescent="0.25">
      <c r="A440" s="32">
        <f t="shared" si="25"/>
        <v>751</v>
      </c>
      <c r="B440" s="38" t="s">
        <v>463</v>
      </c>
      <c r="C440" s="37">
        <v>43174</v>
      </c>
      <c r="D440" s="35" t="str">
        <f t="shared" si="26"/>
        <v>J</v>
      </c>
      <c r="E440" s="35">
        <f t="shared" si="27"/>
        <v>11</v>
      </c>
      <c r="F440" s="32">
        <v>20</v>
      </c>
      <c r="G440" s="32">
        <v>5</v>
      </c>
      <c r="H440" s="32">
        <v>22</v>
      </c>
      <c r="I440" s="32">
        <v>29</v>
      </c>
      <c r="J440" s="32">
        <v>9</v>
      </c>
      <c r="K440" s="32">
        <v>11</v>
      </c>
      <c r="L440" s="32">
        <v>33</v>
      </c>
      <c r="M440" s="32">
        <v>0</v>
      </c>
      <c r="N440" s="32" t="s">
        <v>27</v>
      </c>
      <c r="O440" s="80"/>
    </row>
    <row r="441" spans="1:15" x14ac:dyDescent="0.25">
      <c r="A441" s="32">
        <f t="shared" si="25"/>
        <v>752</v>
      </c>
      <c r="B441" s="38" t="s">
        <v>464</v>
      </c>
      <c r="C441" s="37">
        <v>43176</v>
      </c>
      <c r="D441" s="35" t="str">
        <f t="shared" si="26"/>
        <v>S</v>
      </c>
      <c r="E441" s="35">
        <f t="shared" si="27"/>
        <v>11</v>
      </c>
      <c r="F441" s="32">
        <v>43</v>
      </c>
      <c r="G441" s="32">
        <v>37</v>
      </c>
      <c r="H441" s="32">
        <v>35</v>
      </c>
      <c r="I441" s="32">
        <v>36</v>
      </c>
      <c r="J441" s="32">
        <v>8</v>
      </c>
      <c r="K441" s="32">
        <v>21</v>
      </c>
      <c r="L441" s="32">
        <v>39</v>
      </c>
      <c r="M441" s="32">
        <v>1</v>
      </c>
      <c r="N441" s="32" t="s">
        <v>27</v>
      </c>
      <c r="O441" s="80"/>
    </row>
    <row r="442" spans="1:15" x14ac:dyDescent="0.25">
      <c r="A442" s="32">
        <f t="shared" si="25"/>
        <v>753</v>
      </c>
      <c r="B442" s="38" t="s">
        <v>465</v>
      </c>
      <c r="C442" s="37">
        <v>43181</v>
      </c>
      <c r="D442" s="35" t="str">
        <f t="shared" si="26"/>
        <v>J</v>
      </c>
      <c r="E442" s="35">
        <f t="shared" si="27"/>
        <v>12</v>
      </c>
      <c r="F442" s="32">
        <v>34</v>
      </c>
      <c r="G442" s="32">
        <v>48</v>
      </c>
      <c r="H442" s="32">
        <v>7</v>
      </c>
      <c r="I442" s="32">
        <v>24</v>
      </c>
      <c r="J442" s="32">
        <v>1</v>
      </c>
      <c r="K442" s="32">
        <v>36</v>
      </c>
      <c r="L442" s="32">
        <v>29</v>
      </c>
      <c r="M442" s="32">
        <v>8</v>
      </c>
      <c r="N442" s="32" t="s">
        <v>27</v>
      </c>
      <c r="O442" s="80"/>
    </row>
    <row r="443" spans="1:15" x14ac:dyDescent="0.25">
      <c r="A443" s="32">
        <f t="shared" si="25"/>
        <v>754</v>
      </c>
      <c r="B443" s="38" t="s">
        <v>466</v>
      </c>
      <c r="C443" s="37">
        <v>43183</v>
      </c>
      <c r="D443" s="35" t="str">
        <f t="shared" si="26"/>
        <v>S</v>
      </c>
      <c r="E443" s="35">
        <f t="shared" si="27"/>
        <v>12</v>
      </c>
      <c r="F443" s="32">
        <v>48</v>
      </c>
      <c r="G443" s="32">
        <v>39</v>
      </c>
      <c r="H443" s="32">
        <v>27</v>
      </c>
      <c r="I443" s="32">
        <v>23</v>
      </c>
      <c r="J443" s="32">
        <v>43</v>
      </c>
      <c r="K443" s="32">
        <v>29</v>
      </c>
      <c r="L443" s="32">
        <v>21</v>
      </c>
      <c r="M443" s="32">
        <v>3</v>
      </c>
      <c r="N443" s="32" t="s">
        <v>27</v>
      </c>
      <c r="O443" s="80"/>
    </row>
    <row r="444" spans="1:15" x14ac:dyDescent="0.25">
      <c r="A444" s="32">
        <f t="shared" si="25"/>
        <v>755</v>
      </c>
      <c r="B444" s="38" t="s">
        <v>467</v>
      </c>
      <c r="C444" s="37">
        <f>+C442+7</f>
        <v>43188</v>
      </c>
      <c r="D444" s="35" t="str">
        <f t="shared" si="26"/>
        <v>J</v>
      </c>
      <c r="E444" s="35">
        <f t="shared" si="27"/>
        <v>13</v>
      </c>
      <c r="F444" s="32">
        <v>15</v>
      </c>
      <c r="G444" s="32">
        <v>38</v>
      </c>
      <c r="H444" s="32">
        <v>17</v>
      </c>
      <c r="I444" s="32">
        <v>2</v>
      </c>
      <c r="J444" s="32">
        <v>19</v>
      </c>
      <c r="K444" s="32">
        <v>26</v>
      </c>
      <c r="L444" s="32">
        <v>33</v>
      </c>
      <c r="M444" s="32">
        <v>3</v>
      </c>
      <c r="N444" s="32" t="s">
        <v>27</v>
      </c>
      <c r="O444" s="80"/>
    </row>
    <row r="445" spans="1:15" x14ac:dyDescent="0.25">
      <c r="A445" s="32">
        <f t="shared" si="25"/>
        <v>756</v>
      </c>
      <c r="B445" s="38" t="s">
        <v>468</v>
      </c>
      <c r="C445" s="37">
        <v>43190</v>
      </c>
      <c r="D445" s="35" t="str">
        <f t="shared" si="26"/>
        <v>S</v>
      </c>
      <c r="E445" s="35">
        <f t="shared" si="27"/>
        <v>13</v>
      </c>
      <c r="F445" s="32">
        <v>14</v>
      </c>
      <c r="G445" s="32">
        <v>24</v>
      </c>
      <c r="H445" s="32">
        <v>26</v>
      </c>
      <c r="I445" s="32">
        <v>41</v>
      </c>
      <c r="J445" s="32">
        <v>22</v>
      </c>
      <c r="K445" s="32">
        <v>31</v>
      </c>
      <c r="L445" s="32">
        <v>39</v>
      </c>
      <c r="M445" s="32">
        <v>6</v>
      </c>
      <c r="N445" s="32" t="s">
        <v>27</v>
      </c>
      <c r="O445" s="80"/>
    </row>
    <row r="446" spans="1:15" x14ac:dyDescent="0.25">
      <c r="A446" s="32">
        <f t="shared" si="25"/>
        <v>757</v>
      </c>
      <c r="B446" s="38" t="s">
        <v>469</v>
      </c>
      <c r="C446" s="37">
        <f>+C444+7</f>
        <v>43195</v>
      </c>
      <c r="D446" s="35" t="str">
        <f t="shared" si="26"/>
        <v>J</v>
      </c>
      <c r="E446" s="35">
        <f t="shared" si="27"/>
        <v>14</v>
      </c>
      <c r="F446" s="32">
        <v>49</v>
      </c>
      <c r="G446" s="32">
        <v>23</v>
      </c>
      <c r="H446" s="32">
        <v>31</v>
      </c>
      <c r="I446" s="32">
        <v>11</v>
      </c>
      <c r="J446" s="32">
        <v>16</v>
      </c>
      <c r="K446" s="32">
        <v>47</v>
      </c>
      <c r="L446" s="32">
        <v>26</v>
      </c>
      <c r="M446" s="32">
        <v>0</v>
      </c>
      <c r="N446" s="32" t="s">
        <v>27</v>
      </c>
      <c r="O446" s="80"/>
    </row>
    <row r="447" spans="1:15" x14ac:dyDescent="0.25">
      <c r="A447" s="32">
        <f t="shared" si="25"/>
        <v>758</v>
      </c>
      <c r="B447" s="38" t="s">
        <v>470</v>
      </c>
      <c r="C447" s="37">
        <v>43197</v>
      </c>
      <c r="D447" s="35" t="str">
        <f t="shared" si="26"/>
        <v>S</v>
      </c>
      <c r="E447" s="35">
        <f t="shared" si="27"/>
        <v>14</v>
      </c>
      <c r="F447" s="32">
        <v>40</v>
      </c>
      <c r="G447" s="32">
        <v>24</v>
      </c>
      <c r="H447" s="32">
        <v>25</v>
      </c>
      <c r="I447" s="32">
        <v>43</v>
      </c>
      <c r="J447" s="32">
        <v>34</v>
      </c>
      <c r="K447" s="32">
        <v>41</v>
      </c>
      <c r="L447" s="32">
        <v>6</v>
      </c>
      <c r="M447" s="32">
        <v>4</v>
      </c>
      <c r="N447" s="32" t="s">
        <v>27</v>
      </c>
      <c r="O447" s="80"/>
    </row>
    <row r="448" spans="1:15" x14ac:dyDescent="0.25">
      <c r="A448" s="32">
        <f t="shared" si="25"/>
        <v>759</v>
      </c>
      <c r="B448" s="38" t="s">
        <v>471</v>
      </c>
      <c r="C448" s="37">
        <f>+C446+7</f>
        <v>43202</v>
      </c>
      <c r="D448" s="35" t="str">
        <f t="shared" si="26"/>
        <v>J</v>
      </c>
      <c r="E448" s="35">
        <f t="shared" si="27"/>
        <v>15</v>
      </c>
      <c r="F448" s="32">
        <v>34</v>
      </c>
      <c r="G448" s="32">
        <v>12</v>
      </c>
      <c r="H448" s="32">
        <v>18</v>
      </c>
      <c r="I448" s="32">
        <v>41</v>
      </c>
      <c r="J448" s="32">
        <v>35</v>
      </c>
      <c r="K448" s="32">
        <v>7</v>
      </c>
      <c r="L448" s="32">
        <v>48</v>
      </c>
      <c r="M448" s="32">
        <v>1</v>
      </c>
      <c r="N448" s="32" t="s">
        <v>27</v>
      </c>
      <c r="O448" s="80"/>
    </row>
    <row r="449" spans="1:15" x14ac:dyDescent="0.25">
      <c r="A449" s="32">
        <f t="shared" si="25"/>
        <v>760</v>
      </c>
      <c r="B449" s="38" t="s">
        <v>472</v>
      </c>
      <c r="C449" s="37">
        <v>43204</v>
      </c>
      <c r="D449" s="35" t="str">
        <f t="shared" si="26"/>
        <v>S</v>
      </c>
      <c r="E449" s="35">
        <f t="shared" si="27"/>
        <v>15</v>
      </c>
      <c r="F449" s="32">
        <v>17</v>
      </c>
      <c r="G449" s="32">
        <v>3</v>
      </c>
      <c r="H449" s="32">
        <v>24</v>
      </c>
      <c r="I449" s="32">
        <v>22</v>
      </c>
      <c r="J449" s="32">
        <v>20</v>
      </c>
      <c r="K449" s="32">
        <v>34</v>
      </c>
      <c r="L449" s="32">
        <v>4</v>
      </c>
      <c r="M449" s="32">
        <v>3</v>
      </c>
      <c r="N449" s="32" t="s">
        <v>27</v>
      </c>
      <c r="O449" s="80"/>
    </row>
    <row r="450" spans="1:15" x14ac:dyDescent="0.25">
      <c r="A450" s="32">
        <f t="shared" si="25"/>
        <v>761</v>
      </c>
      <c r="B450" s="38" t="s">
        <v>473</v>
      </c>
      <c r="C450" s="37">
        <v>43209</v>
      </c>
      <c r="D450" s="35" t="str">
        <f t="shared" si="26"/>
        <v>J</v>
      </c>
      <c r="E450" s="35">
        <f t="shared" si="27"/>
        <v>16</v>
      </c>
      <c r="F450" s="32">
        <v>45</v>
      </c>
      <c r="G450" s="32">
        <v>19</v>
      </c>
      <c r="H450" s="32">
        <v>43</v>
      </c>
      <c r="I450" s="32">
        <v>46</v>
      </c>
      <c r="J450" s="32">
        <v>10</v>
      </c>
      <c r="K450" s="32">
        <v>33</v>
      </c>
      <c r="L450" s="32">
        <v>32</v>
      </c>
      <c r="M450" s="32">
        <v>2</v>
      </c>
      <c r="N450" s="32" t="s">
        <v>27</v>
      </c>
      <c r="O450" s="80"/>
    </row>
    <row r="451" spans="1:15" x14ac:dyDescent="0.25">
      <c r="A451" s="32">
        <f t="shared" si="25"/>
        <v>762</v>
      </c>
      <c r="B451" s="39" t="s">
        <v>474</v>
      </c>
      <c r="C451" s="37">
        <f>+C449+7</f>
        <v>43211</v>
      </c>
      <c r="D451" s="35" t="str">
        <f t="shared" si="26"/>
        <v>S</v>
      </c>
      <c r="E451" s="35">
        <f t="shared" si="27"/>
        <v>16</v>
      </c>
      <c r="F451" s="32">
        <v>42</v>
      </c>
      <c r="G451" s="32">
        <v>17</v>
      </c>
      <c r="H451" s="32">
        <v>43</v>
      </c>
      <c r="I451" s="32">
        <v>8</v>
      </c>
      <c r="J451" s="32">
        <v>19</v>
      </c>
      <c r="K451" s="32">
        <v>29</v>
      </c>
      <c r="L451" s="32">
        <v>40</v>
      </c>
      <c r="M451" s="32">
        <v>6</v>
      </c>
      <c r="N451" s="32" t="s">
        <v>27</v>
      </c>
      <c r="O451" s="80"/>
    </row>
    <row r="452" spans="1:15" x14ac:dyDescent="0.25">
      <c r="A452" s="32">
        <f t="shared" ref="A452:A515" si="28">+A451+1</f>
        <v>763</v>
      </c>
      <c r="B452" s="38" t="s">
        <v>475</v>
      </c>
      <c r="C452" s="37">
        <v>43216</v>
      </c>
      <c r="D452" s="35" t="str">
        <f t="shared" si="26"/>
        <v>J</v>
      </c>
      <c r="E452" s="35">
        <f t="shared" si="27"/>
        <v>17</v>
      </c>
      <c r="F452" s="32">
        <v>36</v>
      </c>
      <c r="G452" s="32">
        <v>11</v>
      </c>
      <c r="H452" s="32">
        <v>4</v>
      </c>
      <c r="I452" s="32">
        <v>25</v>
      </c>
      <c r="J452" s="32">
        <v>49</v>
      </c>
      <c r="K452" s="32">
        <v>40</v>
      </c>
      <c r="L452" s="32">
        <v>26</v>
      </c>
      <c r="M452" s="32">
        <v>1</v>
      </c>
      <c r="N452" s="32" t="s">
        <v>27</v>
      </c>
      <c r="O452" s="80"/>
    </row>
    <row r="453" spans="1:15" x14ac:dyDescent="0.25">
      <c r="A453" s="32">
        <f t="shared" si="28"/>
        <v>764</v>
      </c>
      <c r="B453" s="38" t="s">
        <v>476</v>
      </c>
      <c r="C453" s="37">
        <f>+C451+7</f>
        <v>43218</v>
      </c>
      <c r="D453" s="35" t="str">
        <f t="shared" si="26"/>
        <v>S</v>
      </c>
      <c r="E453" s="35">
        <f t="shared" si="27"/>
        <v>17</v>
      </c>
      <c r="F453" s="32">
        <v>35</v>
      </c>
      <c r="G453" s="32">
        <v>7</v>
      </c>
      <c r="H453" s="32">
        <v>25</v>
      </c>
      <c r="I453" s="32">
        <v>39</v>
      </c>
      <c r="J453" s="32">
        <v>37</v>
      </c>
      <c r="K453" s="32">
        <v>31</v>
      </c>
      <c r="L453" s="32">
        <v>42</v>
      </c>
      <c r="M453" s="32">
        <v>5</v>
      </c>
      <c r="N453" s="32" t="s">
        <v>27</v>
      </c>
      <c r="O453" s="80"/>
    </row>
    <row r="454" spans="1:15" x14ac:dyDescent="0.25">
      <c r="A454" s="32">
        <f t="shared" si="28"/>
        <v>765</v>
      </c>
      <c r="B454" s="40" t="s">
        <v>477</v>
      </c>
      <c r="C454" s="37">
        <v>43223</v>
      </c>
      <c r="D454" s="35" t="str">
        <f t="shared" si="26"/>
        <v>J</v>
      </c>
      <c r="E454" s="35">
        <f t="shared" si="27"/>
        <v>18</v>
      </c>
      <c r="F454" s="32">
        <v>40</v>
      </c>
      <c r="G454" s="32">
        <v>28</v>
      </c>
      <c r="H454" s="32">
        <v>2</v>
      </c>
      <c r="I454" s="32">
        <v>17</v>
      </c>
      <c r="J454" s="32">
        <v>35</v>
      </c>
      <c r="K454" s="32">
        <v>18</v>
      </c>
      <c r="L454" s="32">
        <v>16</v>
      </c>
      <c r="M454" s="32">
        <v>6</v>
      </c>
      <c r="N454" s="32" t="s">
        <v>27</v>
      </c>
      <c r="O454" s="80"/>
    </row>
    <row r="455" spans="1:15" x14ac:dyDescent="0.25">
      <c r="A455" s="32">
        <f t="shared" si="28"/>
        <v>766</v>
      </c>
      <c r="B455" s="41" t="s">
        <v>478</v>
      </c>
      <c r="C455" s="37">
        <v>43225</v>
      </c>
      <c r="D455" s="35" t="str">
        <f t="shared" si="26"/>
        <v>S</v>
      </c>
      <c r="E455" s="35">
        <f t="shared" si="27"/>
        <v>18</v>
      </c>
      <c r="F455" s="32">
        <v>26</v>
      </c>
      <c r="G455" s="32">
        <v>32</v>
      </c>
      <c r="H455" s="32">
        <v>34</v>
      </c>
      <c r="I455" s="32">
        <v>1</v>
      </c>
      <c r="J455" s="32">
        <v>33</v>
      </c>
      <c r="K455" s="32">
        <v>19</v>
      </c>
      <c r="L455" s="32">
        <v>25</v>
      </c>
      <c r="M455" s="32">
        <v>2</v>
      </c>
      <c r="N455" s="32" t="s">
        <v>27</v>
      </c>
      <c r="O455" s="80"/>
    </row>
    <row r="456" spans="1:15" x14ac:dyDescent="0.25">
      <c r="A456" s="32">
        <f t="shared" si="28"/>
        <v>767</v>
      </c>
      <c r="B456" s="41" t="s">
        <v>479</v>
      </c>
      <c r="C456" s="37">
        <v>43230</v>
      </c>
      <c r="D456" s="35" t="str">
        <f t="shared" si="26"/>
        <v>J</v>
      </c>
      <c r="E456" s="35">
        <f t="shared" si="27"/>
        <v>19</v>
      </c>
      <c r="F456" s="32">
        <v>22</v>
      </c>
      <c r="G456" s="32">
        <v>23</v>
      </c>
      <c r="H456" s="32">
        <v>11</v>
      </c>
      <c r="I456" s="32">
        <v>1</v>
      </c>
      <c r="J456" s="32">
        <v>39</v>
      </c>
      <c r="K456" s="32">
        <v>38</v>
      </c>
      <c r="L456" s="32">
        <v>7</v>
      </c>
      <c r="M456" s="32">
        <v>1</v>
      </c>
      <c r="N456" s="32" t="s">
        <v>27</v>
      </c>
      <c r="O456" s="80"/>
    </row>
    <row r="457" spans="1:15" x14ac:dyDescent="0.25">
      <c r="A457" s="32">
        <f t="shared" si="28"/>
        <v>768</v>
      </c>
      <c r="B457" s="41" t="s">
        <v>480</v>
      </c>
      <c r="C457" s="37">
        <v>43232</v>
      </c>
      <c r="D457" s="35" t="str">
        <f t="shared" si="26"/>
        <v>S</v>
      </c>
      <c r="E457" s="35">
        <f t="shared" si="27"/>
        <v>19</v>
      </c>
      <c r="F457" s="32">
        <v>15</v>
      </c>
      <c r="G457" s="32">
        <v>9</v>
      </c>
      <c r="H457" s="32">
        <v>37</v>
      </c>
      <c r="I457" s="32">
        <v>23</v>
      </c>
      <c r="J457" s="32">
        <v>3</v>
      </c>
      <c r="K457" s="32">
        <v>27</v>
      </c>
      <c r="L457" s="32">
        <v>11</v>
      </c>
      <c r="M457" s="32">
        <v>2</v>
      </c>
      <c r="N457" s="32" t="s">
        <v>27</v>
      </c>
      <c r="O457" s="80"/>
    </row>
    <row r="458" spans="1:15" x14ac:dyDescent="0.25">
      <c r="A458" s="32">
        <f t="shared" si="28"/>
        <v>769</v>
      </c>
      <c r="B458" s="41" t="s">
        <v>481</v>
      </c>
      <c r="C458" s="37">
        <v>43237</v>
      </c>
      <c r="D458" s="35" t="str">
        <f t="shared" si="26"/>
        <v>J</v>
      </c>
      <c r="E458" s="35">
        <f t="shared" si="27"/>
        <v>20</v>
      </c>
      <c r="F458" s="32">
        <v>26</v>
      </c>
      <c r="G458" s="32">
        <v>24</v>
      </c>
      <c r="H458" s="32">
        <v>23</v>
      </c>
      <c r="I458" s="32">
        <v>25</v>
      </c>
      <c r="J458" s="32">
        <v>35</v>
      </c>
      <c r="K458" s="32">
        <v>32</v>
      </c>
      <c r="L458" s="32">
        <v>22</v>
      </c>
      <c r="M458" s="32">
        <v>4</v>
      </c>
      <c r="N458" s="32" t="s">
        <v>27</v>
      </c>
      <c r="O458" s="80"/>
    </row>
    <row r="459" spans="1:15" x14ac:dyDescent="0.25">
      <c r="A459" s="32">
        <f t="shared" si="28"/>
        <v>770</v>
      </c>
      <c r="B459" s="41" t="s">
        <v>482</v>
      </c>
      <c r="C459" s="37">
        <v>43239</v>
      </c>
      <c r="D459" s="35" t="str">
        <f t="shared" si="26"/>
        <v>S</v>
      </c>
      <c r="E459" s="35">
        <f t="shared" si="27"/>
        <v>20</v>
      </c>
      <c r="F459" s="32">
        <v>8</v>
      </c>
      <c r="G459" s="32">
        <v>31</v>
      </c>
      <c r="H459" s="32">
        <v>33</v>
      </c>
      <c r="I459" s="32">
        <v>5</v>
      </c>
      <c r="J459" s="32">
        <v>32</v>
      </c>
      <c r="K459" s="32">
        <v>20</v>
      </c>
      <c r="L459" s="32">
        <v>28</v>
      </c>
      <c r="M459" s="32">
        <v>6</v>
      </c>
      <c r="N459" s="32" t="s">
        <v>27</v>
      </c>
      <c r="O459" s="80"/>
    </row>
    <row r="460" spans="1:15" x14ac:dyDescent="0.25">
      <c r="A460" s="32">
        <f t="shared" si="28"/>
        <v>771</v>
      </c>
      <c r="B460" s="41" t="s">
        <v>483</v>
      </c>
      <c r="C460" s="37">
        <v>43244</v>
      </c>
      <c r="D460" s="35" t="str">
        <f t="shared" si="26"/>
        <v>J</v>
      </c>
      <c r="E460" s="35">
        <f t="shared" si="27"/>
        <v>21</v>
      </c>
      <c r="F460" s="32">
        <v>28</v>
      </c>
      <c r="G460" s="32">
        <v>1</v>
      </c>
      <c r="H460" s="32">
        <v>31</v>
      </c>
      <c r="I460" s="32">
        <v>40</v>
      </c>
      <c r="J460" s="32">
        <v>34</v>
      </c>
      <c r="K460" s="32">
        <v>35</v>
      </c>
      <c r="L460" s="32">
        <v>46</v>
      </c>
      <c r="M460" s="32">
        <v>4</v>
      </c>
      <c r="N460" s="32" t="s">
        <v>27</v>
      </c>
      <c r="O460" s="80"/>
    </row>
    <row r="461" spans="1:15" x14ac:dyDescent="0.25">
      <c r="A461" s="32">
        <f t="shared" si="28"/>
        <v>772</v>
      </c>
      <c r="B461" s="41" t="s">
        <v>484</v>
      </c>
      <c r="C461" s="37">
        <v>43246</v>
      </c>
      <c r="D461" s="35" t="str">
        <f t="shared" si="26"/>
        <v>S</v>
      </c>
      <c r="E461" s="35">
        <f t="shared" si="27"/>
        <v>21</v>
      </c>
      <c r="F461" s="32">
        <v>30</v>
      </c>
      <c r="G461" s="32">
        <v>39</v>
      </c>
      <c r="H461" s="32">
        <v>36</v>
      </c>
      <c r="I461" s="32">
        <v>26</v>
      </c>
      <c r="J461" s="32">
        <v>13</v>
      </c>
      <c r="K461" s="32">
        <v>35</v>
      </c>
      <c r="L461" s="32">
        <v>11</v>
      </c>
      <c r="M461" s="32">
        <v>0</v>
      </c>
      <c r="N461" s="32" t="s">
        <v>27</v>
      </c>
      <c r="O461" s="80"/>
    </row>
    <row r="462" spans="1:15" x14ac:dyDescent="0.25">
      <c r="A462" s="32">
        <f t="shared" si="28"/>
        <v>773</v>
      </c>
      <c r="B462" s="41" t="s">
        <v>485</v>
      </c>
      <c r="C462" s="37">
        <v>43251</v>
      </c>
      <c r="D462" s="35" t="str">
        <f t="shared" si="26"/>
        <v>J</v>
      </c>
      <c r="E462" s="35">
        <f t="shared" si="27"/>
        <v>22</v>
      </c>
      <c r="F462" s="32">
        <v>11</v>
      </c>
      <c r="G462" s="32">
        <v>16</v>
      </c>
      <c r="H462" s="32">
        <v>17</v>
      </c>
      <c r="I462" s="32">
        <v>44</v>
      </c>
      <c r="J462" s="32">
        <v>7</v>
      </c>
      <c r="K462" s="32">
        <v>2</v>
      </c>
      <c r="L462" s="32">
        <v>14</v>
      </c>
      <c r="M462" s="32">
        <v>7</v>
      </c>
      <c r="N462" s="32" t="s">
        <v>27</v>
      </c>
      <c r="O462" s="80"/>
    </row>
    <row r="463" spans="1:15" x14ac:dyDescent="0.25">
      <c r="A463" s="32">
        <f t="shared" si="28"/>
        <v>774</v>
      </c>
      <c r="B463" s="41" t="s">
        <v>486</v>
      </c>
      <c r="C463" s="37">
        <v>43253</v>
      </c>
      <c r="D463" s="35" t="str">
        <f t="shared" si="26"/>
        <v>S</v>
      </c>
      <c r="E463" s="35">
        <f t="shared" si="27"/>
        <v>22</v>
      </c>
      <c r="F463" s="32">
        <v>10</v>
      </c>
      <c r="G463" s="32">
        <v>41</v>
      </c>
      <c r="H463" s="32">
        <v>12</v>
      </c>
      <c r="I463" s="32">
        <v>32</v>
      </c>
      <c r="J463" s="32">
        <v>7</v>
      </c>
      <c r="K463" s="32">
        <v>38</v>
      </c>
      <c r="L463" s="32">
        <v>27</v>
      </c>
      <c r="M463" s="32">
        <v>9</v>
      </c>
      <c r="N463" s="32" t="s">
        <v>27</v>
      </c>
      <c r="O463" s="80"/>
    </row>
    <row r="464" spans="1:15" x14ac:dyDescent="0.25">
      <c r="A464" s="32">
        <f t="shared" si="28"/>
        <v>775</v>
      </c>
      <c r="B464" s="41" t="s">
        <v>487</v>
      </c>
      <c r="C464" s="37">
        <v>43258</v>
      </c>
      <c r="D464" s="35" t="str">
        <f t="shared" si="26"/>
        <v>J</v>
      </c>
      <c r="E464" s="35">
        <f t="shared" si="27"/>
        <v>23</v>
      </c>
      <c r="F464" s="32">
        <v>1</v>
      </c>
      <c r="G464" s="32">
        <v>25</v>
      </c>
      <c r="H464" s="32">
        <v>28</v>
      </c>
      <c r="I464" s="32">
        <v>17</v>
      </c>
      <c r="J464" s="32">
        <v>44</v>
      </c>
      <c r="K464" s="32">
        <v>9</v>
      </c>
      <c r="L464" s="32">
        <v>21</v>
      </c>
      <c r="M464" s="32">
        <v>4</v>
      </c>
      <c r="N464" s="32" t="s">
        <v>27</v>
      </c>
      <c r="O464" s="80"/>
    </row>
    <row r="465" spans="1:15" x14ac:dyDescent="0.25">
      <c r="A465" s="32">
        <f t="shared" si="28"/>
        <v>776</v>
      </c>
      <c r="B465" s="41" t="s">
        <v>488</v>
      </c>
      <c r="C465" s="37">
        <v>43260</v>
      </c>
      <c r="D465" s="35" t="str">
        <f t="shared" si="26"/>
        <v>S</v>
      </c>
      <c r="E465" s="35">
        <f t="shared" si="27"/>
        <v>23</v>
      </c>
      <c r="F465" s="32">
        <v>13</v>
      </c>
      <c r="G465" s="32">
        <v>26</v>
      </c>
      <c r="H465" s="32">
        <v>35</v>
      </c>
      <c r="I465" s="32">
        <v>29</v>
      </c>
      <c r="J465" s="32">
        <v>9</v>
      </c>
      <c r="K465" s="32">
        <v>2</v>
      </c>
      <c r="L465" s="32">
        <v>24</v>
      </c>
      <c r="M465" s="32">
        <v>1</v>
      </c>
      <c r="N465" s="32" t="s">
        <v>27</v>
      </c>
      <c r="O465" s="80"/>
    </row>
    <row r="466" spans="1:15" x14ac:dyDescent="0.25">
      <c r="A466" s="32">
        <f t="shared" si="28"/>
        <v>777</v>
      </c>
      <c r="B466" s="41" t="s">
        <v>489</v>
      </c>
      <c r="C466" s="37">
        <v>43265</v>
      </c>
      <c r="D466" s="35" t="str">
        <f t="shared" si="26"/>
        <v>J</v>
      </c>
      <c r="E466" s="35">
        <f t="shared" si="27"/>
        <v>24</v>
      </c>
      <c r="F466" s="32">
        <v>40</v>
      </c>
      <c r="G466" s="32">
        <v>35</v>
      </c>
      <c r="H466" s="32">
        <v>41</v>
      </c>
      <c r="I466" s="32">
        <v>18</v>
      </c>
      <c r="J466" s="32">
        <v>49</v>
      </c>
      <c r="K466" s="32">
        <v>7</v>
      </c>
      <c r="L466" s="32">
        <v>33</v>
      </c>
      <c r="M466" s="32">
        <v>8</v>
      </c>
      <c r="N466" s="32" t="s">
        <v>27</v>
      </c>
      <c r="O466" s="80"/>
    </row>
    <row r="467" spans="1:15" x14ac:dyDescent="0.25">
      <c r="A467" s="32">
        <f t="shared" si="28"/>
        <v>778</v>
      </c>
      <c r="B467" s="41" t="s">
        <v>490</v>
      </c>
      <c r="C467" s="37">
        <v>43267</v>
      </c>
      <c r="D467" s="35" t="str">
        <f t="shared" si="26"/>
        <v>S</v>
      </c>
      <c r="E467" s="35">
        <f t="shared" si="27"/>
        <v>24</v>
      </c>
      <c r="F467" s="32">
        <v>18</v>
      </c>
      <c r="G467" s="32">
        <v>30</v>
      </c>
      <c r="H467" s="32">
        <v>43</v>
      </c>
      <c r="I467" s="32">
        <v>29</v>
      </c>
      <c r="J467" s="32">
        <v>9</v>
      </c>
      <c r="K467" s="32">
        <v>11</v>
      </c>
      <c r="L467" s="32">
        <v>10</v>
      </c>
      <c r="M467" s="32">
        <v>1</v>
      </c>
      <c r="N467" s="32" t="s">
        <v>27</v>
      </c>
      <c r="O467" s="80"/>
    </row>
    <row r="468" spans="1:15" x14ac:dyDescent="0.25">
      <c r="A468" s="32">
        <f t="shared" si="28"/>
        <v>779</v>
      </c>
      <c r="B468" s="41" t="s">
        <v>491</v>
      </c>
      <c r="C468" s="37">
        <v>43272</v>
      </c>
      <c r="D468" s="35" t="str">
        <f t="shared" si="26"/>
        <v>J</v>
      </c>
      <c r="E468" s="35">
        <f t="shared" si="27"/>
        <v>25</v>
      </c>
      <c r="F468" s="32">
        <v>38</v>
      </c>
      <c r="G468" s="32">
        <v>34</v>
      </c>
      <c r="H468" s="32">
        <v>48</v>
      </c>
      <c r="I468" s="32">
        <v>46</v>
      </c>
      <c r="J468" s="32">
        <v>1</v>
      </c>
      <c r="K468" s="32">
        <v>12</v>
      </c>
      <c r="L468" s="32">
        <v>36</v>
      </c>
      <c r="M468" s="32">
        <v>5</v>
      </c>
      <c r="N468" s="32" t="s">
        <v>27</v>
      </c>
      <c r="O468" s="80"/>
    </row>
    <row r="469" spans="1:15" x14ac:dyDescent="0.25">
      <c r="A469" s="32">
        <f t="shared" si="28"/>
        <v>780</v>
      </c>
      <c r="B469" s="41" t="s">
        <v>492</v>
      </c>
      <c r="C469" s="37">
        <v>43274</v>
      </c>
      <c r="D469" s="35" t="str">
        <f t="shared" si="26"/>
        <v>S</v>
      </c>
      <c r="E469" s="35">
        <f t="shared" si="27"/>
        <v>25</v>
      </c>
      <c r="F469" s="32">
        <v>8</v>
      </c>
      <c r="G469" s="32">
        <v>7</v>
      </c>
      <c r="H469" s="32">
        <v>21</v>
      </c>
      <c r="I469" s="32">
        <v>9</v>
      </c>
      <c r="J469" s="32">
        <v>24</v>
      </c>
      <c r="K469" s="32">
        <v>25</v>
      </c>
      <c r="L469" s="32">
        <v>4</v>
      </c>
      <c r="M469" s="32">
        <v>4</v>
      </c>
      <c r="N469" s="32" t="s">
        <v>27</v>
      </c>
      <c r="O469" s="80"/>
    </row>
    <row r="470" spans="1:15" x14ac:dyDescent="0.25">
      <c r="A470" s="32">
        <f t="shared" si="28"/>
        <v>781</v>
      </c>
      <c r="B470" s="41" t="s">
        <v>493</v>
      </c>
      <c r="C470" s="37">
        <v>43279</v>
      </c>
      <c r="D470" s="35" t="str">
        <f t="shared" si="26"/>
        <v>J</v>
      </c>
      <c r="E470" s="35">
        <f t="shared" si="27"/>
        <v>26</v>
      </c>
      <c r="F470" s="32">
        <v>32</v>
      </c>
      <c r="G470" s="32">
        <v>38</v>
      </c>
      <c r="H470" s="32">
        <v>49</v>
      </c>
      <c r="I470" s="32">
        <v>28</v>
      </c>
      <c r="J470" s="32">
        <v>15</v>
      </c>
      <c r="K470" s="32">
        <v>31</v>
      </c>
      <c r="L470" s="32">
        <v>12</v>
      </c>
      <c r="M470" s="32">
        <v>2</v>
      </c>
      <c r="N470" s="32" t="s">
        <v>27</v>
      </c>
      <c r="O470" s="80"/>
    </row>
    <row r="471" spans="1:15" x14ac:dyDescent="0.25">
      <c r="A471" s="32">
        <f t="shared" si="28"/>
        <v>782</v>
      </c>
      <c r="B471" s="41" t="s">
        <v>494</v>
      </c>
      <c r="C471" s="37">
        <v>43281</v>
      </c>
      <c r="D471" s="35" t="str">
        <f t="shared" si="26"/>
        <v>S</v>
      </c>
      <c r="E471" s="35">
        <f t="shared" si="27"/>
        <v>26</v>
      </c>
      <c r="F471" s="32">
        <v>44</v>
      </c>
      <c r="G471" s="32">
        <v>30</v>
      </c>
      <c r="H471" s="32">
        <v>37</v>
      </c>
      <c r="I471" s="32">
        <v>16</v>
      </c>
      <c r="J471" s="32">
        <v>14</v>
      </c>
      <c r="K471" s="32">
        <v>5</v>
      </c>
      <c r="L471" s="32">
        <v>23</v>
      </c>
      <c r="M471" s="32">
        <v>3</v>
      </c>
      <c r="N471" s="32" t="s">
        <v>27</v>
      </c>
      <c r="O471" s="80"/>
    </row>
    <row r="472" spans="1:15" x14ac:dyDescent="0.25">
      <c r="A472" s="32">
        <f t="shared" si="28"/>
        <v>783</v>
      </c>
      <c r="B472" s="41" t="s">
        <v>495</v>
      </c>
      <c r="C472" s="37">
        <v>43286</v>
      </c>
      <c r="D472" s="35" t="str">
        <f t="shared" si="26"/>
        <v>J</v>
      </c>
      <c r="E472" s="35">
        <f t="shared" si="27"/>
        <v>27</v>
      </c>
      <c r="F472" s="32">
        <v>11</v>
      </c>
      <c r="G472" s="32">
        <v>13</v>
      </c>
      <c r="H472" s="32">
        <v>31</v>
      </c>
      <c r="I472" s="32">
        <v>47</v>
      </c>
      <c r="J472" s="32">
        <v>49</v>
      </c>
      <c r="K472" s="32">
        <v>32</v>
      </c>
      <c r="L472" s="32">
        <v>1</v>
      </c>
      <c r="M472" s="32">
        <v>4</v>
      </c>
      <c r="N472" s="32" t="s">
        <v>27</v>
      </c>
      <c r="O472" s="80"/>
    </row>
    <row r="473" spans="1:15" x14ac:dyDescent="0.25">
      <c r="A473" s="32">
        <f t="shared" si="28"/>
        <v>784</v>
      </c>
      <c r="B473" s="41" t="s">
        <v>496</v>
      </c>
      <c r="C473" s="37">
        <v>43288</v>
      </c>
      <c r="D473" s="35" t="str">
        <f t="shared" si="26"/>
        <v>S</v>
      </c>
      <c r="E473" s="35">
        <f t="shared" si="27"/>
        <v>27</v>
      </c>
      <c r="F473" s="32">
        <v>42</v>
      </c>
      <c r="G473" s="32">
        <v>6</v>
      </c>
      <c r="H473" s="32">
        <v>44</v>
      </c>
      <c r="I473" s="32">
        <v>11</v>
      </c>
      <c r="J473" s="32">
        <v>10</v>
      </c>
      <c r="K473" s="32">
        <v>9</v>
      </c>
      <c r="L473" s="32">
        <v>21</v>
      </c>
      <c r="M473" s="32">
        <v>4</v>
      </c>
      <c r="N473" s="32" t="s">
        <v>27</v>
      </c>
      <c r="O473" s="80"/>
    </row>
    <row r="474" spans="1:15" x14ac:dyDescent="0.25">
      <c r="A474" s="32">
        <f t="shared" si="28"/>
        <v>785</v>
      </c>
      <c r="B474" s="41" t="s">
        <v>497</v>
      </c>
      <c r="C474" s="37">
        <v>43293</v>
      </c>
      <c r="D474" s="35" t="str">
        <f t="shared" ref="D474:D493" si="29">CHOOSE(WEEKDAY(C474),"D","L","M","X","J","V","S")</f>
        <v>J</v>
      </c>
      <c r="E474" s="35">
        <f t="shared" ref="E474:E493" si="30">WEEKNUM(C474,21)</f>
        <v>28</v>
      </c>
      <c r="F474" s="35">
        <v>47</v>
      </c>
      <c r="G474" s="32">
        <v>32</v>
      </c>
      <c r="H474" s="32">
        <v>25</v>
      </c>
      <c r="I474" s="32">
        <v>20</v>
      </c>
      <c r="J474" s="32">
        <v>10</v>
      </c>
      <c r="K474" s="32">
        <v>26</v>
      </c>
      <c r="L474" s="32">
        <v>2</v>
      </c>
      <c r="M474" s="32">
        <v>4</v>
      </c>
      <c r="N474" s="32" t="s">
        <v>27</v>
      </c>
      <c r="O474" s="80"/>
    </row>
    <row r="475" spans="1:15" x14ac:dyDescent="0.25">
      <c r="A475" s="32">
        <f t="shared" si="28"/>
        <v>786</v>
      </c>
      <c r="B475" s="41" t="s">
        <v>498</v>
      </c>
      <c r="C475" s="37">
        <v>43295</v>
      </c>
      <c r="D475" s="35" t="str">
        <f t="shared" si="29"/>
        <v>S</v>
      </c>
      <c r="E475" s="35">
        <f t="shared" si="30"/>
        <v>28</v>
      </c>
      <c r="F475" s="35">
        <v>40</v>
      </c>
      <c r="G475" s="32">
        <v>2</v>
      </c>
      <c r="H475" s="32">
        <v>12</v>
      </c>
      <c r="I475" s="32">
        <v>16</v>
      </c>
      <c r="J475" s="32">
        <v>27</v>
      </c>
      <c r="K475" s="32">
        <v>18</v>
      </c>
      <c r="L475" s="32">
        <v>33</v>
      </c>
      <c r="M475" s="32">
        <v>5</v>
      </c>
      <c r="N475" s="32" t="s">
        <v>27</v>
      </c>
      <c r="O475" s="80"/>
    </row>
    <row r="476" spans="1:15" x14ac:dyDescent="0.25">
      <c r="A476" s="32">
        <f t="shared" si="28"/>
        <v>787</v>
      </c>
      <c r="B476" s="41" t="s">
        <v>499</v>
      </c>
      <c r="C476" s="37">
        <v>43300</v>
      </c>
      <c r="D476" s="35" t="str">
        <f t="shared" si="29"/>
        <v>J</v>
      </c>
      <c r="E476" s="35">
        <f t="shared" si="30"/>
        <v>29</v>
      </c>
      <c r="F476" s="35">
        <v>4</v>
      </c>
      <c r="G476" s="32">
        <v>49</v>
      </c>
      <c r="H476" s="32">
        <v>9</v>
      </c>
      <c r="I476" s="32">
        <v>39</v>
      </c>
      <c r="J476" s="32">
        <v>5</v>
      </c>
      <c r="K476" s="32">
        <v>22</v>
      </c>
      <c r="L476" s="32">
        <v>28</v>
      </c>
      <c r="M476" s="32">
        <v>1</v>
      </c>
      <c r="N476" s="32" t="s">
        <v>27</v>
      </c>
      <c r="O476" s="80"/>
    </row>
    <row r="477" spans="1:15" x14ac:dyDescent="0.25">
      <c r="A477" s="32">
        <f t="shared" si="28"/>
        <v>788</v>
      </c>
      <c r="B477" s="41" t="s">
        <v>500</v>
      </c>
      <c r="C477" s="37">
        <v>43302</v>
      </c>
      <c r="D477" s="35" t="str">
        <f t="shared" si="29"/>
        <v>S</v>
      </c>
      <c r="E477" s="35">
        <f t="shared" si="30"/>
        <v>29</v>
      </c>
      <c r="F477" s="35">
        <v>18</v>
      </c>
      <c r="G477" s="32">
        <v>33</v>
      </c>
      <c r="H477" s="32">
        <v>24</v>
      </c>
      <c r="I477" s="32">
        <v>2</v>
      </c>
      <c r="J477" s="32">
        <v>36</v>
      </c>
      <c r="K477" s="32">
        <v>28</v>
      </c>
      <c r="L477" s="32">
        <v>47</v>
      </c>
      <c r="M477" s="32">
        <v>8</v>
      </c>
      <c r="N477" s="32" t="s">
        <v>27</v>
      </c>
      <c r="O477" s="80"/>
    </row>
    <row r="478" spans="1:15" x14ac:dyDescent="0.25">
      <c r="A478" s="32">
        <f t="shared" si="28"/>
        <v>789</v>
      </c>
      <c r="B478" s="41" t="s">
        <v>501</v>
      </c>
      <c r="C478" s="37">
        <v>43307</v>
      </c>
      <c r="D478" s="35" t="str">
        <f t="shared" si="29"/>
        <v>J</v>
      </c>
      <c r="E478" s="35">
        <f t="shared" si="30"/>
        <v>30</v>
      </c>
      <c r="F478" s="35">
        <v>32</v>
      </c>
      <c r="G478" s="32">
        <v>40</v>
      </c>
      <c r="H478" s="32">
        <v>25</v>
      </c>
      <c r="I478" s="32">
        <v>13</v>
      </c>
      <c r="J478" s="32">
        <v>38</v>
      </c>
      <c r="K478" s="32">
        <v>31</v>
      </c>
      <c r="L478" s="32">
        <v>15</v>
      </c>
      <c r="M478" s="32">
        <v>7</v>
      </c>
      <c r="N478" s="32" t="s">
        <v>27</v>
      </c>
      <c r="O478" s="80"/>
    </row>
    <row r="479" spans="1:15" x14ac:dyDescent="0.25">
      <c r="A479" s="32">
        <f t="shared" si="28"/>
        <v>790</v>
      </c>
      <c r="B479" s="41" t="s">
        <v>502</v>
      </c>
      <c r="C479" s="37">
        <v>43309</v>
      </c>
      <c r="D479" s="35" t="str">
        <f t="shared" si="29"/>
        <v>S</v>
      </c>
      <c r="E479" s="35">
        <f t="shared" si="30"/>
        <v>30</v>
      </c>
      <c r="F479" s="35">
        <v>2</v>
      </c>
      <c r="G479" s="32">
        <v>12</v>
      </c>
      <c r="H479" s="32">
        <v>46</v>
      </c>
      <c r="I479" s="32">
        <v>10</v>
      </c>
      <c r="J479" s="32">
        <v>43</v>
      </c>
      <c r="K479" s="32">
        <v>20</v>
      </c>
      <c r="L479" s="32">
        <v>40</v>
      </c>
      <c r="M479" s="32">
        <v>7</v>
      </c>
      <c r="N479" s="32" t="s">
        <v>27</v>
      </c>
      <c r="O479" s="80"/>
    </row>
    <row r="480" spans="1:15" x14ac:dyDescent="0.25">
      <c r="A480" s="32">
        <f t="shared" si="28"/>
        <v>791</v>
      </c>
      <c r="B480" s="41" t="s">
        <v>503</v>
      </c>
      <c r="C480" s="37">
        <v>43314</v>
      </c>
      <c r="D480" s="35" t="str">
        <f t="shared" si="29"/>
        <v>J</v>
      </c>
      <c r="E480" s="35">
        <f t="shared" si="30"/>
        <v>31</v>
      </c>
      <c r="F480" s="35">
        <v>10</v>
      </c>
      <c r="G480" s="32">
        <v>38</v>
      </c>
      <c r="H480" s="32">
        <v>25</v>
      </c>
      <c r="I480" s="32">
        <v>18</v>
      </c>
      <c r="J480" s="32">
        <v>49</v>
      </c>
      <c r="K480" s="32">
        <v>37</v>
      </c>
      <c r="L480" s="32">
        <v>32</v>
      </c>
      <c r="M480" s="32">
        <v>9</v>
      </c>
      <c r="N480" s="32" t="s">
        <v>27</v>
      </c>
      <c r="O480" s="80"/>
    </row>
    <row r="481" spans="1:15" x14ac:dyDescent="0.25">
      <c r="A481" s="32">
        <f t="shared" si="28"/>
        <v>792</v>
      </c>
      <c r="B481" s="41" t="s">
        <v>504</v>
      </c>
      <c r="C481" s="37">
        <v>43316</v>
      </c>
      <c r="D481" s="35" t="str">
        <f t="shared" si="29"/>
        <v>S</v>
      </c>
      <c r="E481" s="35">
        <f t="shared" si="30"/>
        <v>31</v>
      </c>
      <c r="F481" s="35">
        <v>35</v>
      </c>
      <c r="G481" s="32">
        <v>48</v>
      </c>
      <c r="H481" s="32">
        <v>37</v>
      </c>
      <c r="I481" s="32">
        <v>15</v>
      </c>
      <c r="J481" s="32">
        <v>6</v>
      </c>
      <c r="K481" s="32">
        <v>45</v>
      </c>
      <c r="L481" s="32">
        <v>49</v>
      </c>
      <c r="M481" s="32">
        <v>3</v>
      </c>
      <c r="N481" s="32" t="s">
        <v>27</v>
      </c>
      <c r="O481" s="80"/>
    </row>
    <row r="482" spans="1:15" x14ac:dyDescent="0.25">
      <c r="A482" s="32">
        <f t="shared" si="28"/>
        <v>793</v>
      </c>
      <c r="B482" s="41" t="s">
        <v>505</v>
      </c>
      <c r="C482" s="37">
        <v>43321</v>
      </c>
      <c r="D482" s="35" t="str">
        <f t="shared" si="29"/>
        <v>J</v>
      </c>
      <c r="E482" s="35">
        <f t="shared" si="30"/>
        <v>32</v>
      </c>
      <c r="F482" s="35">
        <v>12</v>
      </c>
      <c r="G482" s="32">
        <v>46</v>
      </c>
      <c r="H482" s="32">
        <v>17</v>
      </c>
      <c r="I482" s="32">
        <v>15</v>
      </c>
      <c r="J482" s="32">
        <v>37</v>
      </c>
      <c r="K482" s="32">
        <v>4</v>
      </c>
      <c r="L482" s="32">
        <v>16</v>
      </c>
      <c r="M482" s="32">
        <v>8</v>
      </c>
      <c r="N482" s="32" t="s">
        <v>27</v>
      </c>
      <c r="O482" s="80"/>
    </row>
    <row r="483" spans="1:15" x14ac:dyDescent="0.25">
      <c r="A483" s="32">
        <f t="shared" si="28"/>
        <v>794</v>
      </c>
      <c r="B483" s="41" t="s">
        <v>506</v>
      </c>
      <c r="C483" s="37">
        <v>43323</v>
      </c>
      <c r="D483" s="35" t="str">
        <f t="shared" si="29"/>
        <v>S</v>
      </c>
      <c r="E483" s="35">
        <f t="shared" si="30"/>
        <v>32</v>
      </c>
      <c r="F483" s="35">
        <v>15</v>
      </c>
      <c r="G483" s="32">
        <v>10</v>
      </c>
      <c r="H483" s="32">
        <v>16</v>
      </c>
      <c r="I483" s="32">
        <v>24</v>
      </c>
      <c r="J483" s="32">
        <v>43</v>
      </c>
      <c r="K483" s="32">
        <v>13</v>
      </c>
      <c r="L483" s="32">
        <v>20</v>
      </c>
      <c r="M483" s="32">
        <v>0</v>
      </c>
      <c r="N483" s="32" t="s">
        <v>27</v>
      </c>
      <c r="O483" s="80"/>
    </row>
    <row r="484" spans="1:15" x14ac:dyDescent="0.25">
      <c r="A484" s="32">
        <f t="shared" si="28"/>
        <v>795</v>
      </c>
      <c r="B484" s="41" t="s">
        <v>507</v>
      </c>
      <c r="C484" s="37">
        <v>43328</v>
      </c>
      <c r="D484" s="35" t="str">
        <f t="shared" si="29"/>
        <v>J</v>
      </c>
      <c r="E484" s="35">
        <f t="shared" si="30"/>
        <v>33</v>
      </c>
      <c r="F484" s="35">
        <v>30</v>
      </c>
      <c r="G484" s="32">
        <v>38</v>
      </c>
      <c r="H484" s="32">
        <v>5</v>
      </c>
      <c r="I484" s="32">
        <v>4</v>
      </c>
      <c r="J484" s="32">
        <v>2</v>
      </c>
      <c r="K484" s="32">
        <v>13</v>
      </c>
      <c r="L484" s="32">
        <v>35</v>
      </c>
      <c r="M484" s="32">
        <v>2</v>
      </c>
      <c r="N484" s="32" t="s">
        <v>27</v>
      </c>
      <c r="O484" s="80"/>
    </row>
    <row r="485" spans="1:15" x14ac:dyDescent="0.25">
      <c r="A485" s="32">
        <f t="shared" si="28"/>
        <v>796</v>
      </c>
      <c r="B485" s="41" t="s">
        <v>508</v>
      </c>
      <c r="C485" s="37">
        <v>43330</v>
      </c>
      <c r="D485" s="35" t="str">
        <f t="shared" si="29"/>
        <v>S</v>
      </c>
      <c r="E485" s="35">
        <f t="shared" si="30"/>
        <v>33</v>
      </c>
      <c r="F485" s="35">
        <v>42</v>
      </c>
      <c r="G485" s="32">
        <v>41</v>
      </c>
      <c r="H485" s="32">
        <v>35</v>
      </c>
      <c r="I485" s="32">
        <v>37</v>
      </c>
      <c r="J485" s="32">
        <v>25</v>
      </c>
      <c r="K485" s="32">
        <v>7</v>
      </c>
      <c r="L485" s="32">
        <v>15</v>
      </c>
      <c r="M485" s="32">
        <v>1</v>
      </c>
      <c r="N485" s="32" t="s">
        <v>27</v>
      </c>
      <c r="O485" s="80"/>
    </row>
    <row r="486" spans="1:15" x14ac:dyDescent="0.25">
      <c r="A486" s="32">
        <f t="shared" si="28"/>
        <v>797</v>
      </c>
      <c r="B486" s="41" t="s">
        <v>509</v>
      </c>
      <c r="C486" s="37">
        <v>43335</v>
      </c>
      <c r="D486" s="35" t="str">
        <f t="shared" si="29"/>
        <v>J</v>
      </c>
      <c r="E486" s="35">
        <f t="shared" si="30"/>
        <v>34</v>
      </c>
      <c r="F486" s="35">
        <v>45</v>
      </c>
      <c r="G486" s="32">
        <v>9</v>
      </c>
      <c r="H486" s="32">
        <v>12</v>
      </c>
      <c r="I486" s="32">
        <v>40</v>
      </c>
      <c r="J486" s="32">
        <v>2</v>
      </c>
      <c r="K486" s="32">
        <v>48</v>
      </c>
      <c r="L486" s="32">
        <v>5</v>
      </c>
      <c r="M486" s="32">
        <v>6</v>
      </c>
      <c r="N486" s="32" t="s">
        <v>27</v>
      </c>
      <c r="O486" s="80"/>
    </row>
    <row r="487" spans="1:15" x14ac:dyDescent="0.25">
      <c r="A487" s="32">
        <f t="shared" si="28"/>
        <v>798</v>
      </c>
      <c r="B487" s="41" t="s">
        <v>510</v>
      </c>
      <c r="C487" s="37">
        <v>43337</v>
      </c>
      <c r="D487" s="35" t="str">
        <f t="shared" si="29"/>
        <v>S</v>
      </c>
      <c r="E487" s="35">
        <f t="shared" si="30"/>
        <v>34</v>
      </c>
      <c r="F487" s="35">
        <v>49</v>
      </c>
      <c r="G487" s="32">
        <v>8</v>
      </c>
      <c r="H487" s="32">
        <v>18</v>
      </c>
      <c r="I487" s="32">
        <v>34</v>
      </c>
      <c r="J487" s="32">
        <v>41</v>
      </c>
      <c r="K487" s="32">
        <v>17</v>
      </c>
      <c r="L487" s="32">
        <v>3</v>
      </c>
      <c r="M487" s="32">
        <v>9</v>
      </c>
      <c r="N487" s="32" t="s">
        <v>27</v>
      </c>
      <c r="O487" s="80"/>
    </row>
    <row r="488" spans="1:15" x14ac:dyDescent="0.25">
      <c r="A488" s="32">
        <f t="shared" si="28"/>
        <v>799</v>
      </c>
      <c r="B488" s="41" t="s">
        <v>511</v>
      </c>
      <c r="C488" s="37">
        <v>43342</v>
      </c>
      <c r="D488" s="35" t="str">
        <f t="shared" si="29"/>
        <v>J</v>
      </c>
      <c r="E488" s="35">
        <f t="shared" si="30"/>
        <v>35</v>
      </c>
      <c r="F488" s="35">
        <v>8</v>
      </c>
      <c r="G488" s="32">
        <v>38</v>
      </c>
      <c r="H488" s="32">
        <v>27</v>
      </c>
      <c r="I488" s="32">
        <v>40</v>
      </c>
      <c r="J488" s="32">
        <v>44</v>
      </c>
      <c r="K488" s="32">
        <v>11</v>
      </c>
      <c r="L488" s="32">
        <v>26</v>
      </c>
      <c r="M488" s="32">
        <v>5</v>
      </c>
      <c r="N488" s="32" t="s">
        <v>27</v>
      </c>
      <c r="O488" s="80"/>
    </row>
    <row r="489" spans="1:15" x14ac:dyDescent="0.25">
      <c r="A489" s="32">
        <f t="shared" si="28"/>
        <v>800</v>
      </c>
      <c r="B489" s="41" t="s">
        <v>512</v>
      </c>
      <c r="C489" s="37">
        <v>43344</v>
      </c>
      <c r="D489" s="35" t="str">
        <f t="shared" si="29"/>
        <v>S</v>
      </c>
      <c r="E489" s="35">
        <f t="shared" si="30"/>
        <v>35</v>
      </c>
      <c r="F489" s="35">
        <v>7</v>
      </c>
      <c r="G489" s="32">
        <v>37</v>
      </c>
      <c r="H489" s="32">
        <v>19</v>
      </c>
      <c r="I489" s="32">
        <v>4</v>
      </c>
      <c r="J489" s="32">
        <v>45</v>
      </c>
      <c r="K489" s="32">
        <v>44</v>
      </c>
      <c r="L489" s="32">
        <v>12</v>
      </c>
      <c r="M489" s="32">
        <v>2</v>
      </c>
      <c r="N489" s="32" t="s">
        <v>27</v>
      </c>
      <c r="O489" s="80"/>
    </row>
    <row r="490" spans="1:15" x14ac:dyDescent="0.25">
      <c r="A490" s="32">
        <f t="shared" si="28"/>
        <v>801</v>
      </c>
      <c r="B490" s="41" t="s">
        <v>513</v>
      </c>
      <c r="C490" s="37">
        <v>43349</v>
      </c>
      <c r="D490" s="35" t="str">
        <f t="shared" si="29"/>
        <v>J</v>
      </c>
      <c r="E490" s="35">
        <f t="shared" si="30"/>
        <v>36</v>
      </c>
      <c r="F490" s="35">
        <v>27</v>
      </c>
      <c r="G490" s="32">
        <v>11</v>
      </c>
      <c r="H490" s="32">
        <v>3</v>
      </c>
      <c r="I490" s="32">
        <v>21</v>
      </c>
      <c r="J490" s="32">
        <v>28</v>
      </c>
      <c r="K490" s="32">
        <v>34</v>
      </c>
      <c r="L490" s="32">
        <v>40</v>
      </c>
      <c r="M490" s="32">
        <v>9</v>
      </c>
      <c r="N490" s="32" t="s">
        <v>27</v>
      </c>
      <c r="O490" s="80"/>
    </row>
    <row r="491" spans="1:15" x14ac:dyDescent="0.25">
      <c r="A491" s="32">
        <f t="shared" si="28"/>
        <v>802</v>
      </c>
      <c r="B491" s="41" t="s">
        <v>514</v>
      </c>
      <c r="C491" s="37">
        <v>43351</v>
      </c>
      <c r="D491" s="35" t="str">
        <f t="shared" si="29"/>
        <v>S</v>
      </c>
      <c r="E491" s="35">
        <f t="shared" si="30"/>
        <v>36</v>
      </c>
      <c r="F491" s="35">
        <v>40</v>
      </c>
      <c r="G491" s="32">
        <v>41</v>
      </c>
      <c r="H491" s="32">
        <v>16</v>
      </c>
      <c r="I491" s="32">
        <v>30</v>
      </c>
      <c r="J491" s="32">
        <v>38</v>
      </c>
      <c r="K491" s="32">
        <v>9</v>
      </c>
      <c r="L491" s="32">
        <v>4</v>
      </c>
      <c r="M491" s="32">
        <v>7</v>
      </c>
      <c r="N491" s="32" t="s">
        <v>27</v>
      </c>
      <c r="O491" s="80"/>
    </row>
    <row r="492" spans="1:15" x14ac:dyDescent="0.25">
      <c r="A492" s="32">
        <f t="shared" si="28"/>
        <v>803</v>
      </c>
      <c r="B492" s="41" t="s">
        <v>515</v>
      </c>
      <c r="C492" s="37">
        <v>43356</v>
      </c>
      <c r="D492" s="35" t="str">
        <f t="shared" si="29"/>
        <v>J</v>
      </c>
      <c r="E492" s="35">
        <f t="shared" si="30"/>
        <v>37</v>
      </c>
      <c r="F492" s="35">
        <v>24</v>
      </c>
      <c r="G492" s="32">
        <v>23</v>
      </c>
      <c r="H492" s="32">
        <v>43</v>
      </c>
      <c r="I492" s="32">
        <v>11</v>
      </c>
      <c r="J492" s="32">
        <v>49</v>
      </c>
      <c r="K492" s="32">
        <v>2</v>
      </c>
      <c r="L492" s="32">
        <v>8</v>
      </c>
      <c r="M492" s="32">
        <v>7</v>
      </c>
      <c r="N492" s="32" t="s">
        <v>27</v>
      </c>
      <c r="O492" s="80"/>
    </row>
    <row r="493" spans="1:15" x14ac:dyDescent="0.25">
      <c r="A493" s="32">
        <f t="shared" si="28"/>
        <v>804</v>
      </c>
      <c r="B493" s="41" t="s">
        <v>516</v>
      </c>
      <c r="C493" s="37">
        <v>43358</v>
      </c>
      <c r="D493" s="35" t="str">
        <f t="shared" si="29"/>
        <v>S</v>
      </c>
      <c r="E493" s="35">
        <f t="shared" si="30"/>
        <v>37</v>
      </c>
      <c r="F493" s="35">
        <v>21</v>
      </c>
      <c r="G493" s="32">
        <v>34</v>
      </c>
      <c r="H493" s="32">
        <v>36</v>
      </c>
      <c r="I493" s="32">
        <v>4</v>
      </c>
      <c r="J493" s="32">
        <v>26</v>
      </c>
      <c r="K493" s="32">
        <v>24</v>
      </c>
      <c r="L493" s="32">
        <v>14</v>
      </c>
      <c r="M493" s="32">
        <v>8</v>
      </c>
      <c r="N493" s="32" t="s">
        <v>27</v>
      </c>
      <c r="O493" s="80"/>
    </row>
    <row r="494" spans="1:15" x14ac:dyDescent="0.25">
      <c r="A494" s="32">
        <f t="shared" si="28"/>
        <v>805</v>
      </c>
      <c r="B494" s="41" t="s">
        <v>517</v>
      </c>
      <c r="C494" s="37">
        <v>43363</v>
      </c>
      <c r="D494" s="35" t="str">
        <f t="shared" ref="D494" si="31">CHOOSE(WEEKDAY(C494),"D","L","M","X","J","V","S")</f>
        <v>J</v>
      </c>
      <c r="E494" s="35">
        <f t="shared" ref="E494:E499" si="32">WEEKNUM(C494,21)</f>
        <v>38</v>
      </c>
      <c r="F494" s="32">
        <v>34</v>
      </c>
      <c r="G494" s="32">
        <v>26</v>
      </c>
      <c r="H494" s="32">
        <v>36</v>
      </c>
      <c r="I494" s="32">
        <v>24</v>
      </c>
      <c r="J494" s="32">
        <v>46</v>
      </c>
      <c r="K494" s="32">
        <v>4</v>
      </c>
      <c r="L494" s="32">
        <v>39</v>
      </c>
      <c r="M494" s="32">
        <v>9</v>
      </c>
      <c r="N494" s="32" t="s">
        <v>27</v>
      </c>
      <c r="O494" s="80"/>
    </row>
    <row r="495" spans="1:15" x14ac:dyDescent="0.25">
      <c r="A495" s="32">
        <f t="shared" si="28"/>
        <v>806</v>
      </c>
      <c r="B495" s="41" t="s">
        <v>518</v>
      </c>
      <c r="C495" s="37">
        <v>43365</v>
      </c>
      <c r="D495" s="35" t="str">
        <f t="shared" ref="D495:D496" si="33">CHOOSE(WEEKDAY(C495),"D","L","M","X","J","V","S")</f>
        <v>S</v>
      </c>
      <c r="E495" s="35">
        <f t="shared" si="32"/>
        <v>38</v>
      </c>
      <c r="F495" s="32">
        <v>9</v>
      </c>
      <c r="G495" s="32">
        <v>31</v>
      </c>
      <c r="H495" s="32">
        <v>32</v>
      </c>
      <c r="I495" s="32">
        <v>48</v>
      </c>
      <c r="J495" s="32">
        <v>16</v>
      </c>
      <c r="K495" s="32">
        <v>19</v>
      </c>
      <c r="L495" s="32">
        <v>8</v>
      </c>
      <c r="M495" s="32">
        <v>8</v>
      </c>
      <c r="N495" s="32" t="s">
        <v>27</v>
      </c>
      <c r="O495" s="80"/>
    </row>
    <row r="496" spans="1:15" x14ac:dyDescent="0.25">
      <c r="A496" s="32">
        <f t="shared" si="28"/>
        <v>807</v>
      </c>
      <c r="B496" s="41" t="s">
        <v>519</v>
      </c>
      <c r="C496" s="37">
        <v>43370</v>
      </c>
      <c r="D496" s="35" t="str">
        <f t="shared" si="33"/>
        <v>J</v>
      </c>
      <c r="E496" s="35">
        <f t="shared" si="32"/>
        <v>39</v>
      </c>
      <c r="F496" s="32">
        <v>18</v>
      </c>
      <c r="G496" s="32">
        <v>10</v>
      </c>
      <c r="H496" s="32">
        <v>17</v>
      </c>
      <c r="I496" s="32">
        <v>21</v>
      </c>
      <c r="J496" s="32">
        <v>4</v>
      </c>
      <c r="K496" s="32">
        <v>42</v>
      </c>
      <c r="L496" s="32">
        <v>45</v>
      </c>
      <c r="M496" s="32">
        <v>7</v>
      </c>
      <c r="N496" s="32" t="s">
        <v>27</v>
      </c>
      <c r="O496" s="80"/>
    </row>
    <row r="497" spans="1:15" x14ac:dyDescent="0.25">
      <c r="A497" s="32">
        <f t="shared" si="28"/>
        <v>808</v>
      </c>
      <c r="B497" s="41" t="s">
        <v>520</v>
      </c>
      <c r="C497" s="37">
        <v>43372</v>
      </c>
      <c r="D497" s="35" t="str">
        <f t="shared" ref="D497" si="34">CHOOSE(WEEKDAY(C497),"D","L","M","X","J","V","S")</f>
        <v>S</v>
      </c>
      <c r="E497" s="35">
        <f t="shared" si="32"/>
        <v>39</v>
      </c>
      <c r="F497" s="32">
        <v>22</v>
      </c>
      <c r="G497" s="32">
        <v>8</v>
      </c>
      <c r="H497" s="32">
        <v>45</v>
      </c>
      <c r="I497" s="32">
        <v>39</v>
      </c>
      <c r="J497" s="32">
        <v>34</v>
      </c>
      <c r="K497" s="32">
        <v>7</v>
      </c>
      <c r="L497" s="32">
        <v>25</v>
      </c>
      <c r="M497" s="32">
        <v>4</v>
      </c>
      <c r="N497" s="32" t="s">
        <v>27</v>
      </c>
      <c r="O497" s="80"/>
    </row>
    <row r="498" spans="1:15" x14ac:dyDescent="0.25">
      <c r="A498" s="32">
        <f t="shared" si="28"/>
        <v>809</v>
      </c>
      <c r="B498" s="41" t="s">
        <v>521</v>
      </c>
      <c r="C498" s="37">
        <v>43377</v>
      </c>
      <c r="D498" s="35" t="str">
        <f t="shared" ref="D498:D499" si="35">CHOOSE(WEEKDAY(C498),"D","L","M","X","J","V","S")</f>
        <v>J</v>
      </c>
      <c r="E498" s="35">
        <f t="shared" si="32"/>
        <v>40</v>
      </c>
      <c r="F498" s="32">
        <v>47</v>
      </c>
      <c r="G498" s="32">
        <v>41</v>
      </c>
      <c r="H498" s="32">
        <v>19</v>
      </c>
      <c r="I498" s="32">
        <v>34</v>
      </c>
      <c r="J498" s="32">
        <v>28</v>
      </c>
      <c r="K498" s="32">
        <v>36</v>
      </c>
      <c r="L498" s="32">
        <v>16</v>
      </c>
      <c r="M498" s="32">
        <v>1</v>
      </c>
      <c r="N498" s="32" t="s">
        <v>27</v>
      </c>
      <c r="O498" s="80"/>
    </row>
    <row r="499" spans="1:15" x14ac:dyDescent="0.25">
      <c r="A499" s="32">
        <f t="shared" si="28"/>
        <v>810</v>
      </c>
      <c r="B499" s="41" t="s">
        <v>522</v>
      </c>
      <c r="C499" s="37">
        <v>43379</v>
      </c>
      <c r="D499" s="35" t="str">
        <f t="shared" si="35"/>
        <v>S</v>
      </c>
      <c r="E499" s="35">
        <f t="shared" si="32"/>
        <v>40</v>
      </c>
      <c r="F499" s="32">
        <v>26</v>
      </c>
      <c r="G499" s="32">
        <v>34</v>
      </c>
      <c r="H499" s="32">
        <v>19</v>
      </c>
      <c r="I499" s="32">
        <v>11</v>
      </c>
      <c r="J499" s="32">
        <v>1</v>
      </c>
      <c r="K499" s="32">
        <v>27</v>
      </c>
      <c r="L499" s="32">
        <v>44</v>
      </c>
      <c r="M499" s="32">
        <v>8</v>
      </c>
      <c r="N499" s="32" t="s">
        <v>27</v>
      </c>
      <c r="O499" s="80"/>
    </row>
    <row r="500" spans="1:15" x14ac:dyDescent="0.25">
      <c r="A500" s="32">
        <f t="shared" si="28"/>
        <v>811</v>
      </c>
      <c r="B500" s="41" t="s">
        <v>523</v>
      </c>
      <c r="C500" s="37">
        <v>43384</v>
      </c>
      <c r="D500" s="35" t="str">
        <f t="shared" ref="D500:D501" si="36">CHOOSE(WEEKDAY(C500),"D","L","M","X","J","V","S")</f>
        <v>J</v>
      </c>
      <c r="E500" s="35">
        <f t="shared" ref="E500:E501" si="37">WEEKNUM(C500,21)</f>
        <v>41</v>
      </c>
      <c r="F500" s="32">
        <v>27</v>
      </c>
      <c r="G500" s="32">
        <v>2</v>
      </c>
      <c r="H500" s="32">
        <v>30</v>
      </c>
      <c r="I500" s="32">
        <v>18</v>
      </c>
      <c r="J500" s="32">
        <v>26</v>
      </c>
      <c r="K500" s="32">
        <v>24</v>
      </c>
      <c r="L500" s="32">
        <v>34</v>
      </c>
      <c r="M500" s="32">
        <v>0</v>
      </c>
      <c r="N500" s="32" t="s">
        <v>27</v>
      </c>
      <c r="O500" s="80"/>
    </row>
    <row r="501" spans="1:15" x14ac:dyDescent="0.25">
      <c r="A501" s="32">
        <f t="shared" si="28"/>
        <v>812</v>
      </c>
      <c r="B501" s="41" t="s">
        <v>524</v>
      </c>
      <c r="C501" s="37">
        <v>43386</v>
      </c>
      <c r="D501" s="35" t="str">
        <f t="shared" si="36"/>
        <v>S</v>
      </c>
      <c r="E501" s="35">
        <f t="shared" si="37"/>
        <v>41</v>
      </c>
      <c r="F501" s="32">
        <v>40</v>
      </c>
      <c r="G501" s="32">
        <v>17</v>
      </c>
      <c r="H501" s="32">
        <v>11</v>
      </c>
      <c r="I501" s="32">
        <v>15</v>
      </c>
      <c r="J501" s="32">
        <v>3</v>
      </c>
      <c r="K501" s="32">
        <v>21</v>
      </c>
      <c r="L501" s="32">
        <v>29</v>
      </c>
      <c r="M501" s="32">
        <v>8</v>
      </c>
      <c r="N501" s="32" t="s">
        <v>27</v>
      </c>
      <c r="O501" s="80"/>
    </row>
    <row r="502" spans="1:15" x14ac:dyDescent="0.25">
      <c r="A502" s="32">
        <f t="shared" si="28"/>
        <v>813</v>
      </c>
      <c r="B502" s="41" t="s">
        <v>525</v>
      </c>
      <c r="C502" s="37">
        <v>43391</v>
      </c>
      <c r="D502" s="35" t="str">
        <f t="shared" ref="D502:D503" si="38">CHOOSE(WEEKDAY(C502),"D","L","M","X","J","V","S")</f>
        <v>J</v>
      </c>
      <c r="E502" s="35">
        <f t="shared" ref="E502:E507" si="39">WEEKNUM(C502,21)</f>
        <v>42</v>
      </c>
      <c r="F502" s="32">
        <v>43</v>
      </c>
      <c r="G502" s="32">
        <v>9</v>
      </c>
      <c r="H502" s="32">
        <v>41</v>
      </c>
      <c r="I502" s="32">
        <v>28</v>
      </c>
      <c r="J502" s="32">
        <v>5</v>
      </c>
      <c r="K502" s="32">
        <v>16</v>
      </c>
      <c r="L502" s="32">
        <v>44</v>
      </c>
      <c r="M502" s="32">
        <v>2</v>
      </c>
      <c r="N502" s="32" t="s">
        <v>27</v>
      </c>
      <c r="O502" s="80"/>
    </row>
    <row r="503" spans="1:15" x14ac:dyDescent="0.25">
      <c r="A503" s="32">
        <f t="shared" si="28"/>
        <v>814</v>
      </c>
      <c r="B503" s="41" t="s">
        <v>526</v>
      </c>
      <c r="C503" s="37">
        <v>43393</v>
      </c>
      <c r="D503" s="35" t="str">
        <f t="shared" si="38"/>
        <v>S</v>
      </c>
      <c r="E503" s="35">
        <f t="shared" si="39"/>
        <v>42</v>
      </c>
      <c r="F503" s="32">
        <v>24</v>
      </c>
      <c r="G503" s="32">
        <v>19</v>
      </c>
      <c r="H503" s="32">
        <v>3</v>
      </c>
      <c r="I503" s="32">
        <v>12</v>
      </c>
      <c r="J503" s="32">
        <v>39</v>
      </c>
      <c r="K503" s="32">
        <v>20</v>
      </c>
      <c r="L503" s="32">
        <v>45</v>
      </c>
      <c r="M503" s="32">
        <v>8</v>
      </c>
      <c r="N503" s="32" t="s">
        <v>27</v>
      </c>
      <c r="O503" s="80"/>
    </row>
    <row r="504" spans="1:15" x14ac:dyDescent="0.25">
      <c r="A504" s="32">
        <f t="shared" si="28"/>
        <v>815</v>
      </c>
      <c r="B504" s="41" t="s">
        <v>527</v>
      </c>
      <c r="C504" s="37">
        <v>43398</v>
      </c>
      <c r="D504" s="35" t="str">
        <f t="shared" ref="D504:D505" si="40">CHOOSE(WEEKDAY(C504),"D","L","M","X","J","V","S")</f>
        <v>J</v>
      </c>
      <c r="E504" s="35">
        <f t="shared" si="39"/>
        <v>43</v>
      </c>
      <c r="F504" s="32">
        <v>13</v>
      </c>
      <c r="G504" s="32">
        <v>19</v>
      </c>
      <c r="H504" s="32">
        <v>12</v>
      </c>
      <c r="I504" s="32">
        <v>31</v>
      </c>
      <c r="J504" s="32">
        <v>7</v>
      </c>
      <c r="K504" s="32">
        <v>42</v>
      </c>
      <c r="L504" s="32">
        <v>11</v>
      </c>
      <c r="M504" s="32">
        <v>8</v>
      </c>
      <c r="N504" s="32" t="s">
        <v>27</v>
      </c>
      <c r="O504" s="80"/>
    </row>
    <row r="505" spans="1:15" x14ac:dyDescent="0.25">
      <c r="A505" s="32">
        <f t="shared" si="28"/>
        <v>816</v>
      </c>
      <c r="B505" s="41" t="s">
        <v>528</v>
      </c>
      <c r="C505" s="37">
        <v>43400</v>
      </c>
      <c r="D505" s="35" t="str">
        <f t="shared" si="40"/>
        <v>S</v>
      </c>
      <c r="E505" s="35">
        <f t="shared" si="39"/>
        <v>43</v>
      </c>
      <c r="F505" s="32">
        <v>15</v>
      </c>
      <c r="G505" s="32">
        <v>8</v>
      </c>
      <c r="H505" s="32">
        <v>42</v>
      </c>
      <c r="I505" s="32">
        <v>34</v>
      </c>
      <c r="J505" s="32">
        <v>16</v>
      </c>
      <c r="K505" s="32">
        <v>40</v>
      </c>
      <c r="L505" s="32">
        <v>18</v>
      </c>
      <c r="M505" s="32">
        <v>6</v>
      </c>
      <c r="N505" s="32" t="s">
        <v>27</v>
      </c>
      <c r="O505" s="80"/>
    </row>
    <row r="506" spans="1:15" x14ac:dyDescent="0.25">
      <c r="A506" s="32">
        <f t="shared" si="28"/>
        <v>817</v>
      </c>
      <c r="B506" s="41" t="s">
        <v>529</v>
      </c>
      <c r="C506" s="37">
        <v>43405</v>
      </c>
      <c r="D506" s="35" t="str">
        <f t="shared" ref="D506:D507" si="41">CHOOSE(WEEKDAY(C506),"D","L","M","X","J","V","S")</f>
        <v>J</v>
      </c>
      <c r="E506" s="35">
        <f t="shared" si="39"/>
        <v>44</v>
      </c>
      <c r="F506" s="32">
        <v>36</v>
      </c>
      <c r="G506" s="32">
        <v>28</v>
      </c>
      <c r="H506" s="32">
        <v>21</v>
      </c>
      <c r="I506" s="32">
        <v>13</v>
      </c>
      <c r="J506" s="32">
        <v>40</v>
      </c>
      <c r="K506" s="32">
        <v>37</v>
      </c>
      <c r="L506" s="32">
        <v>39</v>
      </c>
      <c r="M506" s="32">
        <v>4</v>
      </c>
      <c r="N506" s="32" t="s">
        <v>27</v>
      </c>
      <c r="O506" s="80"/>
    </row>
    <row r="507" spans="1:15" x14ac:dyDescent="0.25">
      <c r="A507" s="32">
        <f t="shared" si="28"/>
        <v>818</v>
      </c>
      <c r="B507" s="41" t="s">
        <v>530</v>
      </c>
      <c r="C507" s="37">
        <v>43407</v>
      </c>
      <c r="D507" s="35" t="str">
        <f t="shared" si="41"/>
        <v>S</v>
      </c>
      <c r="E507" s="35">
        <f t="shared" si="39"/>
        <v>44</v>
      </c>
      <c r="F507" s="32">
        <v>16</v>
      </c>
      <c r="G507" s="32">
        <v>43</v>
      </c>
      <c r="H507" s="32">
        <v>1</v>
      </c>
      <c r="I507" s="32">
        <v>23</v>
      </c>
      <c r="J507" s="32">
        <v>36</v>
      </c>
      <c r="K507" s="32">
        <v>8</v>
      </c>
      <c r="L507" s="32">
        <v>44</v>
      </c>
      <c r="M507" s="32">
        <v>2</v>
      </c>
      <c r="N507" s="32" t="s">
        <v>27</v>
      </c>
      <c r="O507" s="80"/>
    </row>
    <row r="508" spans="1:15" x14ac:dyDescent="0.25">
      <c r="A508" s="32">
        <f t="shared" si="28"/>
        <v>819</v>
      </c>
      <c r="B508" s="41" t="s">
        <v>531</v>
      </c>
      <c r="C508" s="37">
        <v>43412</v>
      </c>
      <c r="D508" s="35" t="str">
        <f t="shared" ref="D508:D509" si="42">CHOOSE(WEEKDAY(C508),"D","L","M","X","J","V","S")</f>
        <v>J</v>
      </c>
      <c r="E508" s="35">
        <f>WEEKNUM(C508,21)</f>
        <v>45</v>
      </c>
      <c r="F508" s="32">
        <v>22</v>
      </c>
      <c r="G508" s="32">
        <v>30</v>
      </c>
      <c r="H508" s="32">
        <v>26</v>
      </c>
      <c r="I508" s="32">
        <v>39</v>
      </c>
      <c r="J508" s="32">
        <v>35</v>
      </c>
      <c r="K508" s="32">
        <v>16</v>
      </c>
      <c r="L508" s="32">
        <v>33</v>
      </c>
      <c r="M508" s="32">
        <v>6</v>
      </c>
      <c r="N508" s="32" t="s">
        <v>27</v>
      </c>
      <c r="O508" s="80"/>
    </row>
    <row r="509" spans="1:15" x14ac:dyDescent="0.25">
      <c r="A509" s="32">
        <f t="shared" si="28"/>
        <v>820</v>
      </c>
      <c r="B509" s="41" t="s">
        <v>532</v>
      </c>
      <c r="C509" s="37">
        <v>43414</v>
      </c>
      <c r="D509" s="35" t="str">
        <f t="shared" si="42"/>
        <v>S</v>
      </c>
      <c r="E509" s="35">
        <f t="shared" ref="E509" si="43">WEEKNUM(C509,21)</f>
        <v>45</v>
      </c>
      <c r="F509" s="32">
        <v>24</v>
      </c>
      <c r="G509" s="32">
        <v>21</v>
      </c>
      <c r="H509" s="32">
        <v>40</v>
      </c>
      <c r="I509" s="32">
        <v>22</v>
      </c>
      <c r="J509" s="32">
        <v>20</v>
      </c>
      <c r="K509" s="32">
        <v>46</v>
      </c>
      <c r="L509" s="32">
        <v>27</v>
      </c>
      <c r="M509" s="32">
        <v>8</v>
      </c>
      <c r="N509" s="32" t="s">
        <v>27</v>
      </c>
      <c r="O509" s="80"/>
    </row>
    <row r="510" spans="1:15" x14ac:dyDescent="0.25">
      <c r="A510" s="32">
        <f t="shared" si="28"/>
        <v>821</v>
      </c>
      <c r="B510" s="41" t="s">
        <v>533</v>
      </c>
      <c r="C510" s="37">
        <v>43419</v>
      </c>
      <c r="D510" s="35" t="str">
        <f t="shared" ref="D510:D511" si="44">CHOOSE(WEEKDAY(C510),"D","L","M","X","J","V","S")</f>
        <v>J</v>
      </c>
      <c r="E510" s="35">
        <f t="shared" ref="E510:E515" si="45">WEEKNUM(C510,21)</f>
        <v>46</v>
      </c>
      <c r="F510" s="32">
        <v>6</v>
      </c>
      <c r="G510" s="32">
        <v>36</v>
      </c>
      <c r="H510" s="32">
        <v>45</v>
      </c>
      <c r="I510" s="32">
        <v>26</v>
      </c>
      <c r="J510" s="32">
        <v>40</v>
      </c>
      <c r="K510" s="32">
        <v>39</v>
      </c>
      <c r="L510" s="32">
        <v>12</v>
      </c>
      <c r="M510" s="32">
        <v>8</v>
      </c>
      <c r="N510" s="32" t="s">
        <v>27</v>
      </c>
      <c r="O510" s="80"/>
    </row>
    <row r="511" spans="1:15" x14ac:dyDescent="0.25">
      <c r="A511" s="32">
        <f t="shared" si="28"/>
        <v>822</v>
      </c>
      <c r="B511" s="41" t="s">
        <v>534</v>
      </c>
      <c r="C511" s="37">
        <v>43421</v>
      </c>
      <c r="D511" s="35" t="str">
        <f t="shared" si="44"/>
        <v>S</v>
      </c>
      <c r="E511" s="35">
        <f t="shared" si="45"/>
        <v>46</v>
      </c>
      <c r="F511" s="32">
        <v>14</v>
      </c>
      <c r="G511" s="32">
        <v>23</v>
      </c>
      <c r="H511" s="32">
        <v>29</v>
      </c>
      <c r="I511" s="32">
        <v>39</v>
      </c>
      <c r="J511" s="32">
        <v>2</v>
      </c>
      <c r="K511" s="32">
        <v>30</v>
      </c>
      <c r="L511" s="32">
        <v>37</v>
      </c>
      <c r="M511" s="32">
        <v>2</v>
      </c>
      <c r="N511" s="32" t="s">
        <v>27</v>
      </c>
      <c r="O511" s="80"/>
    </row>
    <row r="512" spans="1:15" x14ac:dyDescent="0.25">
      <c r="A512" s="32">
        <f t="shared" si="28"/>
        <v>823</v>
      </c>
      <c r="B512" s="41" t="s">
        <v>535</v>
      </c>
      <c r="C512" s="37">
        <v>43426</v>
      </c>
      <c r="D512" s="35" t="str">
        <f t="shared" ref="D512:D513" si="46">CHOOSE(WEEKDAY(C512),"D","L","M","X","J","V","S")</f>
        <v>J</v>
      </c>
      <c r="E512" s="35">
        <f t="shared" si="45"/>
        <v>47</v>
      </c>
      <c r="F512" s="32">
        <v>43</v>
      </c>
      <c r="G512" s="32">
        <v>39</v>
      </c>
      <c r="H512" s="32">
        <v>9</v>
      </c>
      <c r="I512" s="32">
        <v>45</v>
      </c>
      <c r="J512" s="32">
        <v>22</v>
      </c>
      <c r="K512" s="32">
        <v>47</v>
      </c>
      <c r="L512" s="32">
        <v>4</v>
      </c>
      <c r="M512" s="32">
        <v>4</v>
      </c>
      <c r="N512" s="32" t="s">
        <v>27</v>
      </c>
      <c r="O512" s="80"/>
    </row>
    <row r="513" spans="1:20" x14ac:dyDescent="0.25">
      <c r="A513" s="32">
        <f t="shared" si="28"/>
        <v>824</v>
      </c>
      <c r="B513" s="41" t="s">
        <v>536</v>
      </c>
      <c r="C513" s="37">
        <v>43428</v>
      </c>
      <c r="D513" s="35" t="str">
        <f t="shared" si="46"/>
        <v>S</v>
      </c>
      <c r="E513" s="35">
        <f t="shared" si="45"/>
        <v>47</v>
      </c>
      <c r="F513" s="32">
        <v>10</v>
      </c>
      <c r="G513" s="32">
        <v>2</v>
      </c>
      <c r="H513" s="32">
        <v>35</v>
      </c>
      <c r="I513" s="32">
        <v>19</v>
      </c>
      <c r="J513" s="32">
        <v>14</v>
      </c>
      <c r="K513" s="32">
        <v>24</v>
      </c>
      <c r="L513" s="32">
        <v>32</v>
      </c>
      <c r="M513" s="32">
        <v>9</v>
      </c>
      <c r="N513" s="32" t="s">
        <v>27</v>
      </c>
      <c r="O513" s="80"/>
    </row>
    <row r="514" spans="1:20" x14ac:dyDescent="0.25">
      <c r="A514" s="32">
        <f t="shared" si="28"/>
        <v>825</v>
      </c>
      <c r="B514" s="41" t="s">
        <v>537</v>
      </c>
      <c r="C514" s="37">
        <v>43433</v>
      </c>
      <c r="D514" s="35" t="str">
        <f t="shared" ref="D514:D515" si="47">CHOOSE(WEEKDAY(C514),"D","L","M","X","J","V","S")</f>
        <v>J</v>
      </c>
      <c r="E514" s="35">
        <f t="shared" si="45"/>
        <v>48</v>
      </c>
      <c r="F514" s="32">
        <v>18</v>
      </c>
      <c r="G514" s="32">
        <v>26</v>
      </c>
      <c r="H514" s="32">
        <v>49</v>
      </c>
      <c r="I514" s="32">
        <v>8</v>
      </c>
      <c r="J514" s="32">
        <v>44</v>
      </c>
      <c r="K514" s="32">
        <v>40</v>
      </c>
      <c r="L514" s="32">
        <v>4</v>
      </c>
      <c r="M514" s="32">
        <v>7</v>
      </c>
      <c r="N514" s="32" t="s">
        <v>27</v>
      </c>
      <c r="O514" s="80"/>
    </row>
    <row r="515" spans="1:20" x14ac:dyDescent="0.25">
      <c r="A515" s="32">
        <f t="shared" si="28"/>
        <v>826</v>
      </c>
      <c r="B515" s="41" t="s">
        <v>538</v>
      </c>
      <c r="C515" s="37">
        <v>43435</v>
      </c>
      <c r="D515" s="35" t="str">
        <f t="shared" si="47"/>
        <v>S</v>
      </c>
      <c r="E515" s="35">
        <f t="shared" si="45"/>
        <v>48</v>
      </c>
      <c r="F515" s="32">
        <v>44</v>
      </c>
      <c r="G515" s="32">
        <v>39</v>
      </c>
      <c r="H515" s="32">
        <v>2</v>
      </c>
      <c r="I515" s="32">
        <v>12</v>
      </c>
      <c r="J515" s="32">
        <v>19</v>
      </c>
      <c r="K515" s="32">
        <v>45</v>
      </c>
      <c r="L515" s="32">
        <v>22</v>
      </c>
      <c r="M515" s="32">
        <v>9</v>
      </c>
      <c r="N515" s="32" t="s">
        <v>27</v>
      </c>
      <c r="O515" s="80"/>
    </row>
    <row r="516" spans="1:20" x14ac:dyDescent="0.25">
      <c r="A516" s="32">
        <f t="shared" ref="A516:A649" si="48">+A515+1</f>
        <v>827</v>
      </c>
      <c r="B516" s="41" t="s">
        <v>539</v>
      </c>
      <c r="C516" s="37">
        <v>43440</v>
      </c>
      <c r="D516" s="35" t="str">
        <f t="shared" ref="D516:D517" si="49">CHOOSE(WEEKDAY(C516),"D","L","M","X","J","V","S")</f>
        <v>J</v>
      </c>
      <c r="E516" s="35">
        <f t="shared" ref="E516:E521" si="50">WEEKNUM(C516,21)</f>
        <v>49</v>
      </c>
      <c r="F516" s="32">
        <v>19</v>
      </c>
      <c r="G516" s="32">
        <v>42</v>
      </c>
      <c r="H516" s="32">
        <v>37</v>
      </c>
      <c r="I516" s="32">
        <v>49</v>
      </c>
      <c r="J516" s="32">
        <v>20</v>
      </c>
      <c r="K516" s="32">
        <v>32</v>
      </c>
      <c r="L516" s="32">
        <v>46</v>
      </c>
      <c r="M516" s="32">
        <v>0</v>
      </c>
      <c r="N516" s="32" t="s">
        <v>27</v>
      </c>
      <c r="O516" s="80"/>
    </row>
    <row r="517" spans="1:20" x14ac:dyDescent="0.25">
      <c r="A517" s="32">
        <f t="shared" si="48"/>
        <v>828</v>
      </c>
      <c r="B517" s="41" t="s">
        <v>540</v>
      </c>
      <c r="C517" s="37">
        <v>43442</v>
      </c>
      <c r="D517" s="35" t="str">
        <f t="shared" si="49"/>
        <v>S</v>
      </c>
      <c r="E517" s="35">
        <f t="shared" si="50"/>
        <v>49</v>
      </c>
      <c r="F517" s="32">
        <v>12</v>
      </c>
      <c r="G517" s="32">
        <v>24</v>
      </c>
      <c r="H517" s="32">
        <v>9</v>
      </c>
      <c r="I517" s="32">
        <v>8</v>
      </c>
      <c r="J517" s="32">
        <v>41</v>
      </c>
      <c r="K517" s="32">
        <v>19</v>
      </c>
      <c r="L517" s="32">
        <v>39</v>
      </c>
      <c r="M517" s="32">
        <v>4</v>
      </c>
      <c r="N517" s="32" t="s">
        <v>27</v>
      </c>
      <c r="O517" s="80"/>
    </row>
    <row r="518" spans="1:20" x14ac:dyDescent="0.25">
      <c r="A518" s="32">
        <f t="shared" si="48"/>
        <v>829</v>
      </c>
      <c r="B518" s="41" t="s">
        <v>541</v>
      </c>
      <c r="C518" s="37">
        <v>43447</v>
      </c>
      <c r="D518" s="35" t="str">
        <f t="shared" ref="D518:D519" si="51">CHOOSE(WEEKDAY(C518),"D","L","M","X","J","V","S")</f>
        <v>J</v>
      </c>
      <c r="E518" s="35">
        <f t="shared" si="50"/>
        <v>50</v>
      </c>
      <c r="F518" s="32">
        <v>10</v>
      </c>
      <c r="G518" s="32">
        <v>42</v>
      </c>
      <c r="H518" s="32">
        <v>45</v>
      </c>
      <c r="I518" s="32">
        <v>44</v>
      </c>
      <c r="J518" s="32">
        <v>41</v>
      </c>
      <c r="K518" s="32">
        <v>2</v>
      </c>
      <c r="L518" s="32">
        <v>33</v>
      </c>
      <c r="M518" s="32">
        <v>3</v>
      </c>
      <c r="N518" s="32" t="s">
        <v>27</v>
      </c>
      <c r="O518" s="80"/>
    </row>
    <row r="519" spans="1:20" x14ac:dyDescent="0.25">
      <c r="A519" s="32">
        <f t="shared" si="48"/>
        <v>830</v>
      </c>
      <c r="B519" s="41" t="s">
        <v>542</v>
      </c>
      <c r="C519" s="37">
        <v>43449</v>
      </c>
      <c r="D519" s="35" t="str">
        <f t="shared" si="51"/>
        <v>S</v>
      </c>
      <c r="E519" s="35">
        <f t="shared" si="50"/>
        <v>50</v>
      </c>
      <c r="F519" s="32">
        <v>6</v>
      </c>
      <c r="G519" s="32">
        <v>9</v>
      </c>
      <c r="H519" s="32">
        <v>26</v>
      </c>
      <c r="I519" s="32">
        <v>24</v>
      </c>
      <c r="J519" s="32">
        <v>32</v>
      </c>
      <c r="K519" s="32">
        <v>10</v>
      </c>
      <c r="L519" s="32">
        <v>25</v>
      </c>
      <c r="M519" s="32">
        <v>5</v>
      </c>
      <c r="N519" s="32" t="s">
        <v>27</v>
      </c>
      <c r="O519" s="80"/>
    </row>
    <row r="520" spans="1:20" x14ac:dyDescent="0.25">
      <c r="A520" s="32">
        <f t="shared" si="48"/>
        <v>831</v>
      </c>
      <c r="B520" s="41" t="s">
        <v>543</v>
      </c>
      <c r="C520" s="37">
        <v>43454</v>
      </c>
      <c r="D520" s="35" t="str">
        <f t="shared" ref="D520:D521" si="52">CHOOSE(WEEKDAY(C520),"D","L","M","X","J","V","S")</f>
        <v>J</v>
      </c>
      <c r="E520" s="35">
        <f t="shared" si="50"/>
        <v>51</v>
      </c>
      <c r="F520" s="32">
        <v>43</v>
      </c>
      <c r="G520" s="32">
        <v>31</v>
      </c>
      <c r="H520" s="32">
        <v>8</v>
      </c>
      <c r="I520" s="32">
        <v>25</v>
      </c>
      <c r="J520" s="32">
        <v>46</v>
      </c>
      <c r="K520" s="32">
        <v>24</v>
      </c>
      <c r="L520" s="32">
        <v>12</v>
      </c>
      <c r="M520" s="32">
        <v>8</v>
      </c>
      <c r="N520" s="32" t="s">
        <v>27</v>
      </c>
      <c r="O520" s="80"/>
    </row>
    <row r="521" spans="1:20" x14ac:dyDescent="0.25">
      <c r="A521" s="32">
        <f t="shared" si="48"/>
        <v>832</v>
      </c>
      <c r="B521" s="41" t="s">
        <v>544</v>
      </c>
      <c r="C521" s="37">
        <v>43456</v>
      </c>
      <c r="D521" s="35" t="str">
        <f t="shared" si="52"/>
        <v>S</v>
      </c>
      <c r="E521" s="35">
        <f t="shared" si="50"/>
        <v>51</v>
      </c>
      <c r="F521" s="32">
        <v>44</v>
      </c>
      <c r="G521" s="32">
        <v>41</v>
      </c>
      <c r="H521" s="32">
        <v>32</v>
      </c>
      <c r="I521" s="32">
        <v>11</v>
      </c>
      <c r="J521" s="32">
        <v>45</v>
      </c>
      <c r="K521" s="32">
        <v>8</v>
      </c>
      <c r="L521" s="32">
        <v>38</v>
      </c>
      <c r="M521" s="32">
        <v>3</v>
      </c>
      <c r="N521" s="32" t="s">
        <v>27</v>
      </c>
      <c r="O521" s="80"/>
    </row>
    <row r="522" spans="1:20" x14ac:dyDescent="0.25">
      <c r="A522" s="32">
        <f t="shared" si="48"/>
        <v>833</v>
      </c>
      <c r="B522" s="41" t="s">
        <v>545</v>
      </c>
      <c r="C522" s="37">
        <v>43461</v>
      </c>
      <c r="D522" s="35" t="str">
        <f t="shared" ref="D522:D523" si="53">CHOOSE(WEEKDAY(C522),"D","L","M","X","J","V","S")</f>
        <v>J</v>
      </c>
      <c r="E522" s="35">
        <f t="shared" ref="E522:E523" si="54">WEEKNUM(C522,21)</f>
        <v>52</v>
      </c>
      <c r="F522" s="32">
        <v>42</v>
      </c>
      <c r="G522" s="32">
        <v>35</v>
      </c>
      <c r="H522" s="32">
        <v>23</v>
      </c>
      <c r="I522" s="32">
        <v>29</v>
      </c>
      <c r="J522" s="32">
        <v>1</v>
      </c>
      <c r="K522" s="32">
        <v>31</v>
      </c>
      <c r="L522" s="32">
        <v>20</v>
      </c>
      <c r="M522" s="32">
        <v>6</v>
      </c>
      <c r="N522" s="32" t="s">
        <v>27</v>
      </c>
      <c r="O522" s="80"/>
    </row>
    <row r="523" spans="1:20" x14ac:dyDescent="0.25">
      <c r="A523" s="32">
        <f t="shared" si="48"/>
        <v>834</v>
      </c>
      <c r="B523" s="41" t="s">
        <v>546</v>
      </c>
      <c r="C523" s="37">
        <v>43463</v>
      </c>
      <c r="D523" s="35" t="str">
        <f t="shared" si="53"/>
        <v>S</v>
      </c>
      <c r="E523" s="35">
        <f t="shared" si="54"/>
        <v>52</v>
      </c>
      <c r="F523" s="32">
        <v>32</v>
      </c>
      <c r="G523" s="32">
        <v>28</v>
      </c>
      <c r="H523" s="32">
        <v>20</v>
      </c>
      <c r="I523" s="32">
        <v>7</v>
      </c>
      <c r="J523" s="32">
        <v>15</v>
      </c>
      <c r="K523" s="32">
        <v>42</v>
      </c>
      <c r="L523" s="32">
        <v>17</v>
      </c>
      <c r="M523" s="32">
        <v>3</v>
      </c>
      <c r="N523" s="32" t="s">
        <v>27</v>
      </c>
      <c r="O523" s="80"/>
    </row>
    <row r="524" spans="1:20" x14ac:dyDescent="0.25">
      <c r="A524" s="32">
        <f t="shared" si="48"/>
        <v>835</v>
      </c>
      <c r="B524" s="41" t="s">
        <v>547</v>
      </c>
      <c r="C524" s="37">
        <v>43468</v>
      </c>
      <c r="D524" s="35" t="str">
        <f t="shared" ref="D524" si="55">CHOOSE(WEEKDAY(C524),"D","L","M","X","J","V","S")</f>
        <v>J</v>
      </c>
      <c r="E524" s="35">
        <f t="shared" ref="E524" si="56">WEEKNUM(C524,21)</f>
        <v>1</v>
      </c>
      <c r="F524" s="32">
        <v>7</v>
      </c>
      <c r="G524" s="32">
        <v>49</v>
      </c>
      <c r="H524" s="32">
        <v>23</v>
      </c>
      <c r="I524" s="32">
        <v>13</v>
      </c>
      <c r="J524" s="32">
        <v>40</v>
      </c>
      <c r="K524" s="32">
        <v>41</v>
      </c>
      <c r="L524" s="32">
        <v>16</v>
      </c>
      <c r="M524" s="32">
        <v>3</v>
      </c>
      <c r="N524" s="32" t="s">
        <v>27</v>
      </c>
      <c r="O524" s="80"/>
    </row>
    <row r="525" spans="1:20" x14ac:dyDescent="0.25">
      <c r="A525" s="32">
        <f t="shared" si="48"/>
        <v>836</v>
      </c>
      <c r="B525" s="41" t="s">
        <v>548</v>
      </c>
      <c r="C525" s="37">
        <v>43470</v>
      </c>
      <c r="D525" s="35" t="str">
        <f t="shared" ref="D525:D526" si="57">CHOOSE(WEEKDAY(C525),"D","L","M","X","J","V","S")</f>
        <v>S</v>
      </c>
      <c r="E525" s="35">
        <f>WEEKNUM(C525,21)</f>
        <v>1</v>
      </c>
      <c r="F525" s="32">
        <v>21</v>
      </c>
      <c r="G525" s="32">
        <v>41</v>
      </c>
      <c r="H525" s="32">
        <v>37</v>
      </c>
      <c r="I525" s="32">
        <v>19</v>
      </c>
      <c r="J525" s="32">
        <v>49</v>
      </c>
      <c r="K525" s="32">
        <v>29</v>
      </c>
      <c r="L525" s="32">
        <v>26</v>
      </c>
      <c r="M525" s="32">
        <v>0</v>
      </c>
      <c r="N525" s="32" t="s">
        <v>27</v>
      </c>
      <c r="O525" s="80"/>
    </row>
    <row r="526" spans="1:20" x14ac:dyDescent="0.25">
      <c r="A526" s="32">
        <f t="shared" si="48"/>
        <v>837</v>
      </c>
      <c r="B526" s="41" t="s">
        <v>549</v>
      </c>
      <c r="C526" s="37">
        <v>43475</v>
      </c>
      <c r="D526" s="35" t="str">
        <f t="shared" si="57"/>
        <v>J</v>
      </c>
      <c r="E526" s="35">
        <f t="shared" ref="E526" si="58">WEEKNUM(C526,21)</f>
        <v>2</v>
      </c>
      <c r="F526" s="32">
        <v>28</v>
      </c>
      <c r="G526" s="32">
        <v>10</v>
      </c>
      <c r="H526" s="32">
        <v>6</v>
      </c>
      <c r="I526" s="32">
        <v>15</v>
      </c>
      <c r="J526" s="32">
        <v>14</v>
      </c>
      <c r="K526" s="32">
        <v>13</v>
      </c>
      <c r="L526" s="32">
        <v>1</v>
      </c>
      <c r="M526" s="32">
        <v>5</v>
      </c>
      <c r="N526" s="32" t="s">
        <v>27</v>
      </c>
      <c r="O526" s="80"/>
    </row>
    <row r="527" spans="1:20" ht="15" x14ac:dyDescent="0.25">
      <c r="A527" s="32">
        <f t="shared" si="48"/>
        <v>838</v>
      </c>
      <c r="B527" s="41" t="s">
        <v>550</v>
      </c>
      <c r="C527" s="37">
        <v>43477</v>
      </c>
      <c r="D527" s="35" t="str">
        <f t="shared" ref="D527:D528" si="59">CHOOSE(WEEKDAY(C527),"D","L","M","X","J","V","S")</f>
        <v>S</v>
      </c>
      <c r="E527" s="35">
        <f t="shared" ref="E527" si="60">WEEKNUM(C527,21)</f>
        <v>2</v>
      </c>
      <c r="F527" s="32">
        <v>7</v>
      </c>
      <c r="G527" s="32">
        <v>32</v>
      </c>
      <c r="H527" s="32">
        <v>3</v>
      </c>
      <c r="I527" s="32">
        <v>43</v>
      </c>
      <c r="J527" s="32">
        <v>41</v>
      </c>
      <c r="K527" s="32">
        <v>6</v>
      </c>
      <c r="L527" s="32">
        <v>27</v>
      </c>
      <c r="M527" s="32">
        <v>7</v>
      </c>
      <c r="N527" s="32" t="s">
        <v>27</v>
      </c>
      <c r="O527" s="80"/>
      <c r="T527"/>
    </row>
    <row r="528" spans="1:20" ht="15" x14ac:dyDescent="0.25">
      <c r="A528" s="32">
        <f t="shared" si="48"/>
        <v>839</v>
      </c>
      <c r="B528" s="41" t="s">
        <v>551</v>
      </c>
      <c r="C528" s="37">
        <v>43482</v>
      </c>
      <c r="D528" s="35" t="str">
        <f t="shared" si="59"/>
        <v>J</v>
      </c>
      <c r="E528" s="35">
        <f t="shared" ref="E528:E533" si="61">WEEKNUM(C528,21)</f>
        <v>3</v>
      </c>
      <c r="F528" s="32">
        <v>19</v>
      </c>
      <c r="G528" s="32">
        <v>24</v>
      </c>
      <c r="H528" s="32">
        <v>30</v>
      </c>
      <c r="I528" s="32">
        <v>47</v>
      </c>
      <c r="J528" s="32">
        <v>26</v>
      </c>
      <c r="K528" s="32">
        <v>8</v>
      </c>
      <c r="L528" s="32">
        <v>7</v>
      </c>
      <c r="M528" s="32">
        <v>4</v>
      </c>
      <c r="N528" s="32" t="s">
        <v>27</v>
      </c>
      <c r="O528" s="80"/>
      <c r="T528"/>
    </row>
    <row r="529" spans="1:20" ht="15" x14ac:dyDescent="0.25">
      <c r="A529" s="32">
        <f t="shared" si="48"/>
        <v>840</v>
      </c>
      <c r="B529" s="41" t="s">
        <v>552</v>
      </c>
      <c r="C529" s="37">
        <v>43484</v>
      </c>
      <c r="D529" s="35" t="str">
        <f t="shared" ref="D529" si="62">CHOOSE(WEEKDAY(C529),"D","L","M","X","J","V","S")</f>
        <v>S</v>
      </c>
      <c r="E529" s="35">
        <f t="shared" si="61"/>
        <v>3</v>
      </c>
      <c r="F529" s="32">
        <v>32</v>
      </c>
      <c r="G529" s="32">
        <v>8</v>
      </c>
      <c r="H529" s="32">
        <v>36</v>
      </c>
      <c r="I529" s="32">
        <v>41</v>
      </c>
      <c r="J529" s="32">
        <v>24</v>
      </c>
      <c r="K529" s="32">
        <v>7</v>
      </c>
      <c r="L529" s="32">
        <v>11</v>
      </c>
      <c r="M529" s="32">
        <v>9</v>
      </c>
      <c r="N529" s="32" t="s">
        <v>27</v>
      </c>
      <c r="O529" s="80"/>
      <c r="T529"/>
    </row>
    <row r="530" spans="1:20" ht="15" x14ac:dyDescent="0.25">
      <c r="A530" s="32">
        <f t="shared" si="48"/>
        <v>841</v>
      </c>
      <c r="B530" s="41" t="s">
        <v>553</v>
      </c>
      <c r="C530" s="37">
        <v>43489</v>
      </c>
      <c r="D530" s="35" t="str">
        <f t="shared" ref="D530:D531" si="63">CHOOSE(WEEKDAY(C530),"D","L","M","X","J","V","S")</f>
        <v>J</v>
      </c>
      <c r="E530" s="35">
        <f t="shared" si="61"/>
        <v>4</v>
      </c>
      <c r="F530" s="32">
        <v>18</v>
      </c>
      <c r="G530" s="32">
        <v>49</v>
      </c>
      <c r="H530" s="32">
        <v>2</v>
      </c>
      <c r="I530" s="32">
        <v>35</v>
      </c>
      <c r="J530" s="32">
        <v>14</v>
      </c>
      <c r="K530" s="32">
        <v>5</v>
      </c>
      <c r="L530" s="32">
        <v>32</v>
      </c>
      <c r="M530" s="32">
        <v>4</v>
      </c>
      <c r="N530" s="32" t="s">
        <v>27</v>
      </c>
      <c r="O530" s="80"/>
      <c r="T530"/>
    </row>
    <row r="531" spans="1:20" x14ac:dyDescent="0.25">
      <c r="A531" s="32">
        <f t="shared" si="48"/>
        <v>842</v>
      </c>
      <c r="B531" s="41" t="s">
        <v>554</v>
      </c>
      <c r="C531" s="37">
        <v>43491</v>
      </c>
      <c r="D531" s="35" t="str">
        <f t="shared" si="63"/>
        <v>S</v>
      </c>
      <c r="E531" s="35">
        <f t="shared" si="61"/>
        <v>4</v>
      </c>
      <c r="F531" s="32">
        <v>34</v>
      </c>
      <c r="G531" s="32">
        <v>37</v>
      </c>
      <c r="H531" s="32">
        <v>43</v>
      </c>
      <c r="I531" s="32">
        <v>24</v>
      </c>
      <c r="J531" s="32">
        <v>8</v>
      </c>
      <c r="K531" s="32">
        <v>48</v>
      </c>
      <c r="L531" s="32">
        <v>29</v>
      </c>
      <c r="M531" s="32">
        <v>3</v>
      </c>
      <c r="N531" s="32" t="s">
        <v>27</v>
      </c>
      <c r="O531" s="80"/>
    </row>
    <row r="532" spans="1:20" x14ac:dyDescent="0.25">
      <c r="A532" s="32">
        <f t="shared" si="48"/>
        <v>843</v>
      </c>
      <c r="B532" s="41" t="s">
        <v>555</v>
      </c>
      <c r="C532" s="37">
        <v>43496</v>
      </c>
      <c r="D532" s="35" t="str">
        <f>CHOOSE(WEEKDAY(C532),"D","L","M","X","J","V","S")</f>
        <v>J</v>
      </c>
      <c r="E532" s="35">
        <f t="shared" si="61"/>
        <v>5</v>
      </c>
      <c r="F532" s="35">
        <v>23</v>
      </c>
      <c r="G532" s="32">
        <v>5</v>
      </c>
      <c r="H532" s="32">
        <v>33</v>
      </c>
      <c r="I532" s="32">
        <v>7</v>
      </c>
      <c r="J532" s="32">
        <v>42</v>
      </c>
      <c r="K532" s="32">
        <v>25</v>
      </c>
      <c r="L532" s="32">
        <v>14</v>
      </c>
      <c r="M532" s="32">
        <v>1</v>
      </c>
      <c r="N532" s="32" t="s">
        <v>27</v>
      </c>
      <c r="O532" s="80"/>
    </row>
    <row r="533" spans="1:20" x14ac:dyDescent="0.25">
      <c r="A533" s="32">
        <f t="shared" si="48"/>
        <v>844</v>
      </c>
      <c r="B533" s="41" t="s">
        <v>556</v>
      </c>
      <c r="C533" s="37">
        <v>43498</v>
      </c>
      <c r="D533" s="35" t="str">
        <f t="shared" ref="D533" si="64">CHOOSE(WEEKDAY(C533),"D","L","M","X","J","V","S")</f>
        <v>S</v>
      </c>
      <c r="E533" s="35">
        <f t="shared" si="61"/>
        <v>5</v>
      </c>
      <c r="F533" s="32">
        <v>47</v>
      </c>
      <c r="G533" s="32">
        <v>43</v>
      </c>
      <c r="H533" s="32">
        <v>25</v>
      </c>
      <c r="I533" s="32">
        <v>8</v>
      </c>
      <c r="J533" s="32">
        <v>21</v>
      </c>
      <c r="K533" s="32">
        <v>27</v>
      </c>
      <c r="L533" s="32">
        <v>12</v>
      </c>
      <c r="M533" s="32">
        <v>3</v>
      </c>
      <c r="N533" s="32" t="s">
        <v>27</v>
      </c>
      <c r="O533" s="80"/>
    </row>
    <row r="534" spans="1:20" x14ac:dyDescent="0.25">
      <c r="A534" s="32">
        <f t="shared" si="48"/>
        <v>845</v>
      </c>
      <c r="B534" s="41" t="s">
        <v>557</v>
      </c>
      <c r="C534" s="37">
        <v>43503</v>
      </c>
      <c r="D534" s="35" t="str">
        <f t="shared" ref="D534:D535" si="65">CHOOSE(WEEKDAY(C534),"D","L","M","X","J","V","S")</f>
        <v>J</v>
      </c>
      <c r="E534" s="35">
        <f t="shared" ref="E534:E535" si="66">WEEKNUM(C534,21)</f>
        <v>6</v>
      </c>
      <c r="F534" s="32">
        <v>7</v>
      </c>
      <c r="G534" s="32">
        <v>37</v>
      </c>
      <c r="H534" s="32">
        <v>8</v>
      </c>
      <c r="I534" s="32">
        <v>27</v>
      </c>
      <c r="J534" s="32">
        <v>45</v>
      </c>
      <c r="K534" s="32">
        <v>41</v>
      </c>
      <c r="L534" s="32">
        <v>14</v>
      </c>
      <c r="M534" s="32">
        <v>1</v>
      </c>
      <c r="N534" s="32" t="s">
        <v>27</v>
      </c>
      <c r="O534" s="80"/>
    </row>
    <row r="535" spans="1:20" x14ac:dyDescent="0.25">
      <c r="A535" s="32">
        <f t="shared" si="48"/>
        <v>846</v>
      </c>
      <c r="B535" s="41" t="s">
        <v>558</v>
      </c>
      <c r="C535" s="37">
        <v>43505</v>
      </c>
      <c r="D535" s="35" t="str">
        <f t="shared" si="65"/>
        <v>S</v>
      </c>
      <c r="E535" s="35">
        <f t="shared" si="66"/>
        <v>6</v>
      </c>
      <c r="F535" s="32">
        <v>30</v>
      </c>
      <c r="G535" s="32">
        <v>27</v>
      </c>
      <c r="H535" s="32">
        <v>49</v>
      </c>
      <c r="I535" s="32">
        <v>40</v>
      </c>
      <c r="J535" s="32">
        <v>36</v>
      </c>
      <c r="K535" s="32">
        <v>35</v>
      </c>
      <c r="L535" s="32">
        <v>21</v>
      </c>
      <c r="M535" s="32">
        <v>3</v>
      </c>
      <c r="N535" s="32" t="s">
        <v>27</v>
      </c>
      <c r="O535" s="80"/>
    </row>
    <row r="536" spans="1:20" x14ac:dyDescent="0.25">
      <c r="A536" s="32">
        <f t="shared" si="48"/>
        <v>847</v>
      </c>
      <c r="B536" s="41" t="s">
        <v>559</v>
      </c>
      <c r="C536" s="37">
        <v>43510</v>
      </c>
      <c r="D536" s="35" t="str">
        <f t="shared" ref="D536" si="67">CHOOSE(WEEKDAY(C536),"D","L","M","X","J","V","S")</f>
        <v>J</v>
      </c>
      <c r="E536" s="35">
        <f t="shared" ref="E536:E541" si="68">WEEKNUM(C536,21)</f>
        <v>7</v>
      </c>
      <c r="F536" s="32">
        <v>3</v>
      </c>
      <c r="G536" s="32">
        <v>28</v>
      </c>
      <c r="H536" s="32">
        <v>40</v>
      </c>
      <c r="I536" s="32">
        <v>42</v>
      </c>
      <c r="J536" s="32">
        <v>34</v>
      </c>
      <c r="K536" s="32">
        <v>10</v>
      </c>
      <c r="L536" s="32">
        <v>1</v>
      </c>
      <c r="M536" s="32">
        <v>2</v>
      </c>
      <c r="N536" s="32" t="s">
        <v>27</v>
      </c>
      <c r="O536" s="80"/>
    </row>
    <row r="537" spans="1:20" x14ac:dyDescent="0.25">
      <c r="A537" s="32">
        <f t="shared" si="48"/>
        <v>848</v>
      </c>
      <c r="B537" s="41" t="s">
        <v>560</v>
      </c>
      <c r="C537" s="37">
        <v>43512</v>
      </c>
      <c r="D537" s="35" t="str">
        <f t="shared" ref="D537" si="69">CHOOSE(WEEKDAY(C537),"D","L","M","X","J","V","S")</f>
        <v>S</v>
      </c>
      <c r="E537" s="35">
        <f t="shared" si="68"/>
        <v>7</v>
      </c>
      <c r="F537" s="32">
        <v>24</v>
      </c>
      <c r="G537" s="32">
        <v>49</v>
      </c>
      <c r="H537" s="32">
        <v>25</v>
      </c>
      <c r="I537" s="32">
        <v>8</v>
      </c>
      <c r="J537" s="32">
        <v>29</v>
      </c>
      <c r="K537" s="32">
        <v>19</v>
      </c>
      <c r="L537" s="32">
        <v>38</v>
      </c>
      <c r="M537" s="32">
        <v>3</v>
      </c>
      <c r="N537" s="32" t="s">
        <v>27</v>
      </c>
      <c r="O537" s="80"/>
    </row>
    <row r="538" spans="1:20" x14ac:dyDescent="0.25">
      <c r="A538" s="32">
        <f t="shared" si="48"/>
        <v>849</v>
      </c>
      <c r="B538" s="41" t="s">
        <v>561</v>
      </c>
      <c r="C538" s="37">
        <v>43517</v>
      </c>
      <c r="D538" s="35" t="str">
        <f t="shared" ref="D538" si="70">CHOOSE(WEEKDAY(C538),"D","L","M","X","J","V","S")</f>
        <v>J</v>
      </c>
      <c r="E538" s="35">
        <f t="shared" si="68"/>
        <v>8</v>
      </c>
      <c r="F538" s="32">
        <v>13</v>
      </c>
      <c r="G538" s="32">
        <v>48</v>
      </c>
      <c r="H538" s="32">
        <v>26</v>
      </c>
      <c r="I538" s="32">
        <v>4</v>
      </c>
      <c r="J538" s="32">
        <v>40</v>
      </c>
      <c r="K538" s="32">
        <v>41</v>
      </c>
      <c r="L538" s="32">
        <v>6</v>
      </c>
      <c r="M538" s="32">
        <v>7</v>
      </c>
      <c r="N538" s="32" t="s">
        <v>27</v>
      </c>
      <c r="O538" s="80"/>
    </row>
    <row r="539" spans="1:20" x14ac:dyDescent="0.25">
      <c r="A539" s="32">
        <f t="shared" si="48"/>
        <v>850</v>
      </c>
      <c r="B539" s="41" t="s">
        <v>562</v>
      </c>
      <c r="C539" s="37">
        <v>43519</v>
      </c>
      <c r="D539" s="35" t="str">
        <f t="shared" ref="D539" si="71">CHOOSE(WEEKDAY(C539),"D","L","M","X","J","V","S")</f>
        <v>S</v>
      </c>
      <c r="E539" s="35">
        <f t="shared" si="68"/>
        <v>8</v>
      </c>
      <c r="F539" s="32">
        <v>48</v>
      </c>
      <c r="G539" s="32">
        <v>38</v>
      </c>
      <c r="H539" s="32">
        <v>15</v>
      </c>
      <c r="I539" s="32">
        <v>28</v>
      </c>
      <c r="J539" s="32">
        <v>29</v>
      </c>
      <c r="K539" s="32">
        <v>7</v>
      </c>
      <c r="L539" s="32">
        <v>22</v>
      </c>
      <c r="M539" s="32">
        <v>6</v>
      </c>
      <c r="N539" s="32" t="s">
        <v>27</v>
      </c>
      <c r="O539" s="80"/>
    </row>
    <row r="540" spans="1:20" x14ac:dyDescent="0.25">
      <c r="A540" s="32">
        <f t="shared" si="48"/>
        <v>851</v>
      </c>
      <c r="B540" s="41" t="s">
        <v>563</v>
      </c>
      <c r="C540" s="37">
        <v>43524</v>
      </c>
      <c r="D540" s="35" t="str">
        <f t="shared" ref="D540" si="72">CHOOSE(WEEKDAY(C540),"D","L","M","X","J","V","S")</f>
        <v>J</v>
      </c>
      <c r="E540" s="35">
        <f t="shared" si="68"/>
        <v>9</v>
      </c>
      <c r="F540" s="32">
        <v>2</v>
      </c>
      <c r="G540" s="32">
        <v>34</v>
      </c>
      <c r="H540" s="32">
        <v>29</v>
      </c>
      <c r="I540" s="32">
        <v>36</v>
      </c>
      <c r="J540" s="32">
        <v>22</v>
      </c>
      <c r="K540" s="32">
        <v>20</v>
      </c>
      <c r="L540" s="32">
        <v>28</v>
      </c>
      <c r="M540" s="32">
        <v>2</v>
      </c>
      <c r="N540" s="32" t="s">
        <v>27</v>
      </c>
      <c r="O540" s="80"/>
    </row>
    <row r="541" spans="1:20" x14ac:dyDescent="0.25">
      <c r="A541" s="32">
        <f t="shared" si="48"/>
        <v>852</v>
      </c>
      <c r="B541" s="41" t="s">
        <v>564</v>
      </c>
      <c r="C541" s="37">
        <v>43526</v>
      </c>
      <c r="D541" s="35" t="str">
        <f t="shared" ref="D541" si="73">CHOOSE(WEEKDAY(C541),"D","L","M","X","J","V","S")</f>
        <v>S</v>
      </c>
      <c r="E541" s="35">
        <f t="shared" si="68"/>
        <v>9</v>
      </c>
      <c r="F541" s="32">
        <v>19</v>
      </c>
      <c r="G541" s="32">
        <v>35</v>
      </c>
      <c r="H541" s="32">
        <v>40</v>
      </c>
      <c r="I541" s="32">
        <v>3</v>
      </c>
      <c r="J541" s="32">
        <v>5</v>
      </c>
      <c r="K541" s="32">
        <v>47</v>
      </c>
      <c r="L541" s="32">
        <v>30</v>
      </c>
      <c r="M541" s="32">
        <v>1</v>
      </c>
      <c r="N541" s="32" t="s">
        <v>27</v>
      </c>
      <c r="O541" s="80"/>
    </row>
    <row r="542" spans="1:20" x14ac:dyDescent="0.25">
      <c r="A542" s="32">
        <f t="shared" si="48"/>
        <v>853</v>
      </c>
      <c r="B542" s="41" t="s">
        <v>565</v>
      </c>
      <c r="C542" s="37">
        <v>43531</v>
      </c>
      <c r="D542" s="35" t="str">
        <f t="shared" ref="D542" si="74">CHOOSE(WEEKDAY(C542),"D","L","M","X","J","V","S")</f>
        <v>J</v>
      </c>
      <c r="E542" s="35">
        <f t="shared" ref="E542:E547" si="75">WEEKNUM(C542,21)</f>
        <v>10</v>
      </c>
      <c r="F542" s="32">
        <v>21</v>
      </c>
      <c r="G542" s="32">
        <v>26</v>
      </c>
      <c r="H542" s="32">
        <v>15</v>
      </c>
      <c r="I542" s="32">
        <v>4</v>
      </c>
      <c r="J542" s="32">
        <v>40</v>
      </c>
      <c r="K542" s="32">
        <v>6</v>
      </c>
      <c r="L542" s="32">
        <v>32</v>
      </c>
      <c r="M542" s="32">
        <v>0</v>
      </c>
      <c r="N542" s="32" t="s">
        <v>27</v>
      </c>
      <c r="O542" s="80"/>
    </row>
    <row r="543" spans="1:20" x14ac:dyDescent="0.25">
      <c r="A543" s="32">
        <f t="shared" si="48"/>
        <v>854</v>
      </c>
      <c r="B543" s="41" t="s">
        <v>566</v>
      </c>
      <c r="C543" s="37">
        <v>43533</v>
      </c>
      <c r="D543" s="35" t="str">
        <f t="shared" ref="D543:D544" si="76">CHOOSE(WEEKDAY(C543),"D","L","M","X","J","V","S")</f>
        <v>S</v>
      </c>
      <c r="E543" s="35">
        <f t="shared" si="75"/>
        <v>10</v>
      </c>
      <c r="F543" s="32">
        <v>37</v>
      </c>
      <c r="G543" s="32">
        <v>25</v>
      </c>
      <c r="H543" s="32">
        <v>3</v>
      </c>
      <c r="I543" s="32">
        <v>43</v>
      </c>
      <c r="J543" s="32">
        <v>46</v>
      </c>
      <c r="K543" s="32">
        <v>23</v>
      </c>
      <c r="L543" s="32">
        <v>16</v>
      </c>
      <c r="M543" s="32">
        <v>0</v>
      </c>
      <c r="N543" s="32" t="s">
        <v>27</v>
      </c>
      <c r="O543" s="80"/>
    </row>
    <row r="544" spans="1:20" x14ac:dyDescent="0.25">
      <c r="A544" s="32">
        <f t="shared" si="48"/>
        <v>855</v>
      </c>
      <c r="B544" s="41" t="s">
        <v>567</v>
      </c>
      <c r="C544" s="37">
        <v>43538</v>
      </c>
      <c r="D544" s="35" t="str">
        <f t="shared" si="76"/>
        <v>J</v>
      </c>
      <c r="E544" s="35">
        <f t="shared" si="75"/>
        <v>11</v>
      </c>
      <c r="F544" s="32">
        <v>17</v>
      </c>
      <c r="G544" s="32">
        <v>43</v>
      </c>
      <c r="H544" s="32">
        <v>10</v>
      </c>
      <c r="I544" s="32">
        <v>23</v>
      </c>
      <c r="J544" s="32">
        <v>16</v>
      </c>
      <c r="K544" s="32">
        <v>27</v>
      </c>
      <c r="L544" s="32">
        <v>39</v>
      </c>
      <c r="M544" s="32">
        <v>3</v>
      </c>
      <c r="N544" s="32" t="s">
        <v>27</v>
      </c>
      <c r="O544" s="80"/>
    </row>
    <row r="545" spans="1:15" x14ac:dyDescent="0.25">
      <c r="A545" s="32">
        <f t="shared" si="48"/>
        <v>856</v>
      </c>
      <c r="B545" s="41" t="s">
        <v>568</v>
      </c>
      <c r="C545" s="37">
        <v>43540</v>
      </c>
      <c r="D545" s="35" t="str">
        <f>CHOOSE(WEEKDAY(C545),"D","L","M","X","J","V","S")</f>
        <v>S</v>
      </c>
      <c r="E545" s="35">
        <f t="shared" si="75"/>
        <v>11</v>
      </c>
      <c r="F545" s="32">
        <v>31</v>
      </c>
      <c r="G545" s="32">
        <v>19</v>
      </c>
      <c r="H545" s="32">
        <v>29</v>
      </c>
      <c r="I545" s="32">
        <v>6</v>
      </c>
      <c r="J545" s="32">
        <v>38</v>
      </c>
      <c r="K545" s="32">
        <v>17</v>
      </c>
      <c r="L545" s="32">
        <v>35</v>
      </c>
      <c r="M545" s="32">
        <v>4</v>
      </c>
      <c r="N545" s="32" t="s">
        <v>27</v>
      </c>
      <c r="O545" s="80"/>
    </row>
    <row r="546" spans="1:15" x14ac:dyDescent="0.25">
      <c r="A546" s="32">
        <f t="shared" si="48"/>
        <v>857</v>
      </c>
      <c r="B546" s="41" t="s">
        <v>569</v>
      </c>
      <c r="C546" s="37">
        <v>43545</v>
      </c>
      <c r="D546" s="35" t="str">
        <f t="shared" ref="D546" si="77">CHOOSE(WEEKDAY(C546),"D","L","M","X","J","V","S")</f>
        <v>J</v>
      </c>
      <c r="E546" s="35">
        <f t="shared" si="75"/>
        <v>12</v>
      </c>
      <c r="F546" s="32">
        <v>44</v>
      </c>
      <c r="G546" s="32">
        <v>17</v>
      </c>
      <c r="H546" s="32">
        <v>38</v>
      </c>
      <c r="I546" s="32">
        <v>49</v>
      </c>
      <c r="J546" s="32">
        <v>22</v>
      </c>
      <c r="K546" s="32">
        <v>47</v>
      </c>
      <c r="L546" s="32">
        <v>46</v>
      </c>
      <c r="M546" s="32">
        <v>5</v>
      </c>
      <c r="N546" s="32" t="s">
        <v>27</v>
      </c>
      <c r="O546" s="80"/>
    </row>
    <row r="547" spans="1:15" x14ac:dyDescent="0.25">
      <c r="A547" s="32">
        <f t="shared" si="48"/>
        <v>858</v>
      </c>
      <c r="B547" s="41" t="s">
        <v>570</v>
      </c>
      <c r="C547" s="37">
        <v>43547</v>
      </c>
      <c r="D547" s="35" t="str">
        <f>CHOOSE(WEEKDAY(C547),"D","L","M","X","J","V","S")</f>
        <v>S</v>
      </c>
      <c r="E547" s="35">
        <f t="shared" si="75"/>
        <v>12</v>
      </c>
      <c r="F547" s="32">
        <v>3</v>
      </c>
      <c r="G547" s="32">
        <v>8</v>
      </c>
      <c r="H547" s="32">
        <v>20</v>
      </c>
      <c r="I547" s="32">
        <v>25</v>
      </c>
      <c r="J547" s="32">
        <v>38</v>
      </c>
      <c r="K547" s="32">
        <v>30</v>
      </c>
      <c r="L547" s="32">
        <v>24</v>
      </c>
      <c r="M547" s="32">
        <v>0</v>
      </c>
      <c r="N547" s="32" t="s">
        <v>27</v>
      </c>
      <c r="O547" s="80"/>
    </row>
    <row r="548" spans="1:15" x14ac:dyDescent="0.25">
      <c r="A548" s="32">
        <f t="shared" si="48"/>
        <v>859</v>
      </c>
      <c r="B548" s="41" t="s">
        <v>571</v>
      </c>
      <c r="C548" s="37">
        <v>43552</v>
      </c>
      <c r="D548" s="35" t="str">
        <f t="shared" ref="D548" si="78">CHOOSE(WEEKDAY(C548),"D","L","M","X","J","V","S")</f>
        <v>J</v>
      </c>
      <c r="E548" s="35">
        <f t="shared" ref="E548:E553" si="79">WEEKNUM(C548,21)</f>
        <v>13</v>
      </c>
      <c r="F548" s="32">
        <v>7</v>
      </c>
      <c r="G548" s="32">
        <v>10</v>
      </c>
      <c r="H548" s="32">
        <v>23</v>
      </c>
      <c r="I548" s="32">
        <v>1</v>
      </c>
      <c r="J548" s="32">
        <v>47</v>
      </c>
      <c r="K548" s="32">
        <v>38</v>
      </c>
      <c r="L548" s="32">
        <v>13</v>
      </c>
      <c r="M548" s="32">
        <v>2</v>
      </c>
      <c r="N548" s="32" t="s">
        <v>27</v>
      </c>
      <c r="O548" s="80"/>
    </row>
    <row r="549" spans="1:15" x14ac:dyDescent="0.25">
      <c r="A549" s="32">
        <f t="shared" si="48"/>
        <v>860</v>
      </c>
      <c r="B549" s="41" t="s">
        <v>572</v>
      </c>
      <c r="C549" s="37">
        <v>43554</v>
      </c>
      <c r="D549" s="35" t="str">
        <f t="shared" ref="D549" si="80">CHOOSE(WEEKDAY(C549),"D","L","M","X","J","V","S")</f>
        <v>S</v>
      </c>
      <c r="E549" s="35">
        <f t="shared" si="79"/>
        <v>13</v>
      </c>
      <c r="F549" s="32">
        <v>22</v>
      </c>
      <c r="G549" s="32">
        <v>5</v>
      </c>
      <c r="H549" s="32">
        <v>32</v>
      </c>
      <c r="I549" s="32">
        <v>4</v>
      </c>
      <c r="J549" s="32">
        <v>44</v>
      </c>
      <c r="K549" s="32">
        <v>45</v>
      </c>
      <c r="L549" s="32">
        <v>23</v>
      </c>
      <c r="M549" s="32">
        <v>8</v>
      </c>
      <c r="N549" s="32" t="s">
        <v>27</v>
      </c>
      <c r="O549" s="80"/>
    </row>
    <row r="550" spans="1:15" x14ac:dyDescent="0.25">
      <c r="A550" s="32">
        <f t="shared" si="48"/>
        <v>861</v>
      </c>
      <c r="B550" s="41" t="s">
        <v>573</v>
      </c>
      <c r="C550" s="37">
        <v>43559</v>
      </c>
      <c r="D550" s="35" t="str">
        <f t="shared" ref="D550:D551" si="81">CHOOSE(WEEKDAY(C550),"D","L","M","X","J","V","S")</f>
        <v>J</v>
      </c>
      <c r="E550" s="35">
        <f t="shared" si="79"/>
        <v>14</v>
      </c>
      <c r="F550" s="32">
        <v>6</v>
      </c>
      <c r="G550" s="32">
        <v>16</v>
      </c>
      <c r="H550" s="32">
        <v>36</v>
      </c>
      <c r="I550" s="32">
        <v>37</v>
      </c>
      <c r="J550" s="32">
        <v>25</v>
      </c>
      <c r="K550" s="32">
        <v>17</v>
      </c>
      <c r="L550" s="32">
        <v>44</v>
      </c>
      <c r="M550" s="32">
        <v>3</v>
      </c>
      <c r="N550" s="32" t="s">
        <v>27</v>
      </c>
      <c r="O550" s="80"/>
    </row>
    <row r="551" spans="1:15" x14ac:dyDescent="0.25">
      <c r="A551" s="32">
        <f t="shared" si="48"/>
        <v>862</v>
      </c>
      <c r="B551" s="41" t="s">
        <v>574</v>
      </c>
      <c r="C551" s="37">
        <v>43561</v>
      </c>
      <c r="D551" s="35" t="str">
        <f t="shared" si="81"/>
        <v>S</v>
      </c>
      <c r="E551" s="35">
        <f t="shared" si="79"/>
        <v>14</v>
      </c>
      <c r="F551" s="32">
        <v>44</v>
      </c>
      <c r="G551" s="32">
        <v>1</v>
      </c>
      <c r="H551" s="32">
        <v>39</v>
      </c>
      <c r="I551" s="32">
        <v>14</v>
      </c>
      <c r="J551" s="32">
        <v>33</v>
      </c>
      <c r="K551" s="32">
        <v>10</v>
      </c>
      <c r="L551" s="32">
        <v>20</v>
      </c>
      <c r="M551" s="32">
        <v>7</v>
      </c>
      <c r="N551" s="32" t="s">
        <v>27</v>
      </c>
      <c r="O551" s="80"/>
    </row>
    <row r="552" spans="1:15" x14ac:dyDescent="0.25">
      <c r="A552" s="32">
        <f t="shared" si="48"/>
        <v>863</v>
      </c>
      <c r="B552" s="41" t="s">
        <v>575</v>
      </c>
      <c r="C552" s="37">
        <v>43566</v>
      </c>
      <c r="D552" s="35" t="str">
        <f t="shared" ref="D552:D553" si="82">CHOOSE(WEEKDAY(C552),"D","L","M","X","J","V","S")</f>
        <v>J</v>
      </c>
      <c r="E552" s="35">
        <f t="shared" si="79"/>
        <v>15</v>
      </c>
      <c r="F552" s="32">
        <v>36</v>
      </c>
      <c r="G552" s="32">
        <v>45</v>
      </c>
      <c r="H552" s="32">
        <v>22</v>
      </c>
      <c r="I552" s="32">
        <v>47</v>
      </c>
      <c r="J552" s="32">
        <v>3</v>
      </c>
      <c r="K552" s="32">
        <v>39</v>
      </c>
      <c r="L552" s="32">
        <v>29</v>
      </c>
      <c r="M552" s="32">
        <v>6</v>
      </c>
      <c r="N552" s="32" t="s">
        <v>27</v>
      </c>
      <c r="O552" s="80"/>
    </row>
    <row r="553" spans="1:15" x14ac:dyDescent="0.25">
      <c r="A553" s="32">
        <f t="shared" si="48"/>
        <v>864</v>
      </c>
      <c r="B553" s="41" t="s">
        <v>576</v>
      </c>
      <c r="C553" s="37">
        <v>43568</v>
      </c>
      <c r="D553" s="35" t="str">
        <f t="shared" si="82"/>
        <v>S</v>
      </c>
      <c r="E553" s="35">
        <f t="shared" si="79"/>
        <v>15</v>
      </c>
      <c r="F553" s="32">
        <v>47</v>
      </c>
      <c r="G553" s="32">
        <v>18</v>
      </c>
      <c r="H553" s="32">
        <v>15</v>
      </c>
      <c r="I553" s="32">
        <v>29</v>
      </c>
      <c r="J553" s="32">
        <v>40</v>
      </c>
      <c r="K553" s="32">
        <v>21</v>
      </c>
      <c r="L553" s="32">
        <v>9</v>
      </c>
      <c r="M553" s="32">
        <v>8</v>
      </c>
      <c r="N553" s="32" t="s">
        <v>27</v>
      </c>
      <c r="O553" s="80"/>
    </row>
    <row r="554" spans="1:15" x14ac:dyDescent="0.25">
      <c r="A554" s="32">
        <f t="shared" si="48"/>
        <v>865</v>
      </c>
      <c r="B554" s="41" t="s">
        <v>577</v>
      </c>
      <c r="C554" s="37">
        <v>43573</v>
      </c>
      <c r="D554" s="35" t="str">
        <f t="shared" ref="D554:D555" si="83">CHOOSE(WEEKDAY(C554),"D","L","M","X","J","V","S")</f>
        <v>J</v>
      </c>
      <c r="E554" s="42">
        <f t="shared" ref="E554:E560" si="84">WEEKNUM(C554,21)</f>
        <v>16</v>
      </c>
      <c r="F554" s="43">
        <v>25</v>
      </c>
      <c r="G554" s="43">
        <v>29</v>
      </c>
      <c r="H554" s="43">
        <v>18</v>
      </c>
      <c r="I554" s="43">
        <v>41</v>
      </c>
      <c r="J554" s="43">
        <v>19</v>
      </c>
      <c r="K554" s="43">
        <v>32</v>
      </c>
      <c r="L554" s="43">
        <v>10</v>
      </c>
      <c r="M554" s="43">
        <v>6</v>
      </c>
      <c r="N554" s="32" t="s">
        <v>27</v>
      </c>
      <c r="O554" s="80"/>
    </row>
    <row r="555" spans="1:15" x14ac:dyDescent="0.25">
      <c r="A555" s="32">
        <f t="shared" si="48"/>
        <v>866</v>
      </c>
      <c r="B555" s="41" t="s">
        <v>578</v>
      </c>
      <c r="C555" s="37">
        <v>43575</v>
      </c>
      <c r="D555" s="35" t="str">
        <f t="shared" si="83"/>
        <v>S</v>
      </c>
      <c r="E555" s="35">
        <f t="shared" si="84"/>
        <v>16</v>
      </c>
      <c r="F555" s="32">
        <v>4</v>
      </c>
      <c r="G555" s="32">
        <v>40</v>
      </c>
      <c r="H555" s="32">
        <v>19</v>
      </c>
      <c r="I555" s="32">
        <v>44</v>
      </c>
      <c r="J555" s="32">
        <v>2</v>
      </c>
      <c r="K555" s="32">
        <v>45</v>
      </c>
      <c r="L555" s="32">
        <v>36</v>
      </c>
      <c r="M555" s="32">
        <v>8</v>
      </c>
      <c r="N555" s="32" t="s">
        <v>27</v>
      </c>
      <c r="O555" s="80"/>
    </row>
    <row r="556" spans="1:15" x14ac:dyDescent="0.25">
      <c r="A556" s="32">
        <f t="shared" si="48"/>
        <v>867</v>
      </c>
      <c r="B556" s="41" t="s">
        <v>579</v>
      </c>
      <c r="C556" s="37">
        <v>43580</v>
      </c>
      <c r="D556" s="35" t="str">
        <f t="shared" ref="D556:D557" si="85">CHOOSE(WEEKDAY(C556),"D","L","M","X","J","V","S")</f>
        <v>J</v>
      </c>
      <c r="E556" s="35">
        <f t="shared" si="84"/>
        <v>17</v>
      </c>
      <c r="F556" s="43">
        <v>42</v>
      </c>
      <c r="G556" s="43">
        <v>4</v>
      </c>
      <c r="H556" s="43">
        <v>28</v>
      </c>
      <c r="I556" s="43">
        <v>21</v>
      </c>
      <c r="J556" s="43">
        <v>15</v>
      </c>
      <c r="K556" s="43">
        <v>16</v>
      </c>
      <c r="L556" s="43">
        <v>1</v>
      </c>
      <c r="M556" s="43">
        <v>8</v>
      </c>
      <c r="N556" s="32" t="s">
        <v>27</v>
      </c>
      <c r="O556" s="80"/>
    </row>
    <row r="557" spans="1:15" x14ac:dyDescent="0.25">
      <c r="A557" s="32">
        <f t="shared" si="48"/>
        <v>868</v>
      </c>
      <c r="B557" s="41" t="s">
        <v>580</v>
      </c>
      <c r="C557" s="37">
        <v>43582</v>
      </c>
      <c r="D557" s="35" t="str">
        <f t="shared" si="85"/>
        <v>S</v>
      </c>
      <c r="E557" s="35">
        <f t="shared" si="84"/>
        <v>17</v>
      </c>
      <c r="F557" s="32">
        <v>49</v>
      </c>
      <c r="G557" s="32">
        <v>8</v>
      </c>
      <c r="H557" s="32">
        <v>27</v>
      </c>
      <c r="I557" s="32">
        <v>47</v>
      </c>
      <c r="J557" s="32">
        <v>5</v>
      </c>
      <c r="K557" s="32">
        <v>30</v>
      </c>
      <c r="L557" s="32">
        <v>33</v>
      </c>
      <c r="M557" s="32">
        <v>3</v>
      </c>
      <c r="N557" s="32" t="s">
        <v>27</v>
      </c>
      <c r="O557" s="80"/>
    </row>
    <row r="558" spans="1:15" x14ac:dyDescent="0.25">
      <c r="A558" s="32">
        <f t="shared" si="48"/>
        <v>869</v>
      </c>
      <c r="B558" s="41" t="s">
        <v>581</v>
      </c>
      <c r="C558" s="37">
        <v>43587</v>
      </c>
      <c r="D558" s="35" t="str">
        <f t="shared" ref="D558:D559" si="86">CHOOSE(WEEKDAY(C558),"D","L","M","X","J","V","S")</f>
        <v>J</v>
      </c>
      <c r="E558" s="35">
        <f t="shared" si="84"/>
        <v>18</v>
      </c>
      <c r="F558" s="32">
        <v>24</v>
      </c>
      <c r="G558" s="32">
        <v>22</v>
      </c>
      <c r="H558" s="32">
        <v>11</v>
      </c>
      <c r="I558" s="32">
        <v>6</v>
      </c>
      <c r="J558" s="32">
        <v>15</v>
      </c>
      <c r="K558" s="32">
        <v>3</v>
      </c>
      <c r="L558" s="32">
        <v>12</v>
      </c>
      <c r="M558" s="32">
        <v>9</v>
      </c>
      <c r="N558" s="32" t="s">
        <v>27</v>
      </c>
      <c r="O558" s="80"/>
    </row>
    <row r="559" spans="1:15" x14ac:dyDescent="0.2">
      <c r="A559" s="32">
        <f t="shared" si="48"/>
        <v>870</v>
      </c>
      <c r="B559" s="41" t="s">
        <v>582</v>
      </c>
      <c r="C559" s="22">
        <v>43589</v>
      </c>
      <c r="D559" s="35" t="str">
        <f t="shared" si="86"/>
        <v>S</v>
      </c>
      <c r="E559" s="35">
        <f t="shared" si="84"/>
        <v>18</v>
      </c>
      <c r="F559" s="32">
        <v>48</v>
      </c>
      <c r="G559" s="32">
        <v>47</v>
      </c>
      <c r="H559" s="32">
        <v>34</v>
      </c>
      <c r="I559" s="32">
        <v>35</v>
      </c>
      <c r="J559" s="32">
        <v>21</v>
      </c>
      <c r="K559" s="32">
        <v>9</v>
      </c>
      <c r="L559" s="32">
        <v>12</v>
      </c>
      <c r="M559" s="32">
        <v>7</v>
      </c>
      <c r="N559" s="32" t="s">
        <v>27</v>
      </c>
      <c r="O559" s="80"/>
    </row>
    <row r="560" spans="1:15" x14ac:dyDescent="0.25">
      <c r="A560" s="32">
        <f t="shared" si="48"/>
        <v>871</v>
      </c>
      <c r="B560" s="41" t="s">
        <v>583</v>
      </c>
      <c r="C560" s="37">
        <v>43594</v>
      </c>
      <c r="D560" s="35" t="str">
        <f t="shared" ref="D560:D561" si="87">CHOOSE(WEEKDAY(C560),"D","L","M","X","J","V","S")</f>
        <v>J</v>
      </c>
      <c r="E560" s="35">
        <f t="shared" si="84"/>
        <v>19</v>
      </c>
      <c r="F560" s="32">
        <v>35</v>
      </c>
      <c r="G560" s="32">
        <v>21</v>
      </c>
      <c r="H560" s="32">
        <v>24</v>
      </c>
      <c r="I560" s="32">
        <v>11</v>
      </c>
      <c r="J560" s="32">
        <v>26</v>
      </c>
      <c r="K560" s="32">
        <v>38</v>
      </c>
      <c r="L560" s="32">
        <v>6</v>
      </c>
      <c r="M560" s="32">
        <v>1</v>
      </c>
      <c r="N560" s="32" t="s">
        <v>27</v>
      </c>
      <c r="O560" s="80"/>
    </row>
    <row r="561" spans="1:15" x14ac:dyDescent="0.2">
      <c r="A561" s="32">
        <f t="shared" si="48"/>
        <v>872</v>
      </c>
      <c r="B561" s="41" t="s">
        <v>584</v>
      </c>
      <c r="C561" s="22">
        <v>43596</v>
      </c>
      <c r="D561" s="35" t="str">
        <f t="shared" si="87"/>
        <v>S</v>
      </c>
      <c r="E561" s="35">
        <f>WEEKNUM(C561,21)</f>
        <v>19</v>
      </c>
      <c r="F561" s="32">
        <v>15</v>
      </c>
      <c r="G561" s="32">
        <v>28</v>
      </c>
      <c r="H561" s="32">
        <v>45</v>
      </c>
      <c r="I561" s="32">
        <v>47</v>
      </c>
      <c r="J561" s="32">
        <v>17</v>
      </c>
      <c r="K561" s="32">
        <v>7</v>
      </c>
      <c r="L561" s="32">
        <v>11</v>
      </c>
      <c r="M561" s="32">
        <v>7</v>
      </c>
      <c r="N561" s="32" t="s">
        <v>27</v>
      </c>
      <c r="O561" s="80"/>
    </row>
    <row r="562" spans="1:15" x14ac:dyDescent="0.25">
      <c r="A562" s="32">
        <f t="shared" si="48"/>
        <v>873</v>
      </c>
      <c r="B562" s="41" t="s">
        <v>585</v>
      </c>
      <c r="C562" s="37">
        <v>43601</v>
      </c>
      <c r="D562" s="35" t="str">
        <f t="shared" ref="D562:D563" si="88">CHOOSE(WEEKDAY(C562),"D","L","M","X","J","V","S")</f>
        <v>J</v>
      </c>
      <c r="E562" s="35">
        <f t="shared" ref="E562" si="89">WEEKNUM(C562,21)</f>
        <v>20</v>
      </c>
      <c r="F562" s="43">
        <v>31</v>
      </c>
      <c r="G562" s="43">
        <v>27</v>
      </c>
      <c r="H562" s="43">
        <v>33</v>
      </c>
      <c r="I562" s="43">
        <v>15</v>
      </c>
      <c r="J562" s="43">
        <v>1</v>
      </c>
      <c r="K562" s="43">
        <v>29</v>
      </c>
      <c r="L562" s="43">
        <v>26</v>
      </c>
      <c r="M562" s="43">
        <v>2</v>
      </c>
      <c r="N562" s="32" t="s">
        <v>27</v>
      </c>
      <c r="O562" s="80"/>
    </row>
    <row r="563" spans="1:15" x14ac:dyDescent="0.2">
      <c r="A563" s="32">
        <f t="shared" si="48"/>
        <v>874</v>
      </c>
      <c r="B563" s="41" t="s">
        <v>586</v>
      </c>
      <c r="C563" s="22">
        <v>43603</v>
      </c>
      <c r="D563" s="35" t="str">
        <f t="shared" si="88"/>
        <v>S</v>
      </c>
      <c r="E563" s="35">
        <f>WEEKNUM(C563,21)</f>
        <v>20</v>
      </c>
      <c r="F563" s="32">
        <v>30</v>
      </c>
      <c r="G563" s="32">
        <v>16</v>
      </c>
      <c r="H563" s="32">
        <v>19</v>
      </c>
      <c r="I563" s="32">
        <v>3</v>
      </c>
      <c r="J563" s="32">
        <v>47</v>
      </c>
      <c r="K563" s="32">
        <v>36</v>
      </c>
      <c r="L563" s="32">
        <v>12</v>
      </c>
      <c r="M563" s="32">
        <v>4</v>
      </c>
      <c r="N563" s="32" t="s">
        <v>27</v>
      </c>
      <c r="O563" s="80"/>
    </row>
    <row r="564" spans="1:15" x14ac:dyDescent="0.25">
      <c r="A564" s="32">
        <f t="shared" si="48"/>
        <v>875</v>
      </c>
      <c r="B564" s="41" t="s">
        <v>587</v>
      </c>
      <c r="C564" s="37">
        <v>43608</v>
      </c>
      <c r="D564" s="35" t="str">
        <f t="shared" ref="D564" si="90">CHOOSE(WEEKDAY(C564),"D","L","M","X","J","V","S")</f>
        <v>J</v>
      </c>
      <c r="E564" s="35">
        <f t="shared" ref="E564" si="91">WEEKNUM(C564,21)</f>
        <v>21</v>
      </c>
      <c r="F564" s="32">
        <v>18</v>
      </c>
      <c r="G564" s="32">
        <v>39</v>
      </c>
      <c r="H564" s="32">
        <v>11</v>
      </c>
      <c r="I564" s="32">
        <v>16</v>
      </c>
      <c r="J564" s="32">
        <v>14</v>
      </c>
      <c r="K564" s="32">
        <v>41</v>
      </c>
      <c r="L564" s="32">
        <v>43</v>
      </c>
      <c r="M564" s="32">
        <v>7</v>
      </c>
      <c r="N564" s="32" t="s">
        <v>27</v>
      </c>
      <c r="O564" s="80"/>
    </row>
    <row r="565" spans="1:15" x14ac:dyDescent="0.25">
      <c r="A565" s="32">
        <f t="shared" si="48"/>
        <v>876</v>
      </c>
      <c r="B565" s="41" t="s">
        <v>588</v>
      </c>
      <c r="C565" s="37">
        <v>43610</v>
      </c>
      <c r="D565" s="35" t="str">
        <f t="shared" ref="D565" si="92">CHOOSE(WEEKDAY(C565),"D","L","M","X","J","V","S")</f>
        <v>S</v>
      </c>
      <c r="E565" s="42">
        <f t="shared" ref="E565:E570" si="93">WEEKNUM(C565,21)</f>
        <v>21</v>
      </c>
      <c r="F565" s="43">
        <v>38</v>
      </c>
      <c r="G565" s="43">
        <v>4</v>
      </c>
      <c r="H565" s="43">
        <v>17</v>
      </c>
      <c r="I565" s="43">
        <v>19</v>
      </c>
      <c r="J565" s="43">
        <v>36</v>
      </c>
      <c r="K565" s="43">
        <v>48</v>
      </c>
      <c r="L565" s="43">
        <v>6</v>
      </c>
      <c r="M565" s="43">
        <v>2</v>
      </c>
      <c r="N565" s="32" t="s">
        <v>27</v>
      </c>
      <c r="O565" s="80"/>
    </row>
    <row r="566" spans="1:15" x14ac:dyDescent="0.25">
      <c r="A566" s="32">
        <f t="shared" si="48"/>
        <v>877</v>
      </c>
      <c r="B566" s="41" t="s">
        <v>625</v>
      </c>
      <c r="C566" s="37">
        <v>43615</v>
      </c>
      <c r="D566" s="35" t="str">
        <f t="shared" ref="D566" si="94">CHOOSE(WEEKDAY(C566),"D","L","M","X","J","V","S")</f>
        <v>J</v>
      </c>
      <c r="E566" s="35">
        <f t="shared" si="93"/>
        <v>22</v>
      </c>
      <c r="F566" s="32">
        <v>21</v>
      </c>
      <c r="G566" s="32">
        <v>48</v>
      </c>
      <c r="H566" s="32">
        <v>2</v>
      </c>
      <c r="I566" s="32">
        <v>15</v>
      </c>
      <c r="J566" s="32">
        <v>44</v>
      </c>
      <c r="K566" s="32">
        <v>39</v>
      </c>
      <c r="L566" s="32">
        <v>37</v>
      </c>
      <c r="M566" s="32">
        <v>8</v>
      </c>
      <c r="N566" s="32" t="s">
        <v>27</v>
      </c>
      <c r="O566" s="80"/>
    </row>
    <row r="567" spans="1:15" x14ac:dyDescent="0.25">
      <c r="A567" s="32">
        <f t="shared" si="48"/>
        <v>878</v>
      </c>
      <c r="B567" s="41" t="s">
        <v>626</v>
      </c>
      <c r="C567" s="37">
        <v>43617</v>
      </c>
      <c r="D567" s="35" t="str">
        <f t="shared" ref="D567" si="95">CHOOSE(WEEKDAY(C567),"D","L","M","X","J","V","S")</f>
        <v>S</v>
      </c>
      <c r="E567" s="35">
        <f t="shared" si="93"/>
        <v>22</v>
      </c>
      <c r="F567" s="32">
        <v>21</v>
      </c>
      <c r="G567" s="32">
        <v>26</v>
      </c>
      <c r="H567" s="32">
        <v>44</v>
      </c>
      <c r="I567" s="32">
        <v>22</v>
      </c>
      <c r="J567" s="32">
        <v>14</v>
      </c>
      <c r="K567" s="32">
        <v>49</v>
      </c>
      <c r="L567" s="32">
        <v>9</v>
      </c>
      <c r="M567" s="32">
        <v>5</v>
      </c>
      <c r="N567" s="32" t="s">
        <v>27</v>
      </c>
      <c r="O567" s="80"/>
    </row>
    <row r="568" spans="1:15" x14ac:dyDescent="0.25">
      <c r="A568" s="32">
        <f t="shared" si="48"/>
        <v>879</v>
      </c>
      <c r="B568" s="41" t="s">
        <v>627</v>
      </c>
      <c r="C568" s="37">
        <v>43622</v>
      </c>
      <c r="D568" s="35" t="str">
        <f t="shared" ref="D568" si="96">CHOOSE(WEEKDAY(C568),"D","L","M","X","J","V","S")</f>
        <v>J</v>
      </c>
      <c r="E568" s="35">
        <f t="shared" si="93"/>
        <v>23</v>
      </c>
      <c r="F568" s="32">
        <v>45</v>
      </c>
      <c r="G568" s="32">
        <v>17</v>
      </c>
      <c r="H568" s="32">
        <v>6</v>
      </c>
      <c r="I568" s="32">
        <v>11</v>
      </c>
      <c r="J568" s="32">
        <v>21</v>
      </c>
      <c r="K568" s="32">
        <v>36</v>
      </c>
      <c r="L568" s="32">
        <v>3</v>
      </c>
      <c r="M568" s="32">
        <v>7</v>
      </c>
      <c r="N568" s="32" t="s">
        <v>27</v>
      </c>
      <c r="O568" s="80"/>
    </row>
    <row r="569" spans="1:15" x14ac:dyDescent="0.25">
      <c r="A569" s="32">
        <f t="shared" si="48"/>
        <v>880</v>
      </c>
      <c r="B569" s="41" t="s">
        <v>628</v>
      </c>
      <c r="C569" s="37">
        <v>43624</v>
      </c>
      <c r="D569" s="35" t="str">
        <f t="shared" ref="D569:D570" si="97">CHOOSE(WEEKDAY(C569),"D","L","M","X","J","V","S")</f>
        <v>S</v>
      </c>
      <c r="E569" s="35">
        <f t="shared" si="93"/>
        <v>23</v>
      </c>
      <c r="F569" s="32">
        <v>5</v>
      </c>
      <c r="G569" s="32">
        <v>23</v>
      </c>
      <c r="H569" s="43">
        <v>30</v>
      </c>
      <c r="I569" s="43">
        <v>28</v>
      </c>
      <c r="J569" s="43">
        <v>42</v>
      </c>
      <c r="K569" s="43">
        <v>25</v>
      </c>
      <c r="L569" s="43">
        <v>11</v>
      </c>
      <c r="M569" s="43">
        <v>7</v>
      </c>
      <c r="N569" s="32" t="s">
        <v>27</v>
      </c>
      <c r="O569" s="80"/>
    </row>
    <row r="570" spans="1:15" x14ac:dyDescent="0.25">
      <c r="A570" s="32">
        <f t="shared" si="48"/>
        <v>881</v>
      </c>
      <c r="B570" s="41" t="s">
        <v>629</v>
      </c>
      <c r="C570" s="37">
        <v>43629</v>
      </c>
      <c r="D570" s="35" t="str">
        <f t="shared" si="97"/>
        <v>J</v>
      </c>
      <c r="E570" s="35">
        <f t="shared" si="93"/>
        <v>24</v>
      </c>
      <c r="F570" s="32">
        <v>30</v>
      </c>
      <c r="G570" s="32">
        <v>47</v>
      </c>
      <c r="H570" s="32">
        <v>44</v>
      </c>
      <c r="I570" s="32">
        <v>12</v>
      </c>
      <c r="J570" s="32">
        <v>15</v>
      </c>
      <c r="K570" s="32">
        <v>21</v>
      </c>
      <c r="L570" s="32">
        <v>6</v>
      </c>
      <c r="M570" s="32">
        <v>9</v>
      </c>
      <c r="N570" s="32" t="s">
        <v>27</v>
      </c>
      <c r="O570" s="80"/>
    </row>
    <row r="571" spans="1:15" x14ac:dyDescent="0.25">
      <c r="A571" s="32">
        <f t="shared" si="48"/>
        <v>882</v>
      </c>
      <c r="B571" s="41" t="s">
        <v>630</v>
      </c>
      <c r="C571" s="37">
        <v>43631</v>
      </c>
      <c r="D571" s="35" t="str">
        <f t="shared" ref="D571" si="98">CHOOSE(WEEKDAY(C571),"D","L","M","X","J","V","S")</f>
        <v>S</v>
      </c>
      <c r="E571" s="35">
        <f t="shared" ref="E571" si="99">WEEKNUM(C571,21)</f>
        <v>24</v>
      </c>
      <c r="F571" s="32">
        <v>12</v>
      </c>
      <c r="G571" s="32">
        <v>15</v>
      </c>
      <c r="H571" s="32">
        <v>32</v>
      </c>
      <c r="I571" s="32">
        <v>18</v>
      </c>
      <c r="J571" s="32">
        <v>21</v>
      </c>
      <c r="K571" s="32">
        <v>43</v>
      </c>
      <c r="L571" s="32">
        <v>38</v>
      </c>
      <c r="M571" s="32">
        <v>5</v>
      </c>
      <c r="N571" s="32" t="s">
        <v>27</v>
      </c>
      <c r="O571" s="80"/>
    </row>
    <row r="572" spans="1:15" x14ac:dyDescent="0.25">
      <c r="A572" s="32">
        <f t="shared" si="48"/>
        <v>883</v>
      </c>
      <c r="B572" s="41" t="s">
        <v>631</v>
      </c>
      <c r="C572" s="37">
        <v>43636</v>
      </c>
      <c r="D572" s="35" t="str">
        <f t="shared" ref="D572" si="100">CHOOSE(WEEKDAY(C572),"D","L","M","X","J","V","S")</f>
        <v>J</v>
      </c>
      <c r="E572" s="35">
        <f>WEEKNUM(C572,21)</f>
        <v>25</v>
      </c>
      <c r="F572" s="32">
        <v>7</v>
      </c>
      <c r="G572" s="32">
        <v>14</v>
      </c>
      <c r="H572" s="32">
        <v>35</v>
      </c>
      <c r="I572" s="32">
        <v>39</v>
      </c>
      <c r="J572" s="32">
        <v>48</v>
      </c>
      <c r="K572" s="32">
        <v>9</v>
      </c>
      <c r="L572" s="32">
        <v>10</v>
      </c>
      <c r="M572" s="32">
        <v>2</v>
      </c>
      <c r="N572" s="32" t="s">
        <v>27</v>
      </c>
      <c r="O572" s="80"/>
    </row>
    <row r="573" spans="1:15" x14ac:dyDescent="0.25">
      <c r="A573" s="32">
        <f t="shared" si="48"/>
        <v>884</v>
      </c>
      <c r="B573" s="41" t="s">
        <v>632</v>
      </c>
      <c r="C573" s="37">
        <v>43638</v>
      </c>
      <c r="D573" s="42" t="str">
        <f t="shared" ref="D573:D579" si="101">CHOOSE(WEEKDAY(C573),"D","L","M","X","J","V","S")</f>
        <v>S</v>
      </c>
      <c r="E573" s="35">
        <f t="shared" ref="E573" si="102">WEEKNUM(C573,21)</f>
        <v>25</v>
      </c>
      <c r="F573" s="42">
        <v>12</v>
      </c>
      <c r="G573" s="43">
        <v>18</v>
      </c>
      <c r="H573" s="43">
        <v>1</v>
      </c>
      <c r="I573" s="43">
        <v>3</v>
      </c>
      <c r="J573" s="43">
        <v>2</v>
      </c>
      <c r="K573" s="43">
        <v>27</v>
      </c>
      <c r="L573" s="43">
        <v>21</v>
      </c>
      <c r="M573" s="43">
        <v>1</v>
      </c>
      <c r="N573" s="32" t="s">
        <v>27</v>
      </c>
      <c r="O573" s="80"/>
    </row>
    <row r="574" spans="1:15" x14ac:dyDescent="0.25">
      <c r="A574" s="32">
        <f t="shared" si="48"/>
        <v>885</v>
      </c>
      <c r="B574" s="41" t="s">
        <v>633</v>
      </c>
      <c r="C574" s="37">
        <v>43643</v>
      </c>
      <c r="D574" s="42" t="str">
        <f t="shared" si="101"/>
        <v>J</v>
      </c>
      <c r="E574" s="35">
        <f t="shared" ref="E574:E579" si="103">WEEKNUM(C574,21)</f>
        <v>26</v>
      </c>
      <c r="F574" s="32">
        <v>17</v>
      </c>
      <c r="G574" s="32">
        <v>32</v>
      </c>
      <c r="H574" s="32">
        <v>27</v>
      </c>
      <c r="I574" s="32">
        <v>8</v>
      </c>
      <c r="J574" s="32">
        <v>49</v>
      </c>
      <c r="K574" s="32">
        <v>13</v>
      </c>
      <c r="L574" s="32">
        <v>38</v>
      </c>
      <c r="M574" s="32">
        <v>3</v>
      </c>
      <c r="N574" s="32" t="s">
        <v>27</v>
      </c>
      <c r="O574" s="80"/>
    </row>
    <row r="575" spans="1:15" x14ac:dyDescent="0.25">
      <c r="A575" s="32">
        <f t="shared" si="48"/>
        <v>886</v>
      </c>
      <c r="B575" s="41" t="s">
        <v>634</v>
      </c>
      <c r="C575" s="37">
        <v>43645</v>
      </c>
      <c r="D575" s="42" t="str">
        <f t="shared" si="101"/>
        <v>S</v>
      </c>
      <c r="E575" s="35">
        <f t="shared" si="103"/>
        <v>26</v>
      </c>
      <c r="F575" s="32">
        <v>45</v>
      </c>
      <c r="G575" s="32">
        <v>23</v>
      </c>
      <c r="H575" s="32">
        <v>31</v>
      </c>
      <c r="I575" s="32">
        <v>14</v>
      </c>
      <c r="J575" s="32">
        <v>7</v>
      </c>
      <c r="K575" s="32">
        <v>27</v>
      </c>
      <c r="L575" s="32">
        <v>20</v>
      </c>
      <c r="M575" s="32">
        <v>6</v>
      </c>
      <c r="N575" s="32" t="s">
        <v>27</v>
      </c>
      <c r="O575" s="80"/>
    </row>
    <row r="576" spans="1:15" x14ac:dyDescent="0.25">
      <c r="A576" s="32">
        <f t="shared" si="48"/>
        <v>887</v>
      </c>
      <c r="B576" s="41" t="s">
        <v>635</v>
      </c>
      <c r="C576" s="37">
        <v>43650</v>
      </c>
      <c r="D576" s="42" t="str">
        <f t="shared" si="101"/>
        <v>J</v>
      </c>
      <c r="E576" s="35">
        <f t="shared" si="103"/>
        <v>27</v>
      </c>
      <c r="F576" s="32">
        <v>2</v>
      </c>
      <c r="G576" s="32">
        <v>13</v>
      </c>
      <c r="H576" s="32">
        <v>34</v>
      </c>
      <c r="I576" s="32">
        <v>49</v>
      </c>
      <c r="J576" s="32">
        <v>19</v>
      </c>
      <c r="K576" s="32">
        <v>32</v>
      </c>
      <c r="L576" s="32">
        <v>23</v>
      </c>
      <c r="M576" s="32">
        <v>6</v>
      </c>
      <c r="N576" s="32" t="s">
        <v>27</v>
      </c>
      <c r="O576" s="80"/>
    </row>
    <row r="577" spans="1:15" x14ac:dyDescent="0.25">
      <c r="A577" s="32">
        <f t="shared" si="48"/>
        <v>888</v>
      </c>
      <c r="B577" s="41" t="s">
        <v>636</v>
      </c>
      <c r="C577" s="37">
        <v>43652</v>
      </c>
      <c r="D577" s="42" t="str">
        <f t="shared" si="101"/>
        <v>S</v>
      </c>
      <c r="E577" s="35">
        <f t="shared" si="103"/>
        <v>27</v>
      </c>
      <c r="F577" s="32">
        <v>26</v>
      </c>
      <c r="G577" s="32">
        <v>22</v>
      </c>
      <c r="H577" s="32">
        <v>14</v>
      </c>
      <c r="I577" s="32">
        <v>48</v>
      </c>
      <c r="J577" s="32">
        <v>15</v>
      </c>
      <c r="K577" s="32">
        <v>9</v>
      </c>
      <c r="L577" s="32">
        <v>29</v>
      </c>
      <c r="M577" s="32">
        <v>9</v>
      </c>
      <c r="N577" s="32" t="s">
        <v>27</v>
      </c>
      <c r="O577" s="80"/>
    </row>
    <row r="578" spans="1:15" x14ac:dyDescent="0.25">
      <c r="A578" s="32">
        <f t="shared" si="48"/>
        <v>889</v>
      </c>
      <c r="B578" s="41" t="s">
        <v>637</v>
      </c>
      <c r="C578" s="37">
        <v>43657</v>
      </c>
      <c r="D578" s="42" t="str">
        <f t="shared" si="101"/>
        <v>J</v>
      </c>
      <c r="E578" s="42">
        <f t="shared" si="103"/>
        <v>28</v>
      </c>
      <c r="F578" s="43">
        <v>13</v>
      </c>
      <c r="G578" s="43">
        <v>12</v>
      </c>
      <c r="H578" s="43">
        <v>39</v>
      </c>
      <c r="I578" s="43">
        <v>30</v>
      </c>
      <c r="J578" s="43">
        <v>46</v>
      </c>
      <c r="K578" s="43">
        <v>26</v>
      </c>
      <c r="L578" s="43">
        <v>32</v>
      </c>
      <c r="M578" s="43">
        <v>8</v>
      </c>
      <c r="N578" s="32" t="s">
        <v>27</v>
      </c>
      <c r="O578" s="80"/>
    </row>
    <row r="579" spans="1:15" x14ac:dyDescent="0.25">
      <c r="A579" s="32">
        <f t="shared" si="48"/>
        <v>890</v>
      </c>
      <c r="B579" s="41" t="s">
        <v>638</v>
      </c>
      <c r="C579" s="37">
        <v>43659</v>
      </c>
      <c r="D579" s="42" t="str">
        <f t="shared" si="101"/>
        <v>S</v>
      </c>
      <c r="E579" s="42">
        <f t="shared" si="103"/>
        <v>28</v>
      </c>
      <c r="F579" s="32">
        <v>14</v>
      </c>
      <c r="G579" s="32">
        <v>31</v>
      </c>
      <c r="H579" s="32">
        <v>46</v>
      </c>
      <c r="I579" s="32">
        <v>7</v>
      </c>
      <c r="J579" s="32">
        <v>43</v>
      </c>
      <c r="K579" s="32">
        <v>29</v>
      </c>
      <c r="L579" s="32">
        <v>25</v>
      </c>
      <c r="M579" s="32">
        <v>6</v>
      </c>
      <c r="N579" s="32" t="s">
        <v>27</v>
      </c>
      <c r="O579" s="80"/>
    </row>
    <row r="580" spans="1:15" x14ac:dyDescent="0.25">
      <c r="A580" s="32">
        <f t="shared" si="48"/>
        <v>891</v>
      </c>
      <c r="B580" s="41" t="s">
        <v>639</v>
      </c>
      <c r="C580" s="37">
        <v>43664</v>
      </c>
      <c r="D580" s="42" t="str">
        <f t="shared" ref="D580:D581" si="104">CHOOSE(WEEKDAY(C580),"D","L","M","X","J","V","S")</f>
        <v>J</v>
      </c>
      <c r="E580" s="35">
        <f t="shared" ref="E580:E585" si="105">WEEKNUM(C580,21)</f>
        <v>29</v>
      </c>
      <c r="F580" s="32">
        <v>45</v>
      </c>
      <c r="G580" s="32">
        <v>33</v>
      </c>
      <c r="H580" s="32">
        <v>23</v>
      </c>
      <c r="I580" s="32">
        <v>48</v>
      </c>
      <c r="J580" s="32">
        <v>18</v>
      </c>
      <c r="K580" s="32">
        <v>24</v>
      </c>
      <c r="L580" s="32">
        <v>21</v>
      </c>
      <c r="M580" s="32">
        <v>6</v>
      </c>
      <c r="N580" s="32" t="s">
        <v>27</v>
      </c>
      <c r="O580" s="80"/>
    </row>
    <row r="581" spans="1:15" x14ac:dyDescent="0.25">
      <c r="A581" s="32">
        <f t="shared" si="48"/>
        <v>892</v>
      </c>
      <c r="B581" s="41" t="s">
        <v>640</v>
      </c>
      <c r="C581" s="37">
        <v>43666</v>
      </c>
      <c r="D581" s="42" t="str">
        <f t="shared" si="104"/>
        <v>S</v>
      </c>
      <c r="E581" s="35">
        <f t="shared" si="105"/>
        <v>29</v>
      </c>
      <c r="F581" s="32">
        <v>35</v>
      </c>
      <c r="G581" s="32">
        <v>22</v>
      </c>
      <c r="H581" s="32">
        <v>15</v>
      </c>
      <c r="I581" s="32">
        <v>21</v>
      </c>
      <c r="J581" s="32">
        <v>28</v>
      </c>
      <c r="K581" s="32">
        <v>26</v>
      </c>
      <c r="L581" s="32">
        <v>39</v>
      </c>
      <c r="M581" s="32">
        <v>6</v>
      </c>
      <c r="N581" s="32" t="s">
        <v>27</v>
      </c>
      <c r="O581" s="80"/>
    </row>
    <row r="582" spans="1:15" x14ac:dyDescent="0.25">
      <c r="A582" s="32">
        <f t="shared" si="48"/>
        <v>893</v>
      </c>
      <c r="B582" s="41" t="s">
        <v>641</v>
      </c>
      <c r="C582" s="37">
        <v>43671</v>
      </c>
      <c r="D582" s="35" t="str">
        <f t="shared" ref="D582:D587" si="106">CHOOSE(WEEKDAY(C582),"D","L","M","X","J","V","S")</f>
        <v>J</v>
      </c>
      <c r="E582" s="35">
        <f t="shared" si="105"/>
        <v>30</v>
      </c>
      <c r="F582" s="32">
        <v>15</v>
      </c>
      <c r="G582" s="32">
        <v>37</v>
      </c>
      <c r="H582" s="32">
        <v>35</v>
      </c>
      <c r="I582" s="32">
        <v>7</v>
      </c>
      <c r="J582" s="32">
        <v>16</v>
      </c>
      <c r="K582" s="32">
        <v>38</v>
      </c>
      <c r="L582" s="32">
        <v>27</v>
      </c>
      <c r="M582" s="32">
        <v>6</v>
      </c>
      <c r="N582" s="32" t="s">
        <v>27</v>
      </c>
      <c r="O582" s="80"/>
    </row>
    <row r="583" spans="1:15" x14ac:dyDescent="0.25">
      <c r="A583" s="32">
        <f t="shared" si="48"/>
        <v>894</v>
      </c>
      <c r="B583" s="41" t="s">
        <v>642</v>
      </c>
      <c r="C583" s="37">
        <v>43673</v>
      </c>
      <c r="D583" s="35" t="str">
        <f t="shared" si="106"/>
        <v>S</v>
      </c>
      <c r="E583" s="35">
        <f t="shared" si="105"/>
        <v>30</v>
      </c>
      <c r="F583" s="32">
        <v>19</v>
      </c>
      <c r="G583" s="32">
        <v>1</v>
      </c>
      <c r="H583" s="32">
        <v>38</v>
      </c>
      <c r="I583" s="32">
        <v>17</v>
      </c>
      <c r="J583" s="32">
        <v>9</v>
      </c>
      <c r="K583" s="32">
        <v>43</v>
      </c>
      <c r="L583" s="32">
        <v>31</v>
      </c>
      <c r="M583" s="32">
        <v>9</v>
      </c>
      <c r="N583" s="32" t="s">
        <v>27</v>
      </c>
      <c r="O583" s="80"/>
    </row>
    <row r="584" spans="1:15" x14ac:dyDescent="0.25">
      <c r="A584" s="32">
        <f t="shared" si="48"/>
        <v>895</v>
      </c>
      <c r="B584" s="41" t="s">
        <v>643</v>
      </c>
      <c r="C584" s="37">
        <v>43678</v>
      </c>
      <c r="D584" s="35" t="str">
        <f t="shared" si="106"/>
        <v>J</v>
      </c>
      <c r="E584" s="35">
        <f t="shared" si="105"/>
        <v>31</v>
      </c>
      <c r="F584" s="32">
        <v>41</v>
      </c>
      <c r="G584" s="32">
        <v>11</v>
      </c>
      <c r="H584" s="32">
        <v>21</v>
      </c>
      <c r="I584" s="32">
        <v>6</v>
      </c>
      <c r="J584" s="32">
        <v>22</v>
      </c>
      <c r="K584" s="32">
        <v>28</v>
      </c>
      <c r="L584" s="32">
        <v>37</v>
      </c>
      <c r="M584" s="32">
        <v>8</v>
      </c>
      <c r="N584" s="32" t="s">
        <v>27</v>
      </c>
      <c r="O584" s="80"/>
    </row>
    <row r="585" spans="1:15" x14ac:dyDescent="0.25">
      <c r="A585" s="32">
        <f t="shared" si="48"/>
        <v>896</v>
      </c>
      <c r="B585" s="41" t="s">
        <v>644</v>
      </c>
      <c r="C585" s="37">
        <v>43680</v>
      </c>
      <c r="D585" s="35" t="str">
        <f t="shared" si="106"/>
        <v>S</v>
      </c>
      <c r="E585" s="35">
        <f t="shared" si="105"/>
        <v>31</v>
      </c>
      <c r="F585" s="32">
        <v>27</v>
      </c>
      <c r="G585" s="32">
        <v>13</v>
      </c>
      <c r="H585" s="32">
        <v>29</v>
      </c>
      <c r="I585" s="32">
        <v>10</v>
      </c>
      <c r="J585" s="32">
        <v>45</v>
      </c>
      <c r="K585" s="32">
        <v>37</v>
      </c>
      <c r="L585" s="32">
        <v>40</v>
      </c>
      <c r="M585" s="32">
        <v>8</v>
      </c>
      <c r="N585" s="32" t="s">
        <v>27</v>
      </c>
      <c r="O585" s="80"/>
    </row>
    <row r="586" spans="1:15" x14ac:dyDescent="0.25">
      <c r="A586" s="32">
        <f t="shared" si="48"/>
        <v>897</v>
      </c>
      <c r="B586" s="41" t="s">
        <v>645</v>
      </c>
      <c r="C586" s="37">
        <v>43685</v>
      </c>
      <c r="D586" s="35" t="str">
        <f t="shared" si="106"/>
        <v>J</v>
      </c>
      <c r="E586" s="35">
        <f t="shared" ref="E586:E591" si="107">WEEKNUM(C586,21)</f>
        <v>32</v>
      </c>
      <c r="F586" s="32">
        <v>31</v>
      </c>
      <c r="G586" s="32">
        <v>21</v>
      </c>
      <c r="H586" s="32">
        <v>47</v>
      </c>
      <c r="I586" s="32">
        <v>43</v>
      </c>
      <c r="J586" s="32">
        <v>9</v>
      </c>
      <c r="K586" s="32">
        <v>35</v>
      </c>
      <c r="L586" s="32">
        <v>17</v>
      </c>
      <c r="M586" s="32">
        <v>5</v>
      </c>
      <c r="N586" s="32" t="s">
        <v>27</v>
      </c>
      <c r="O586" s="80"/>
    </row>
    <row r="587" spans="1:15" x14ac:dyDescent="0.25">
      <c r="A587" s="32">
        <f t="shared" si="48"/>
        <v>898</v>
      </c>
      <c r="B587" s="41" t="s">
        <v>646</v>
      </c>
      <c r="C587" s="37">
        <v>43687</v>
      </c>
      <c r="D587" s="35" t="str">
        <f t="shared" si="106"/>
        <v>S</v>
      </c>
      <c r="E587" s="35">
        <f t="shared" si="107"/>
        <v>32</v>
      </c>
      <c r="F587" s="32">
        <v>44</v>
      </c>
      <c r="G587" s="32">
        <v>9</v>
      </c>
      <c r="H587" s="32">
        <v>22</v>
      </c>
      <c r="I587" s="32">
        <v>37</v>
      </c>
      <c r="J587" s="32">
        <v>19</v>
      </c>
      <c r="K587" s="32">
        <v>29</v>
      </c>
      <c r="L587" s="32">
        <v>21</v>
      </c>
      <c r="M587" s="32">
        <v>2</v>
      </c>
      <c r="N587" s="32" t="s">
        <v>27</v>
      </c>
      <c r="O587" s="80"/>
    </row>
    <row r="588" spans="1:15" x14ac:dyDescent="0.25">
      <c r="A588" s="32">
        <f t="shared" si="48"/>
        <v>899</v>
      </c>
      <c r="B588" s="41" t="s">
        <v>647</v>
      </c>
      <c r="C588" s="37">
        <v>43692</v>
      </c>
      <c r="D588" s="35" t="str">
        <f t="shared" ref="D588" si="108">CHOOSE(WEEKDAY(C588),"D","L","M","X","J","V","S")</f>
        <v>J</v>
      </c>
      <c r="E588" s="42">
        <f t="shared" si="107"/>
        <v>33</v>
      </c>
      <c r="F588" s="32">
        <v>5</v>
      </c>
      <c r="G588" s="32">
        <v>26</v>
      </c>
      <c r="H588" s="32">
        <v>49</v>
      </c>
      <c r="I588" s="32">
        <v>21</v>
      </c>
      <c r="J588" s="32">
        <v>10</v>
      </c>
      <c r="K588" s="32">
        <v>3</v>
      </c>
      <c r="L588" s="32">
        <v>2</v>
      </c>
      <c r="M588" s="32">
        <v>3</v>
      </c>
      <c r="N588" s="32" t="s">
        <v>27</v>
      </c>
      <c r="O588" s="80"/>
    </row>
    <row r="589" spans="1:15" x14ac:dyDescent="0.25">
      <c r="A589" s="32">
        <f t="shared" si="48"/>
        <v>900</v>
      </c>
      <c r="B589" s="41" t="s">
        <v>647</v>
      </c>
      <c r="C589" s="37">
        <v>43694</v>
      </c>
      <c r="D589" s="35" t="str">
        <f t="shared" ref="D589" si="109">CHOOSE(WEEKDAY(C589),"D","L","M","X","J","V","S")</f>
        <v>S</v>
      </c>
      <c r="E589" s="42">
        <f t="shared" si="107"/>
        <v>33</v>
      </c>
      <c r="F589" s="32">
        <v>14</v>
      </c>
      <c r="G589" s="32">
        <v>25</v>
      </c>
      <c r="H589" s="32">
        <v>9</v>
      </c>
      <c r="I589" s="32">
        <v>28</v>
      </c>
      <c r="J589" s="32">
        <v>1</v>
      </c>
      <c r="K589" s="32">
        <v>29</v>
      </c>
      <c r="L589" s="43">
        <v>37</v>
      </c>
      <c r="M589" s="43">
        <v>0</v>
      </c>
      <c r="N589" s="32" t="s">
        <v>27</v>
      </c>
      <c r="O589" s="80"/>
    </row>
    <row r="590" spans="1:15" x14ac:dyDescent="0.25">
      <c r="A590" s="32">
        <f t="shared" si="48"/>
        <v>901</v>
      </c>
      <c r="B590" s="41" t="s">
        <v>648</v>
      </c>
      <c r="C590" s="37">
        <v>43699</v>
      </c>
      <c r="D590" s="35" t="str">
        <f t="shared" ref="D590" si="110">CHOOSE(WEEKDAY(C590),"D","L","M","X","J","V","S")</f>
        <v>J</v>
      </c>
      <c r="E590" s="42">
        <f t="shared" si="107"/>
        <v>34</v>
      </c>
      <c r="F590" s="43">
        <v>39</v>
      </c>
      <c r="G590" s="43">
        <v>38</v>
      </c>
      <c r="H590" s="43">
        <v>21</v>
      </c>
      <c r="I590" s="43">
        <v>46</v>
      </c>
      <c r="J590" s="43">
        <v>24</v>
      </c>
      <c r="K590" s="43">
        <v>45</v>
      </c>
      <c r="L590" s="43">
        <v>29</v>
      </c>
      <c r="M590" s="43">
        <v>5</v>
      </c>
      <c r="N590" s="32" t="s">
        <v>27</v>
      </c>
      <c r="O590" s="80"/>
    </row>
    <row r="591" spans="1:15" x14ac:dyDescent="0.25">
      <c r="A591" s="32">
        <f t="shared" si="48"/>
        <v>902</v>
      </c>
      <c r="B591" s="41" t="s">
        <v>649</v>
      </c>
      <c r="C591" s="37">
        <v>43701</v>
      </c>
      <c r="D591" s="35" t="str">
        <f t="shared" ref="D591" si="111">CHOOSE(WEEKDAY(C591),"D","L","M","X","J","V","S")</f>
        <v>S</v>
      </c>
      <c r="E591" s="35">
        <f t="shared" si="107"/>
        <v>34</v>
      </c>
      <c r="F591" s="32">
        <v>47</v>
      </c>
      <c r="G591" s="32">
        <v>36</v>
      </c>
      <c r="H591" s="32">
        <v>37</v>
      </c>
      <c r="I591" s="32">
        <v>27</v>
      </c>
      <c r="J591" s="32">
        <v>29</v>
      </c>
      <c r="K591" s="32">
        <v>3</v>
      </c>
      <c r="L591" s="32">
        <v>42</v>
      </c>
      <c r="M591" s="32">
        <v>7</v>
      </c>
      <c r="N591" s="32" t="s">
        <v>27</v>
      </c>
      <c r="O591" s="80"/>
    </row>
    <row r="592" spans="1:15" x14ac:dyDescent="0.25">
      <c r="A592" s="32">
        <f t="shared" si="48"/>
        <v>903</v>
      </c>
      <c r="B592" s="41" t="s">
        <v>650</v>
      </c>
      <c r="C592" s="37">
        <v>43706</v>
      </c>
      <c r="D592" s="35" t="str">
        <f t="shared" ref="D592" si="112">CHOOSE(WEEKDAY(C592),"D","L","M","X","J","V","S")</f>
        <v>J</v>
      </c>
      <c r="E592" s="35">
        <f t="shared" ref="E592:E597" si="113">WEEKNUM(C592,21)</f>
        <v>35</v>
      </c>
      <c r="F592" s="32">
        <v>40</v>
      </c>
      <c r="G592" s="32">
        <v>43</v>
      </c>
      <c r="H592" s="32">
        <v>1</v>
      </c>
      <c r="I592" s="32">
        <v>2</v>
      </c>
      <c r="J592" s="32">
        <v>3</v>
      </c>
      <c r="K592" s="32">
        <v>28</v>
      </c>
      <c r="L592" s="32">
        <v>17</v>
      </c>
      <c r="M592" s="32">
        <v>6</v>
      </c>
      <c r="N592" s="32" t="s">
        <v>27</v>
      </c>
      <c r="O592" s="80"/>
    </row>
    <row r="593" spans="1:15" x14ac:dyDescent="0.25">
      <c r="A593" s="32">
        <f t="shared" si="48"/>
        <v>904</v>
      </c>
      <c r="B593" s="41" t="s">
        <v>651</v>
      </c>
      <c r="C593" s="37">
        <v>43708</v>
      </c>
      <c r="D593" s="35" t="str">
        <f t="shared" ref="D593" si="114">CHOOSE(WEEKDAY(C593),"D","L","M","X","J","V","S")</f>
        <v>S</v>
      </c>
      <c r="E593" s="35">
        <f t="shared" si="113"/>
        <v>35</v>
      </c>
      <c r="F593" s="32">
        <v>8</v>
      </c>
      <c r="G593" s="32">
        <v>41</v>
      </c>
      <c r="H593" s="32">
        <v>11</v>
      </c>
      <c r="I593" s="32">
        <v>27</v>
      </c>
      <c r="J593" s="32">
        <v>12</v>
      </c>
      <c r="K593" s="32">
        <v>44</v>
      </c>
      <c r="L593" s="32">
        <v>49</v>
      </c>
      <c r="M593" s="32">
        <v>5</v>
      </c>
      <c r="N593" s="32" t="s">
        <v>27</v>
      </c>
      <c r="O593" s="80"/>
    </row>
    <row r="594" spans="1:15" x14ac:dyDescent="0.25">
      <c r="A594" s="32">
        <f t="shared" si="48"/>
        <v>905</v>
      </c>
      <c r="B594" s="41" t="s">
        <v>652</v>
      </c>
      <c r="C594" s="37">
        <v>43713</v>
      </c>
      <c r="D594" s="35" t="str">
        <f t="shared" ref="D594" si="115">CHOOSE(WEEKDAY(C594),"D","L","M","X","J","V","S")</f>
        <v>J</v>
      </c>
      <c r="E594" s="35">
        <f t="shared" si="113"/>
        <v>36</v>
      </c>
      <c r="F594" s="32">
        <v>11</v>
      </c>
      <c r="G594" s="32">
        <v>19</v>
      </c>
      <c r="H594" s="32">
        <v>10</v>
      </c>
      <c r="I594" s="32">
        <v>31</v>
      </c>
      <c r="J594" s="32">
        <v>3</v>
      </c>
      <c r="K594" s="32">
        <v>13</v>
      </c>
      <c r="L594" s="32">
        <v>40</v>
      </c>
      <c r="M594" s="32">
        <v>5</v>
      </c>
      <c r="N594" s="32" t="s">
        <v>27</v>
      </c>
      <c r="O594" s="80"/>
    </row>
    <row r="595" spans="1:15" x14ac:dyDescent="0.25">
      <c r="A595" s="32">
        <f t="shared" si="48"/>
        <v>906</v>
      </c>
      <c r="B595" s="41" t="s">
        <v>653</v>
      </c>
      <c r="C595" s="37">
        <v>43715</v>
      </c>
      <c r="D595" s="35" t="str">
        <f t="shared" ref="D595" si="116">CHOOSE(WEEKDAY(C595),"D","L","M","X","J","V","S")</f>
        <v>S</v>
      </c>
      <c r="E595" s="42">
        <f t="shared" si="113"/>
        <v>36</v>
      </c>
      <c r="F595" s="43">
        <v>49</v>
      </c>
      <c r="G595" s="43">
        <v>44</v>
      </c>
      <c r="H595" s="43">
        <v>39</v>
      </c>
      <c r="I595" s="43">
        <v>37</v>
      </c>
      <c r="J595" s="43">
        <v>25</v>
      </c>
      <c r="K595" s="43">
        <v>31</v>
      </c>
      <c r="L595" s="43">
        <v>10</v>
      </c>
      <c r="M595" s="43">
        <v>2</v>
      </c>
      <c r="N595" s="32" t="s">
        <v>27</v>
      </c>
      <c r="O595" s="80"/>
    </row>
    <row r="596" spans="1:15" x14ac:dyDescent="0.25">
      <c r="A596" s="32">
        <f t="shared" si="48"/>
        <v>907</v>
      </c>
      <c r="B596" s="41" t="s">
        <v>654</v>
      </c>
      <c r="C596" s="37">
        <v>43720</v>
      </c>
      <c r="D596" s="35" t="str">
        <f t="shared" ref="D596" si="117">CHOOSE(WEEKDAY(C596),"D","L","M","X","J","V","S")</f>
        <v>J</v>
      </c>
      <c r="E596" s="35">
        <f t="shared" si="113"/>
        <v>37</v>
      </c>
      <c r="F596" s="32">
        <v>27</v>
      </c>
      <c r="G596" s="32">
        <v>34</v>
      </c>
      <c r="H596" s="32">
        <v>16</v>
      </c>
      <c r="I596" s="32">
        <v>37</v>
      </c>
      <c r="J596" s="32">
        <v>10</v>
      </c>
      <c r="K596" s="32">
        <v>3</v>
      </c>
      <c r="L596" s="32">
        <v>30</v>
      </c>
      <c r="M596" s="32">
        <v>5</v>
      </c>
      <c r="N596" s="32" t="s">
        <v>27</v>
      </c>
      <c r="O596" s="80"/>
    </row>
    <row r="597" spans="1:15" x14ac:dyDescent="0.25">
      <c r="A597" s="32">
        <f t="shared" si="48"/>
        <v>908</v>
      </c>
      <c r="B597" s="41" t="s">
        <v>655</v>
      </c>
      <c r="C597" s="37">
        <v>43722</v>
      </c>
      <c r="D597" s="35" t="str">
        <f t="shared" ref="D597" si="118">CHOOSE(WEEKDAY(C597),"D","L","M","X","J","V","S")</f>
        <v>S</v>
      </c>
      <c r="E597" s="35">
        <f t="shared" si="113"/>
        <v>37</v>
      </c>
      <c r="F597" s="32">
        <v>16</v>
      </c>
      <c r="G597" s="32">
        <v>46</v>
      </c>
      <c r="H597" s="32">
        <v>34</v>
      </c>
      <c r="I597" s="32">
        <v>45</v>
      </c>
      <c r="J597" s="32">
        <v>36</v>
      </c>
      <c r="K597" s="32">
        <v>32</v>
      </c>
      <c r="L597" s="32">
        <v>21</v>
      </c>
      <c r="M597" s="32">
        <v>3</v>
      </c>
      <c r="N597" s="32" t="s">
        <v>27</v>
      </c>
      <c r="O597" s="80"/>
    </row>
    <row r="598" spans="1:15" x14ac:dyDescent="0.25">
      <c r="A598" s="32">
        <f t="shared" si="48"/>
        <v>909</v>
      </c>
      <c r="B598" s="41" t="s">
        <v>656</v>
      </c>
      <c r="C598" s="37">
        <v>43727</v>
      </c>
      <c r="D598" s="35" t="str">
        <f t="shared" ref="D598" si="119">CHOOSE(WEEKDAY(C598),"D","L","M","X","J","V","S")</f>
        <v>J</v>
      </c>
      <c r="E598" s="35">
        <f t="shared" ref="E598:E603" si="120">WEEKNUM(C598,21)</f>
        <v>38</v>
      </c>
      <c r="F598" s="32">
        <v>10</v>
      </c>
      <c r="G598" s="32">
        <v>29</v>
      </c>
      <c r="H598" s="32">
        <v>20</v>
      </c>
      <c r="I598" s="32">
        <v>33</v>
      </c>
      <c r="J598" s="32">
        <v>30</v>
      </c>
      <c r="K598" s="32">
        <v>41</v>
      </c>
      <c r="L598" s="32">
        <v>24</v>
      </c>
      <c r="M598" s="32">
        <v>5</v>
      </c>
      <c r="N598" s="32" t="s">
        <v>27</v>
      </c>
      <c r="O598" s="80"/>
    </row>
    <row r="599" spans="1:15" x14ac:dyDescent="0.25">
      <c r="A599" s="32">
        <f t="shared" si="48"/>
        <v>910</v>
      </c>
      <c r="B599" s="41" t="s">
        <v>657</v>
      </c>
      <c r="C599" s="37">
        <v>43729</v>
      </c>
      <c r="D599" s="35" t="str">
        <f t="shared" ref="D599" si="121">CHOOSE(WEEKDAY(C599),"D","L","M","X","J","V","S")</f>
        <v>S</v>
      </c>
      <c r="E599" s="42">
        <f t="shared" si="120"/>
        <v>38</v>
      </c>
      <c r="F599" s="43">
        <v>14</v>
      </c>
      <c r="G599" s="43">
        <v>36</v>
      </c>
      <c r="H599" s="43">
        <v>26</v>
      </c>
      <c r="I599" s="43">
        <v>22</v>
      </c>
      <c r="J599" s="43">
        <v>27</v>
      </c>
      <c r="K599" s="43">
        <v>10</v>
      </c>
      <c r="L599" s="43">
        <v>47</v>
      </c>
      <c r="M599" s="43">
        <v>6</v>
      </c>
      <c r="N599" s="32" t="s">
        <v>27</v>
      </c>
      <c r="O599" s="80"/>
    </row>
    <row r="600" spans="1:15" x14ac:dyDescent="0.25">
      <c r="A600" s="32">
        <f t="shared" si="48"/>
        <v>911</v>
      </c>
      <c r="B600" s="41" t="s">
        <v>658</v>
      </c>
      <c r="C600" s="37">
        <v>43734</v>
      </c>
      <c r="D600" s="35" t="str">
        <f t="shared" ref="D600" si="122">CHOOSE(WEEKDAY(C600),"D","L","M","X","J","V","S")</f>
        <v>J</v>
      </c>
      <c r="E600" s="35">
        <f t="shared" si="120"/>
        <v>39</v>
      </c>
      <c r="F600" s="32">
        <v>10</v>
      </c>
      <c r="G600" s="32">
        <v>40</v>
      </c>
      <c r="H600" s="32">
        <v>16</v>
      </c>
      <c r="I600" s="32">
        <v>39</v>
      </c>
      <c r="J600" s="32">
        <v>28</v>
      </c>
      <c r="K600" s="32">
        <v>37</v>
      </c>
      <c r="L600" s="32">
        <v>1</v>
      </c>
      <c r="M600" s="32">
        <v>9</v>
      </c>
      <c r="N600" s="32" t="s">
        <v>27</v>
      </c>
      <c r="O600" s="80"/>
    </row>
    <row r="601" spans="1:15" x14ac:dyDescent="0.25">
      <c r="A601" s="32">
        <f t="shared" si="48"/>
        <v>912</v>
      </c>
      <c r="B601" s="41" t="s">
        <v>659</v>
      </c>
      <c r="C601" s="37">
        <v>43736</v>
      </c>
      <c r="D601" s="35" t="str">
        <f t="shared" ref="D601" si="123">CHOOSE(WEEKDAY(C601),"D","L","M","X","J","V","S")</f>
        <v>S</v>
      </c>
      <c r="E601" s="42">
        <f t="shared" si="120"/>
        <v>39</v>
      </c>
      <c r="F601" s="43">
        <v>43</v>
      </c>
      <c r="G601" s="43">
        <v>22</v>
      </c>
      <c r="H601" s="43">
        <v>42</v>
      </c>
      <c r="I601" s="43">
        <v>15</v>
      </c>
      <c r="J601" s="43">
        <v>21</v>
      </c>
      <c r="K601" s="43">
        <v>10</v>
      </c>
      <c r="L601" s="43">
        <v>19</v>
      </c>
      <c r="M601" s="43">
        <v>5</v>
      </c>
      <c r="N601" s="32" t="s">
        <v>27</v>
      </c>
      <c r="O601" s="80"/>
    </row>
    <row r="602" spans="1:15" x14ac:dyDescent="0.25">
      <c r="A602" s="32">
        <f t="shared" si="48"/>
        <v>913</v>
      </c>
      <c r="B602" s="41" t="s">
        <v>660</v>
      </c>
      <c r="C602" s="37">
        <v>43741</v>
      </c>
      <c r="D602" s="35" t="str">
        <f t="shared" ref="D602" si="124">CHOOSE(WEEKDAY(C602),"D","L","M","X","J","V","S")</f>
        <v>J</v>
      </c>
      <c r="E602" s="42">
        <f t="shared" si="120"/>
        <v>40</v>
      </c>
      <c r="F602" s="43">
        <v>19</v>
      </c>
      <c r="G602" s="43">
        <v>10</v>
      </c>
      <c r="H602" s="43">
        <v>42</v>
      </c>
      <c r="I602" s="43">
        <v>20</v>
      </c>
      <c r="J602" s="43">
        <v>25</v>
      </c>
      <c r="K602" s="43">
        <v>39</v>
      </c>
      <c r="L602" s="43">
        <v>46</v>
      </c>
      <c r="M602" s="43">
        <v>8</v>
      </c>
      <c r="N602" s="32" t="s">
        <v>27</v>
      </c>
      <c r="O602" s="80"/>
    </row>
    <row r="603" spans="1:15" x14ac:dyDescent="0.25">
      <c r="A603" s="32">
        <f t="shared" si="48"/>
        <v>914</v>
      </c>
      <c r="B603" s="41" t="s">
        <v>661</v>
      </c>
      <c r="C603" s="37">
        <v>43743</v>
      </c>
      <c r="D603" s="35" t="str">
        <f t="shared" ref="D603:D604" si="125">CHOOSE(WEEKDAY(C603),"D","L","M","X","J","V","S")</f>
        <v>S</v>
      </c>
      <c r="E603" s="35">
        <f t="shared" si="120"/>
        <v>40</v>
      </c>
      <c r="F603" s="32">
        <v>7</v>
      </c>
      <c r="G603" s="32">
        <v>21</v>
      </c>
      <c r="H603" s="32">
        <v>30</v>
      </c>
      <c r="I603" s="32">
        <v>2</v>
      </c>
      <c r="J603" s="32">
        <v>24</v>
      </c>
      <c r="K603" s="32">
        <v>42</v>
      </c>
      <c r="L603" s="32">
        <v>32</v>
      </c>
      <c r="M603" s="32">
        <v>8</v>
      </c>
      <c r="N603" s="32" t="s">
        <v>27</v>
      </c>
      <c r="O603" s="80"/>
    </row>
    <row r="604" spans="1:15" x14ac:dyDescent="0.25">
      <c r="A604" s="32">
        <f t="shared" si="48"/>
        <v>915</v>
      </c>
      <c r="B604" s="41" t="s">
        <v>662</v>
      </c>
      <c r="C604" s="37">
        <v>43748</v>
      </c>
      <c r="D604" s="35" t="str">
        <f t="shared" si="125"/>
        <v>J</v>
      </c>
      <c r="E604" s="42">
        <f t="shared" ref="E604" si="126">WEEKNUM(C604,21)</f>
        <v>41</v>
      </c>
      <c r="F604" s="32">
        <v>20</v>
      </c>
      <c r="G604" s="32">
        <v>11</v>
      </c>
      <c r="H604" s="32">
        <v>22</v>
      </c>
      <c r="I604" s="32">
        <v>43</v>
      </c>
      <c r="J604" s="32">
        <v>27</v>
      </c>
      <c r="K604" s="32">
        <v>26</v>
      </c>
      <c r="L604" s="32">
        <v>31</v>
      </c>
      <c r="M604" s="32">
        <v>5</v>
      </c>
      <c r="N604" s="32" t="s">
        <v>27</v>
      </c>
      <c r="O604" s="80"/>
    </row>
    <row r="605" spans="1:15" x14ac:dyDescent="0.25">
      <c r="A605" s="32">
        <f t="shared" si="48"/>
        <v>916</v>
      </c>
      <c r="B605" s="41" t="s">
        <v>663</v>
      </c>
      <c r="C605" s="37">
        <v>43750</v>
      </c>
      <c r="D605" s="35" t="str">
        <f t="shared" ref="D605" si="127">CHOOSE(WEEKDAY(C605),"D","L","M","X","J","V","S")</f>
        <v>S</v>
      </c>
      <c r="E605" s="42">
        <f t="shared" ref="E605" si="128">WEEKNUM(C605,21)</f>
        <v>41</v>
      </c>
      <c r="F605" s="32">
        <v>8</v>
      </c>
      <c r="G605" s="32">
        <v>20</v>
      </c>
      <c r="H605" s="32">
        <v>47</v>
      </c>
      <c r="I605" s="32">
        <v>26</v>
      </c>
      <c r="J605" s="32">
        <v>48</v>
      </c>
      <c r="K605" s="32">
        <v>27</v>
      </c>
      <c r="L605" s="32">
        <v>34</v>
      </c>
      <c r="M605" s="32">
        <v>2</v>
      </c>
      <c r="N605" s="32" t="s">
        <v>27</v>
      </c>
      <c r="O605" s="80"/>
    </row>
    <row r="606" spans="1:15" x14ac:dyDescent="0.25">
      <c r="A606" s="32">
        <f t="shared" si="48"/>
        <v>917</v>
      </c>
      <c r="B606" s="41" t="s">
        <v>664</v>
      </c>
      <c r="C606" s="37">
        <v>43755</v>
      </c>
      <c r="D606" s="35" t="str">
        <f t="shared" ref="D606" si="129">CHOOSE(WEEKDAY(C606),"D","L","M","X","J","V","S")</f>
        <v>J</v>
      </c>
      <c r="E606" s="42">
        <f t="shared" ref="E606:E611" si="130">WEEKNUM(C606,21)</f>
        <v>42</v>
      </c>
      <c r="F606" s="43">
        <v>28</v>
      </c>
      <c r="G606" s="43">
        <v>43</v>
      </c>
      <c r="H606" s="43">
        <v>2</v>
      </c>
      <c r="I606" s="43">
        <v>38</v>
      </c>
      <c r="J606" s="43">
        <v>36</v>
      </c>
      <c r="K606" s="43">
        <v>16</v>
      </c>
      <c r="L606" s="43">
        <v>7</v>
      </c>
      <c r="M606" s="43">
        <v>2</v>
      </c>
      <c r="N606" s="32" t="s">
        <v>27</v>
      </c>
      <c r="O606" s="80"/>
    </row>
    <row r="607" spans="1:15" x14ac:dyDescent="0.25">
      <c r="A607" s="32">
        <f t="shared" si="48"/>
        <v>918</v>
      </c>
      <c r="B607" s="41" t="s">
        <v>665</v>
      </c>
      <c r="C607" s="37">
        <v>43757</v>
      </c>
      <c r="D607" s="35" t="str">
        <f t="shared" ref="D607" si="131">CHOOSE(WEEKDAY(C607),"D","L","M","X","J","V","S")</f>
        <v>S</v>
      </c>
      <c r="E607" s="42">
        <f t="shared" si="130"/>
        <v>42</v>
      </c>
      <c r="F607" s="43">
        <v>10</v>
      </c>
      <c r="G607" s="43">
        <v>3</v>
      </c>
      <c r="H607" s="43">
        <v>17</v>
      </c>
      <c r="I607" s="43">
        <v>39</v>
      </c>
      <c r="J607" s="43">
        <v>26</v>
      </c>
      <c r="K607" s="43">
        <v>49</v>
      </c>
      <c r="L607" s="43">
        <v>25</v>
      </c>
      <c r="M607" s="43">
        <v>8</v>
      </c>
      <c r="N607" s="32" t="s">
        <v>27</v>
      </c>
      <c r="O607" s="80"/>
    </row>
    <row r="608" spans="1:15" x14ac:dyDescent="0.25">
      <c r="A608" s="32">
        <f t="shared" si="48"/>
        <v>919</v>
      </c>
      <c r="B608" s="41" t="s">
        <v>666</v>
      </c>
      <c r="C608" s="37">
        <v>43762</v>
      </c>
      <c r="D608" s="35" t="str">
        <f t="shared" ref="D608" si="132">CHOOSE(WEEKDAY(C608),"D","L","M","X","J","V","S")</f>
        <v>J</v>
      </c>
      <c r="E608" s="42">
        <f t="shared" si="130"/>
        <v>43</v>
      </c>
      <c r="F608" s="43">
        <v>5</v>
      </c>
      <c r="G608" s="43">
        <v>39</v>
      </c>
      <c r="H608" s="43">
        <v>19</v>
      </c>
      <c r="I608" s="43">
        <v>42</v>
      </c>
      <c r="J608" s="43">
        <v>13</v>
      </c>
      <c r="K608" s="43">
        <v>38</v>
      </c>
      <c r="L608" s="43">
        <v>45</v>
      </c>
      <c r="M608" s="43">
        <v>0</v>
      </c>
      <c r="N608" s="32" t="s">
        <v>27</v>
      </c>
      <c r="O608" s="80"/>
    </row>
    <row r="609" spans="1:15" x14ac:dyDescent="0.25">
      <c r="A609" s="32">
        <f t="shared" si="48"/>
        <v>920</v>
      </c>
      <c r="B609" s="41" t="s">
        <v>667</v>
      </c>
      <c r="C609" s="37">
        <v>43764</v>
      </c>
      <c r="D609" s="35" t="str">
        <f t="shared" ref="D609" si="133">CHOOSE(WEEKDAY(C609),"D","L","M","X","J","V","S")</f>
        <v>S</v>
      </c>
      <c r="E609" s="42">
        <f t="shared" si="130"/>
        <v>43</v>
      </c>
      <c r="F609" s="32">
        <v>23</v>
      </c>
      <c r="G609" s="32">
        <v>6</v>
      </c>
      <c r="H609" s="32">
        <v>46</v>
      </c>
      <c r="I609" s="32">
        <v>2</v>
      </c>
      <c r="J609" s="32">
        <v>36</v>
      </c>
      <c r="K609" s="32">
        <v>37</v>
      </c>
      <c r="L609" s="32">
        <v>34</v>
      </c>
      <c r="M609" s="32">
        <v>5</v>
      </c>
      <c r="N609" s="32" t="s">
        <v>27</v>
      </c>
      <c r="O609" s="80"/>
    </row>
    <row r="610" spans="1:15" x14ac:dyDescent="0.25">
      <c r="A610" s="32">
        <f t="shared" si="48"/>
        <v>921</v>
      </c>
      <c r="B610" s="41" t="s">
        <v>668</v>
      </c>
      <c r="C610" s="37">
        <v>43769</v>
      </c>
      <c r="D610" s="35" t="str">
        <f t="shared" ref="D610" si="134">CHOOSE(WEEKDAY(C610),"D","L","M","X","J","V","S")</f>
        <v>J</v>
      </c>
      <c r="E610" s="35">
        <f t="shared" si="130"/>
        <v>44</v>
      </c>
      <c r="F610" s="32">
        <v>42</v>
      </c>
      <c r="G610" s="32">
        <v>15</v>
      </c>
      <c r="H610" s="32">
        <v>44</v>
      </c>
      <c r="I610" s="32">
        <v>29</v>
      </c>
      <c r="J610" s="32">
        <v>5</v>
      </c>
      <c r="K610" s="32">
        <v>7</v>
      </c>
      <c r="L610" s="32">
        <v>40</v>
      </c>
      <c r="M610" s="32">
        <v>2</v>
      </c>
      <c r="N610" s="32" t="s">
        <v>27</v>
      </c>
      <c r="O610" s="80"/>
    </row>
    <row r="611" spans="1:15" x14ac:dyDescent="0.25">
      <c r="A611" s="32">
        <f t="shared" si="48"/>
        <v>922</v>
      </c>
      <c r="B611" s="41" t="s">
        <v>669</v>
      </c>
      <c r="C611" s="37">
        <v>43771</v>
      </c>
      <c r="D611" s="35" t="str">
        <f t="shared" ref="D611" si="135">CHOOSE(WEEKDAY(C611),"D","L","M","X","J","V","S")</f>
        <v>S</v>
      </c>
      <c r="E611" s="35">
        <f t="shared" si="130"/>
        <v>44</v>
      </c>
      <c r="F611" s="32">
        <v>5</v>
      </c>
      <c r="G611" s="32">
        <v>47</v>
      </c>
      <c r="H611" s="32">
        <v>46</v>
      </c>
      <c r="I611" s="32">
        <v>18</v>
      </c>
      <c r="J611" s="32">
        <v>26</v>
      </c>
      <c r="K611" s="32">
        <v>28</v>
      </c>
      <c r="L611" s="32">
        <v>13</v>
      </c>
      <c r="M611" s="32">
        <v>9</v>
      </c>
      <c r="N611" s="32" t="s">
        <v>27</v>
      </c>
      <c r="O611" s="80"/>
    </row>
    <row r="612" spans="1:15" x14ac:dyDescent="0.25">
      <c r="A612" s="32">
        <f t="shared" si="48"/>
        <v>923</v>
      </c>
      <c r="B612" s="41" t="s">
        <v>670</v>
      </c>
      <c r="C612" s="37">
        <v>43776</v>
      </c>
      <c r="D612" s="35" t="str">
        <f t="shared" ref="D612" si="136">CHOOSE(WEEKDAY(C612),"D","L","M","X","J","V","S")</f>
        <v>J</v>
      </c>
      <c r="E612" s="35">
        <f t="shared" ref="E612:E617" si="137">WEEKNUM(C612,21)</f>
        <v>45</v>
      </c>
      <c r="F612" s="32">
        <v>23</v>
      </c>
      <c r="G612" s="32">
        <v>26</v>
      </c>
      <c r="H612" s="32">
        <v>12</v>
      </c>
      <c r="I612" s="32">
        <v>46</v>
      </c>
      <c r="J612" s="32">
        <v>10</v>
      </c>
      <c r="K612" s="32">
        <v>41</v>
      </c>
      <c r="L612" s="32">
        <v>34</v>
      </c>
      <c r="M612" s="32">
        <v>4</v>
      </c>
      <c r="N612" s="32" t="s">
        <v>27</v>
      </c>
      <c r="O612" s="80"/>
    </row>
    <row r="613" spans="1:15" x14ac:dyDescent="0.25">
      <c r="A613" s="32">
        <f t="shared" si="48"/>
        <v>924</v>
      </c>
      <c r="B613" s="41" t="s">
        <v>671</v>
      </c>
      <c r="C613" s="37">
        <v>43778</v>
      </c>
      <c r="D613" s="35" t="str">
        <f t="shared" ref="D613" si="138">CHOOSE(WEEKDAY(C613),"D","L","M","X","J","V","S")</f>
        <v>S</v>
      </c>
      <c r="E613" s="35">
        <f t="shared" si="137"/>
        <v>45</v>
      </c>
      <c r="F613" s="32">
        <v>42</v>
      </c>
      <c r="G613" s="32">
        <v>44</v>
      </c>
      <c r="H613" s="32">
        <v>45</v>
      </c>
      <c r="I613" s="32">
        <v>29</v>
      </c>
      <c r="J613" s="32">
        <v>1</v>
      </c>
      <c r="K613" s="32">
        <v>24</v>
      </c>
      <c r="L613" s="32">
        <v>38</v>
      </c>
      <c r="M613" s="32">
        <v>1</v>
      </c>
      <c r="N613" s="32" t="s">
        <v>27</v>
      </c>
      <c r="O613" s="80"/>
    </row>
    <row r="614" spans="1:15" x14ac:dyDescent="0.25">
      <c r="A614" s="32">
        <f t="shared" si="48"/>
        <v>925</v>
      </c>
      <c r="B614" s="41" t="s">
        <v>672</v>
      </c>
      <c r="C614" s="37">
        <v>43783</v>
      </c>
      <c r="D614" s="35" t="str">
        <f t="shared" ref="D614" si="139">CHOOSE(WEEKDAY(C614),"D","L","M","X","J","V","S")</f>
        <v>J</v>
      </c>
      <c r="E614" s="35">
        <f t="shared" si="137"/>
        <v>46</v>
      </c>
      <c r="F614" s="32">
        <v>25</v>
      </c>
      <c r="G614" s="32">
        <v>2</v>
      </c>
      <c r="H614" s="32">
        <v>43</v>
      </c>
      <c r="I614" s="32">
        <v>16</v>
      </c>
      <c r="J614" s="32">
        <v>19</v>
      </c>
      <c r="K614" s="32">
        <v>37</v>
      </c>
      <c r="L614" s="32">
        <v>30</v>
      </c>
      <c r="M614" s="32">
        <v>7</v>
      </c>
      <c r="N614" s="32" t="s">
        <v>27</v>
      </c>
      <c r="O614" s="80"/>
    </row>
    <row r="615" spans="1:15" x14ac:dyDescent="0.25">
      <c r="A615" s="32">
        <f t="shared" si="48"/>
        <v>926</v>
      </c>
      <c r="B615" s="41" t="s">
        <v>673</v>
      </c>
      <c r="C615" s="37">
        <v>43785</v>
      </c>
      <c r="D615" s="35" t="str">
        <f t="shared" ref="D615" si="140">CHOOSE(WEEKDAY(C615),"D","L","M","X","J","V","S")</f>
        <v>S</v>
      </c>
      <c r="E615" s="35">
        <f t="shared" si="137"/>
        <v>46</v>
      </c>
      <c r="F615" s="32">
        <v>26</v>
      </c>
      <c r="G615" s="32">
        <v>34</v>
      </c>
      <c r="H615" s="32">
        <v>44</v>
      </c>
      <c r="I615" s="32">
        <v>9</v>
      </c>
      <c r="J615" s="32">
        <v>33</v>
      </c>
      <c r="K615" s="32">
        <v>36</v>
      </c>
      <c r="L615" s="32">
        <v>28</v>
      </c>
      <c r="M615" s="32">
        <v>4</v>
      </c>
      <c r="N615" s="32" t="s">
        <v>27</v>
      </c>
      <c r="O615" s="80"/>
    </row>
    <row r="616" spans="1:15" x14ac:dyDescent="0.25">
      <c r="A616" s="32">
        <f t="shared" si="48"/>
        <v>927</v>
      </c>
      <c r="B616" s="41" t="s">
        <v>674</v>
      </c>
      <c r="C616" s="37">
        <v>43790</v>
      </c>
      <c r="D616" s="35" t="str">
        <f t="shared" ref="D616" si="141">CHOOSE(WEEKDAY(C616),"D","L","M","X","J","V","S")</f>
        <v>J</v>
      </c>
      <c r="E616" s="35">
        <f t="shared" si="137"/>
        <v>47</v>
      </c>
      <c r="F616" s="32">
        <v>11</v>
      </c>
      <c r="G616" s="32">
        <v>37</v>
      </c>
      <c r="H616" s="32">
        <v>3</v>
      </c>
      <c r="I616" s="32">
        <v>34</v>
      </c>
      <c r="J616" s="32">
        <v>27</v>
      </c>
      <c r="K616" s="32">
        <v>5</v>
      </c>
      <c r="L616" s="32">
        <v>40</v>
      </c>
      <c r="M616" s="32">
        <v>6</v>
      </c>
      <c r="N616" s="32" t="s">
        <v>27</v>
      </c>
      <c r="O616" s="80"/>
    </row>
    <row r="617" spans="1:15" x14ac:dyDescent="0.25">
      <c r="A617" s="32">
        <f t="shared" si="48"/>
        <v>928</v>
      </c>
      <c r="B617" s="41" t="s">
        <v>675</v>
      </c>
      <c r="C617" s="37">
        <v>43792</v>
      </c>
      <c r="D617" s="35" t="str">
        <f t="shared" ref="D617" si="142">CHOOSE(WEEKDAY(C617),"D","L","M","X","J","V","S")</f>
        <v>S</v>
      </c>
      <c r="E617" s="35">
        <f t="shared" si="137"/>
        <v>47</v>
      </c>
      <c r="F617" s="32">
        <v>8</v>
      </c>
      <c r="G617" s="32">
        <v>42</v>
      </c>
      <c r="H617" s="32">
        <v>17</v>
      </c>
      <c r="I617" s="32">
        <v>9</v>
      </c>
      <c r="J617" s="32">
        <v>7</v>
      </c>
      <c r="K617" s="32">
        <v>5</v>
      </c>
      <c r="L617" s="32">
        <v>3</v>
      </c>
      <c r="M617" s="32">
        <v>3</v>
      </c>
      <c r="N617" s="32" t="s">
        <v>27</v>
      </c>
      <c r="O617" s="80"/>
    </row>
    <row r="618" spans="1:15" x14ac:dyDescent="0.25">
      <c r="A618" s="32">
        <f t="shared" si="48"/>
        <v>929</v>
      </c>
      <c r="B618" s="41" t="s">
        <v>676</v>
      </c>
      <c r="C618" s="37">
        <v>43797</v>
      </c>
      <c r="D618" s="35" t="str">
        <f t="shared" ref="D618" si="143">CHOOSE(WEEKDAY(C618),"D","L","M","X","J","V","S")</f>
        <v>J</v>
      </c>
      <c r="E618" s="42">
        <f t="shared" ref="E618:E623" si="144">WEEKNUM(C618,21)</f>
        <v>48</v>
      </c>
      <c r="F618" s="32">
        <v>43</v>
      </c>
      <c r="G618" s="32">
        <v>21</v>
      </c>
      <c r="H618" s="32">
        <v>41</v>
      </c>
      <c r="I618" s="32">
        <v>7</v>
      </c>
      <c r="J618" s="32">
        <v>11</v>
      </c>
      <c r="K618" s="32">
        <v>46</v>
      </c>
      <c r="L618" s="43">
        <v>16</v>
      </c>
      <c r="M618" s="32">
        <v>2</v>
      </c>
      <c r="N618" s="32" t="s">
        <v>27</v>
      </c>
      <c r="O618" s="80"/>
    </row>
    <row r="619" spans="1:15" x14ac:dyDescent="0.25">
      <c r="A619" s="32">
        <f t="shared" si="48"/>
        <v>930</v>
      </c>
      <c r="B619" s="41" t="s">
        <v>677</v>
      </c>
      <c r="C619" s="37">
        <v>43799</v>
      </c>
      <c r="D619" s="35" t="str">
        <f t="shared" ref="D619" si="145">CHOOSE(WEEKDAY(C619),"D","L","M","X","J","V","S")</f>
        <v>S</v>
      </c>
      <c r="E619" s="42">
        <f t="shared" si="144"/>
        <v>48</v>
      </c>
      <c r="F619" s="32">
        <v>16</v>
      </c>
      <c r="G619" s="32">
        <v>41</v>
      </c>
      <c r="H619" s="32">
        <v>7</v>
      </c>
      <c r="I619" s="32">
        <v>4</v>
      </c>
      <c r="J619" s="32">
        <v>9</v>
      </c>
      <c r="K619" s="32">
        <v>2</v>
      </c>
      <c r="L619" s="32">
        <v>25</v>
      </c>
      <c r="M619" s="32">
        <v>3</v>
      </c>
      <c r="N619" s="32" t="s">
        <v>27</v>
      </c>
      <c r="O619" s="80"/>
    </row>
    <row r="620" spans="1:15" x14ac:dyDescent="0.25">
      <c r="A620" s="32">
        <f t="shared" si="48"/>
        <v>931</v>
      </c>
      <c r="B620" s="41" t="s">
        <v>678</v>
      </c>
      <c r="C620" s="37">
        <v>43804</v>
      </c>
      <c r="D620" s="35" t="str">
        <f t="shared" ref="D620:D621" si="146">CHOOSE(WEEKDAY(C620),"D","L","M","X","J","V","S")</f>
        <v>J</v>
      </c>
      <c r="E620" s="35">
        <f t="shared" si="144"/>
        <v>49</v>
      </c>
      <c r="F620" s="32">
        <v>18</v>
      </c>
      <c r="G620" s="32">
        <v>17</v>
      </c>
      <c r="H620" s="32">
        <v>40</v>
      </c>
      <c r="I620" s="32">
        <v>1</v>
      </c>
      <c r="J620" s="32">
        <v>43</v>
      </c>
      <c r="K620" s="32">
        <v>41</v>
      </c>
      <c r="L620" s="32">
        <v>21</v>
      </c>
      <c r="M620" s="32">
        <v>7</v>
      </c>
      <c r="N620" s="32" t="s">
        <v>27</v>
      </c>
      <c r="O620" s="80"/>
    </row>
    <row r="621" spans="1:15" x14ac:dyDescent="0.25">
      <c r="A621" s="32">
        <f t="shared" si="48"/>
        <v>932</v>
      </c>
      <c r="B621" s="41" t="s">
        <v>679</v>
      </c>
      <c r="C621" s="37">
        <v>43806</v>
      </c>
      <c r="D621" s="35" t="str">
        <f t="shared" si="146"/>
        <v>S</v>
      </c>
      <c r="E621" s="35">
        <f t="shared" si="144"/>
        <v>49</v>
      </c>
      <c r="F621" s="32">
        <v>2</v>
      </c>
      <c r="G621" s="32">
        <v>36</v>
      </c>
      <c r="H621" s="32">
        <v>42</v>
      </c>
      <c r="I621" s="32">
        <v>41</v>
      </c>
      <c r="J621" s="32">
        <v>13</v>
      </c>
      <c r="K621" s="32">
        <v>34</v>
      </c>
      <c r="L621" s="32">
        <v>28</v>
      </c>
      <c r="M621" s="32">
        <v>6</v>
      </c>
      <c r="N621" s="32" t="s">
        <v>27</v>
      </c>
      <c r="O621" s="80"/>
    </row>
    <row r="622" spans="1:15" x14ac:dyDescent="0.25">
      <c r="A622" s="32">
        <f t="shared" si="48"/>
        <v>933</v>
      </c>
      <c r="B622" s="41" t="s">
        <v>680</v>
      </c>
      <c r="C622" s="44">
        <v>43811</v>
      </c>
      <c r="D622" s="42" t="str">
        <f t="shared" ref="D622:D627" si="147">CHOOSE(WEEKDAY(C622),"D","L","M","X","J","V","S")</f>
        <v>J</v>
      </c>
      <c r="E622" s="42">
        <f t="shared" si="144"/>
        <v>50</v>
      </c>
      <c r="F622" s="32">
        <v>32</v>
      </c>
      <c r="G622" s="32">
        <v>31</v>
      </c>
      <c r="H622" s="32">
        <v>13</v>
      </c>
      <c r="I622" s="32">
        <v>40</v>
      </c>
      <c r="J622" s="32">
        <v>33</v>
      </c>
      <c r="K622" s="32">
        <v>2</v>
      </c>
      <c r="L622" s="32">
        <v>5</v>
      </c>
      <c r="M622" s="32">
        <v>9</v>
      </c>
      <c r="N622" s="32" t="s">
        <v>27</v>
      </c>
      <c r="O622" s="80"/>
    </row>
    <row r="623" spans="1:15" x14ac:dyDescent="0.25">
      <c r="A623" s="32">
        <f t="shared" si="48"/>
        <v>934</v>
      </c>
      <c r="B623" s="41" t="s">
        <v>681</v>
      </c>
      <c r="C623" s="44">
        <v>43813</v>
      </c>
      <c r="D623" s="42" t="str">
        <f t="shared" si="147"/>
        <v>S</v>
      </c>
      <c r="E623" s="35">
        <f t="shared" si="144"/>
        <v>50</v>
      </c>
      <c r="F623" s="32">
        <v>6</v>
      </c>
      <c r="G623" s="32">
        <v>30</v>
      </c>
      <c r="H623" s="32">
        <v>16</v>
      </c>
      <c r="I623" s="32">
        <v>41</v>
      </c>
      <c r="J623" s="32">
        <v>32</v>
      </c>
      <c r="K623" s="32">
        <v>18</v>
      </c>
      <c r="L623" s="32">
        <v>19</v>
      </c>
      <c r="M623" s="32">
        <v>4</v>
      </c>
      <c r="N623" s="32" t="s">
        <v>27</v>
      </c>
      <c r="O623" s="80"/>
    </row>
    <row r="624" spans="1:15" x14ac:dyDescent="0.25">
      <c r="A624" s="32">
        <f t="shared" si="48"/>
        <v>935</v>
      </c>
      <c r="B624" s="41" t="s">
        <v>682</v>
      </c>
      <c r="C624" s="44">
        <v>43818</v>
      </c>
      <c r="D624" s="42" t="str">
        <f t="shared" si="147"/>
        <v>J</v>
      </c>
      <c r="E624" s="35">
        <f t="shared" ref="E624:E629" si="148">WEEKNUM(C624,21)</f>
        <v>51</v>
      </c>
      <c r="F624" s="32">
        <v>48</v>
      </c>
      <c r="G624" s="32">
        <v>37</v>
      </c>
      <c r="H624" s="32">
        <v>31</v>
      </c>
      <c r="I624" s="32">
        <v>19</v>
      </c>
      <c r="J624" s="32">
        <v>40</v>
      </c>
      <c r="K624" s="32">
        <v>32</v>
      </c>
      <c r="L624" s="32">
        <v>36</v>
      </c>
      <c r="M624" s="32">
        <v>1</v>
      </c>
      <c r="N624" s="32" t="s">
        <v>27</v>
      </c>
      <c r="O624" s="80"/>
    </row>
    <row r="625" spans="1:15" x14ac:dyDescent="0.25">
      <c r="A625" s="32">
        <f t="shared" si="48"/>
        <v>936</v>
      </c>
      <c r="B625" s="41" t="s">
        <v>683</v>
      </c>
      <c r="C625" s="44">
        <v>43820</v>
      </c>
      <c r="D625" s="42" t="str">
        <f t="shared" si="147"/>
        <v>S</v>
      </c>
      <c r="E625" s="35">
        <f t="shared" si="148"/>
        <v>51</v>
      </c>
      <c r="F625" s="32">
        <v>38</v>
      </c>
      <c r="G625" s="32">
        <v>42</v>
      </c>
      <c r="H625" s="32">
        <v>37</v>
      </c>
      <c r="I625" s="32">
        <v>11</v>
      </c>
      <c r="J625" s="32">
        <v>8</v>
      </c>
      <c r="K625" s="32">
        <v>45</v>
      </c>
      <c r="L625" s="32">
        <v>17</v>
      </c>
      <c r="M625" s="32">
        <v>2</v>
      </c>
      <c r="N625" s="32" t="s">
        <v>27</v>
      </c>
      <c r="O625" s="80"/>
    </row>
    <row r="626" spans="1:15" x14ac:dyDescent="0.25">
      <c r="A626" s="32">
        <f t="shared" si="48"/>
        <v>937</v>
      </c>
      <c r="B626" s="41" t="s">
        <v>684</v>
      </c>
      <c r="C626" s="44">
        <v>43825</v>
      </c>
      <c r="D626" s="42" t="str">
        <f t="shared" si="147"/>
        <v>J</v>
      </c>
      <c r="E626" s="35">
        <f t="shared" si="148"/>
        <v>52</v>
      </c>
      <c r="F626" s="32">
        <v>46</v>
      </c>
      <c r="G626" s="32">
        <v>13</v>
      </c>
      <c r="H626" s="32">
        <v>35</v>
      </c>
      <c r="I626" s="32">
        <v>45</v>
      </c>
      <c r="J626" s="32">
        <v>47</v>
      </c>
      <c r="K626" s="32">
        <v>43</v>
      </c>
      <c r="L626" s="32">
        <v>2</v>
      </c>
      <c r="M626" s="32">
        <v>6</v>
      </c>
      <c r="N626" s="32" t="s">
        <v>27</v>
      </c>
      <c r="O626" s="80"/>
    </row>
    <row r="627" spans="1:15" x14ac:dyDescent="0.25">
      <c r="A627" s="32">
        <f t="shared" si="48"/>
        <v>938</v>
      </c>
      <c r="B627" s="41" t="s">
        <v>685</v>
      </c>
      <c r="C627" s="44">
        <v>43827</v>
      </c>
      <c r="D627" s="42" t="str">
        <f t="shared" si="147"/>
        <v>S</v>
      </c>
      <c r="E627" s="35">
        <f t="shared" si="148"/>
        <v>52</v>
      </c>
      <c r="F627" s="32">
        <v>48</v>
      </c>
      <c r="G627" s="32">
        <v>27</v>
      </c>
      <c r="H627" s="32">
        <v>5</v>
      </c>
      <c r="I627" s="32">
        <v>7</v>
      </c>
      <c r="J627" s="32">
        <v>42</v>
      </c>
      <c r="K627" s="32">
        <v>39</v>
      </c>
      <c r="L627" s="32">
        <v>14</v>
      </c>
      <c r="M627" s="32">
        <v>1</v>
      </c>
      <c r="N627" s="32" t="s">
        <v>27</v>
      </c>
      <c r="O627" s="80"/>
    </row>
    <row r="628" spans="1:15" x14ac:dyDescent="0.25">
      <c r="A628" s="32">
        <f t="shared" si="48"/>
        <v>939</v>
      </c>
      <c r="B628" s="41" t="s">
        <v>702</v>
      </c>
      <c r="C628" s="44">
        <v>43832</v>
      </c>
      <c r="D628" s="42" t="str">
        <f t="shared" ref="D628" si="149">CHOOSE(WEEKDAY(C628),"D","L","M","X","J","V","S")</f>
        <v>J</v>
      </c>
      <c r="E628" s="35">
        <f t="shared" si="148"/>
        <v>1</v>
      </c>
      <c r="F628" s="32">
        <v>25</v>
      </c>
      <c r="G628" s="32">
        <v>32</v>
      </c>
      <c r="H628" s="32">
        <v>44</v>
      </c>
      <c r="I628" s="32">
        <v>11</v>
      </c>
      <c r="J628" s="32">
        <v>46</v>
      </c>
      <c r="K628" s="32">
        <v>40</v>
      </c>
      <c r="L628" s="32">
        <v>12</v>
      </c>
      <c r="M628" s="32">
        <v>2</v>
      </c>
      <c r="N628" s="32" t="s">
        <v>27</v>
      </c>
      <c r="O628" s="80"/>
    </row>
    <row r="629" spans="1:15" x14ac:dyDescent="0.25">
      <c r="A629" s="32">
        <f t="shared" si="48"/>
        <v>940</v>
      </c>
      <c r="B629" s="41" t="s">
        <v>703</v>
      </c>
      <c r="C629" s="44">
        <v>43834</v>
      </c>
      <c r="D629" s="42" t="str">
        <f t="shared" ref="D629" si="150">CHOOSE(WEEKDAY(C629),"D","L","M","X","J","V","S")</f>
        <v>S</v>
      </c>
      <c r="E629" s="35">
        <f t="shared" si="148"/>
        <v>1</v>
      </c>
      <c r="F629" s="43">
        <v>22</v>
      </c>
      <c r="G629" s="43">
        <v>44</v>
      </c>
      <c r="H629" s="43">
        <v>2</v>
      </c>
      <c r="I629" s="43">
        <v>27</v>
      </c>
      <c r="J629" s="43">
        <v>30</v>
      </c>
      <c r="K629" s="43">
        <v>1</v>
      </c>
      <c r="L629" s="43">
        <v>36</v>
      </c>
      <c r="M629" s="43">
        <v>5</v>
      </c>
      <c r="N629" s="32" t="s">
        <v>27</v>
      </c>
      <c r="O629" s="80"/>
    </row>
    <row r="630" spans="1:15" x14ac:dyDescent="0.25">
      <c r="A630" s="32">
        <f t="shared" si="48"/>
        <v>941</v>
      </c>
      <c r="B630" s="41" t="s">
        <v>704</v>
      </c>
      <c r="C630" s="44">
        <v>43839</v>
      </c>
      <c r="D630" s="42" t="str">
        <f t="shared" ref="D630" si="151">CHOOSE(WEEKDAY(C630),"D","L","M","X","J","V","S")</f>
        <v>J</v>
      </c>
      <c r="E630" s="35">
        <f t="shared" ref="E630" si="152">WEEKNUM(C630,21)</f>
        <v>2</v>
      </c>
      <c r="F630" s="32">
        <v>3</v>
      </c>
      <c r="G630" s="32">
        <v>48</v>
      </c>
      <c r="H630" s="32">
        <v>36</v>
      </c>
      <c r="I630" s="32">
        <v>19</v>
      </c>
      <c r="J630" s="32">
        <v>44</v>
      </c>
      <c r="K630" s="32">
        <v>34</v>
      </c>
      <c r="L630" s="32">
        <v>4</v>
      </c>
      <c r="M630" s="32">
        <v>3</v>
      </c>
      <c r="N630" s="32" t="s">
        <v>27</v>
      </c>
      <c r="O630" s="80"/>
    </row>
    <row r="631" spans="1:15" x14ac:dyDescent="0.25">
      <c r="A631" s="32">
        <f t="shared" si="48"/>
        <v>942</v>
      </c>
      <c r="B631" s="41" t="s">
        <v>705</v>
      </c>
      <c r="C631" s="44">
        <v>43841</v>
      </c>
      <c r="D631" s="42" t="str">
        <f t="shared" ref="D631" si="153">CHOOSE(WEEKDAY(C631),"D","L","M","X","J","V","S")</f>
        <v>S</v>
      </c>
      <c r="E631" s="35">
        <f t="shared" ref="E631" si="154">WEEKNUM(C631,21)</f>
        <v>2</v>
      </c>
      <c r="F631" s="43">
        <v>24</v>
      </c>
      <c r="G631" s="43">
        <v>13</v>
      </c>
      <c r="H631" s="43">
        <v>14</v>
      </c>
      <c r="I631" s="43">
        <v>41</v>
      </c>
      <c r="J631" s="43">
        <v>23</v>
      </c>
      <c r="K631" s="43">
        <v>15</v>
      </c>
      <c r="L631" s="43">
        <v>39</v>
      </c>
      <c r="M631" s="43">
        <v>7</v>
      </c>
      <c r="N631" s="32" t="s">
        <v>27</v>
      </c>
      <c r="O631" s="80"/>
    </row>
    <row r="632" spans="1:15" x14ac:dyDescent="0.25">
      <c r="A632" s="32">
        <f t="shared" si="48"/>
        <v>943</v>
      </c>
      <c r="B632" s="41" t="s">
        <v>706</v>
      </c>
      <c r="C632" s="44">
        <v>43846</v>
      </c>
      <c r="D632" s="42" t="str">
        <f t="shared" ref="D632" si="155">CHOOSE(WEEKDAY(C632),"D","L","M","X","J","V","S")</f>
        <v>J</v>
      </c>
      <c r="E632" s="35">
        <f t="shared" ref="E632:E637" si="156">WEEKNUM(C632,21)</f>
        <v>3</v>
      </c>
      <c r="F632" s="32">
        <v>18</v>
      </c>
      <c r="G632" s="32">
        <v>17</v>
      </c>
      <c r="H632" s="32">
        <v>46</v>
      </c>
      <c r="I632" s="32">
        <v>1</v>
      </c>
      <c r="J632" s="32">
        <v>30</v>
      </c>
      <c r="K632" s="32">
        <v>12</v>
      </c>
      <c r="L632" s="32">
        <v>11</v>
      </c>
      <c r="M632" s="32">
        <v>2</v>
      </c>
      <c r="N632" s="32" t="s">
        <v>27</v>
      </c>
      <c r="O632" s="80"/>
    </row>
    <row r="633" spans="1:15" x14ac:dyDescent="0.25">
      <c r="A633" s="32">
        <f t="shared" si="48"/>
        <v>944</v>
      </c>
      <c r="B633" s="41" t="s">
        <v>707</v>
      </c>
      <c r="C633" s="44">
        <v>43848</v>
      </c>
      <c r="D633" s="42" t="str">
        <f t="shared" ref="D633" si="157">CHOOSE(WEEKDAY(C633),"D","L","M","X","J","V","S")</f>
        <v>S</v>
      </c>
      <c r="E633" s="35">
        <f t="shared" si="156"/>
        <v>3</v>
      </c>
      <c r="F633" s="32">
        <v>12</v>
      </c>
      <c r="G633" s="32">
        <v>7</v>
      </c>
      <c r="H633" s="32">
        <v>37</v>
      </c>
      <c r="I633" s="32">
        <v>17</v>
      </c>
      <c r="J633" s="32">
        <v>33</v>
      </c>
      <c r="K633" s="32">
        <v>23</v>
      </c>
      <c r="L633" s="32">
        <v>44</v>
      </c>
      <c r="M633" s="32">
        <v>6</v>
      </c>
      <c r="N633" s="32" t="s">
        <v>27</v>
      </c>
      <c r="O633" s="80"/>
    </row>
    <row r="634" spans="1:15" x14ac:dyDescent="0.25">
      <c r="A634" s="32">
        <f t="shared" si="48"/>
        <v>945</v>
      </c>
      <c r="B634" s="41" t="s">
        <v>708</v>
      </c>
      <c r="C634" s="44">
        <v>43853</v>
      </c>
      <c r="D634" s="42" t="str">
        <f t="shared" ref="D634" si="158">CHOOSE(WEEKDAY(C634),"D","L","M","X","J","V","S")</f>
        <v>J</v>
      </c>
      <c r="E634" s="35">
        <f t="shared" si="156"/>
        <v>4</v>
      </c>
      <c r="F634" s="32">
        <v>18</v>
      </c>
      <c r="G634" s="32">
        <v>40</v>
      </c>
      <c r="H634" s="32">
        <v>38</v>
      </c>
      <c r="I634" s="32">
        <v>2</v>
      </c>
      <c r="J634" s="32">
        <v>19</v>
      </c>
      <c r="K634" s="32">
        <v>17</v>
      </c>
      <c r="L634" s="32">
        <v>9</v>
      </c>
      <c r="M634" s="32">
        <v>1</v>
      </c>
      <c r="N634" s="32" t="s">
        <v>27</v>
      </c>
      <c r="O634" s="80"/>
    </row>
    <row r="635" spans="1:15" x14ac:dyDescent="0.25">
      <c r="A635" s="32">
        <f t="shared" si="48"/>
        <v>946</v>
      </c>
      <c r="B635" s="41" t="s">
        <v>709</v>
      </c>
      <c r="C635" s="44">
        <v>43855</v>
      </c>
      <c r="D635" s="42" t="str">
        <f t="shared" ref="D635" si="159">CHOOSE(WEEKDAY(C635),"D","L","M","X","J","V","S")</f>
        <v>S</v>
      </c>
      <c r="E635" s="35">
        <f t="shared" si="156"/>
        <v>4</v>
      </c>
      <c r="F635" s="32">
        <v>20</v>
      </c>
      <c r="G635" s="32">
        <v>44</v>
      </c>
      <c r="H635" s="32">
        <v>28</v>
      </c>
      <c r="I635" s="32">
        <v>3</v>
      </c>
      <c r="J635" s="32">
        <v>27</v>
      </c>
      <c r="K635" s="32">
        <v>46</v>
      </c>
      <c r="L635" s="32">
        <v>14</v>
      </c>
      <c r="M635" s="32">
        <v>7</v>
      </c>
      <c r="N635" s="32" t="s">
        <v>27</v>
      </c>
      <c r="O635" s="80"/>
    </row>
    <row r="636" spans="1:15" x14ac:dyDescent="0.25">
      <c r="A636" s="32">
        <f t="shared" si="48"/>
        <v>947</v>
      </c>
      <c r="B636" s="41" t="s">
        <v>710</v>
      </c>
      <c r="C636" s="44">
        <v>43860</v>
      </c>
      <c r="D636" s="42" t="str">
        <f t="shared" ref="D636" si="160">CHOOSE(WEEKDAY(C636),"D","L","M","X","J","V","S")</f>
        <v>J</v>
      </c>
      <c r="E636" s="42">
        <f t="shared" si="156"/>
        <v>5</v>
      </c>
      <c r="F636" s="43">
        <v>29</v>
      </c>
      <c r="G636" s="43">
        <v>19</v>
      </c>
      <c r="H636" s="43">
        <v>25</v>
      </c>
      <c r="I636" s="43">
        <v>42</v>
      </c>
      <c r="J636" s="43">
        <v>28</v>
      </c>
      <c r="K636" s="43">
        <v>34</v>
      </c>
      <c r="L636" s="43">
        <v>33</v>
      </c>
      <c r="M636" s="43">
        <v>9</v>
      </c>
      <c r="N636" s="32" t="s">
        <v>27</v>
      </c>
      <c r="O636" s="80"/>
    </row>
    <row r="637" spans="1:15" x14ac:dyDescent="0.25">
      <c r="A637" s="32">
        <f t="shared" si="48"/>
        <v>948</v>
      </c>
      <c r="B637" s="41" t="s">
        <v>711</v>
      </c>
      <c r="C637" s="44">
        <v>43862</v>
      </c>
      <c r="D637" s="42" t="str">
        <f t="shared" ref="D637" si="161">CHOOSE(WEEKDAY(C637),"D","L","M","X","J","V","S")</f>
        <v>S</v>
      </c>
      <c r="E637" s="35">
        <f t="shared" si="156"/>
        <v>5</v>
      </c>
      <c r="F637" s="32">
        <v>41</v>
      </c>
      <c r="G637" s="32">
        <v>36</v>
      </c>
      <c r="H637" s="32">
        <v>13</v>
      </c>
      <c r="I637" s="32">
        <v>39</v>
      </c>
      <c r="J637" s="32">
        <v>15</v>
      </c>
      <c r="K637" s="32">
        <v>40</v>
      </c>
      <c r="L637" s="32">
        <v>33</v>
      </c>
      <c r="M637" s="32">
        <v>1</v>
      </c>
      <c r="N637" s="32" t="s">
        <v>27</v>
      </c>
      <c r="O637" s="80"/>
    </row>
    <row r="638" spans="1:15" x14ac:dyDescent="0.25">
      <c r="A638" s="32">
        <f t="shared" si="48"/>
        <v>949</v>
      </c>
      <c r="B638" s="41" t="s">
        <v>712</v>
      </c>
      <c r="C638" s="44">
        <v>43867</v>
      </c>
      <c r="D638" s="42" t="str">
        <f t="shared" ref="D638" si="162">CHOOSE(WEEKDAY(C638),"D","L","M","X","J","V","S")</f>
        <v>J</v>
      </c>
      <c r="E638" s="35">
        <f t="shared" ref="E638" si="163">WEEKNUM(C638,21)</f>
        <v>6</v>
      </c>
      <c r="F638" s="45">
        <v>28</v>
      </c>
      <c r="G638" s="45">
        <v>16</v>
      </c>
      <c r="H638" s="45">
        <v>14</v>
      </c>
      <c r="I638" s="45">
        <v>45</v>
      </c>
      <c r="J638" s="45">
        <v>47</v>
      </c>
      <c r="K638" s="45">
        <v>33</v>
      </c>
      <c r="L638" s="45">
        <v>18</v>
      </c>
      <c r="M638" s="45">
        <v>3</v>
      </c>
      <c r="N638" s="32" t="s">
        <v>27</v>
      </c>
      <c r="O638" s="80"/>
    </row>
    <row r="639" spans="1:15" x14ac:dyDescent="0.25">
      <c r="A639" s="32">
        <f t="shared" si="48"/>
        <v>950</v>
      </c>
      <c r="B639" s="41" t="s">
        <v>713</v>
      </c>
      <c r="C639" s="44">
        <v>43869</v>
      </c>
      <c r="D639" s="42" t="str">
        <f t="shared" ref="D639" si="164">CHOOSE(WEEKDAY(C639),"D","L","M","X","J","V","S")</f>
        <v>S</v>
      </c>
      <c r="E639" s="35">
        <f t="shared" ref="E639:E644" si="165">WEEKNUM(C639,21)</f>
        <v>6</v>
      </c>
      <c r="F639" s="32">
        <v>49</v>
      </c>
      <c r="G639" s="32">
        <v>25</v>
      </c>
      <c r="H639" s="32">
        <v>4</v>
      </c>
      <c r="I639" s="32">
        <v>20</v>
      </c>
      <c r="J639" s="32">
        <v>46</v>
      </c>
      <c r="K639" s="32">
        <v>28</v>
      </c>
      <c r="L639" s="32">
        <v>16</v>
      </c>
      <c r="M639" s="32">
        <v>2</v>
      </c>
      <c r="N639" s="32" t="s">
        <v>27</v>
      </c>
      <c r="O639" s="80"/>
    </row>
    <row r="640" spans="1:15" x14ac:dyDescent="0.25">
      <c r="A640" s="32">
        <f t="shared" si="48"/>
        <v>951</v>
      </c>
      <c r="B640" s="41" t="s">
        <v>714</v>
      </c>
      <c r="C640" s="44">
        <v>43874</v>
      </c>
      <c r="D640" s="42" t="str">
        <f t="shared" ref="D640:D641" si="166">CHOOSE(WEEKDAY(C640),"D","L","M","X","J","V","S")</f>
        <v>J</v>
      </c>
      <c r="E640" s="35">
        <f t="shared" si="165"/>
        <v>7</v>
      </c>
      <c r="F640" s="43">
        <v>45</v>
      </c>
      <c r="G640" s="43">
        <v>40</v>
      </c>
      <c r="H640" s="43">
        <v>4</v>
      </c>
      <c r="I640" s="43">
        <v>36</v>
      </c>
      <c r="J640" s="43">
        <v>20</v>
      </c>
      <c r="K640" s="43">
        <v>12</v>
      </c>
      <c r="L640" s="43">
        <v>18</v>
      </c>
      <c r="M640" s="43">
        <v>0</v>
      </c>
      <c r="N640" s="32" t="s">
        <v>27</v>
      </c>
      <c r="O640" s="80"/>
    </row>
    <row r="641" spans="1:15" x14ac:dyDescent="0.25">
      <c r="A641" s="32">
        <f t="shared" si="48"/>
        <v>952</v>
      </c>
      <c r="B641" s="41" t="s">
        <v>715</v>
      </c>
      <c r="C641" s="44">
        <v>43876</v>
      </c>
      <c r="D641" s="42" t="str">
        <f t="shared" si="166"/>
        <v>S</v>
      </c>
      <c r="E641" s="35">
        <f t="shared" si="165"/>
        <v>7</v>
      </c>
      <c r="F641" s="32">
        <v>9</v>
      </c>
      <c r="G641" s="32">
        <v>7</v>
      </c>
      <c r="H641" s="32">
        <v>30</v>
      </c>
      <c r="I641" s="32">
        <v>44</v>
      </c>
      <c r="J641" s="32">
        <v>45</v>
      </c>
      <c r="K641" s="32">
        <v>3</v>
      </c>
      <c r="L641" s="32">
        <v>31</v>
      </c>
      <c r="M641" s="32">
        <v>9</v>
      </c>
      <c r="N641" s="32" t="s">
        <v>27</v>
      </c>
      <c r="O641" s="80"/>
    </row>
    <row r="642" spans="1:15" x14ac:dyDescent="0.25">
      <c r="A642" s="32">
        <f t="shared" si="48"/>
        <v>953</v>
      </c>
      <c r="B642" s="41" t="s">
        <v>716</v>
      </c>
      <c r="C642" s="44">
        <v>43881</v>
      </c>
      <c r="D642" s="42" t="str">
        <f t="shared" ref="D642" si="167">CHOOSE(WEEKDAY(C642),"D","L","M","X","J","V","S")</f>
        <v>J</v>
      </c>
      <c r="E642" s="35">
        <f t="shared" si="165"/>
        <v>8</v>
      </c>
      <c r="F642" s="32">
        <v>31</v>
      </c>
      <c r="G642" s="32">
        <v>3</v>
      </c>
      <c r="H642" s="32">
        <v>23</v>
      </c>
      <c r="I642" s="32">
        <v>15</v>
      </c>
      <c r="J642" s="32">
        <v>18</v>
      </c>
      <c r="K642" s="32">
        <v>39</v>
      </c>
      <c r="L642" s="32">
        <v>26</v>
      </c>
      <c r="M642" s="32">
        <v>5</v>
      </c>
      <c r="N642" s="32" t="s">
        <v>27</v>
      </c>
      <c r="O642" s="80"/>
    </row>
    <row r="643" spans="1:15" x14ac:dyDescent="0.25">
      <c r="A643" s="32">
        <f t="shared" si="48"/>
        <v>954</v>
      </c>
      <c r="B643" s="41" t="s">
        <v>717</v>
      </c>
      <c r="C643" s="44">
        <v>43883</v>
      </c>
      <c r="D643" s="42" t="str">
        <f t="shared" ref="D643" si="168">CHOOSE(WEEKDAY(C643),"D","L","M","X","J","V","S")</f>
        <v>S</v>
      </c>
      <c r="E643" s="35">
        <f t="shared" si="165"/>
        <v>8</v>
      </c>
      <c r="F643" s="32">
        <v>44</v>
      </c>
      <c r="G643" s="32">
        <v>25</v>
      </c>
      <c r="H643" s="32">
        <v>31</v>
      </c>
      <c r="I643" s="32">
        <v>7</v>
      </c>
      <c r="J643" s="32">
        <v>12</v>
      </c>
      <c r="K643" s="32">
        <v>37</v>
      </c>
      <c r="L643" s="32">
        <v>39</v>
      </c>
      <c r="M643" s="32">
        <v>4</v>
      </c>
      <c r="N643" s="32" t="s">
        <v>27</v>
      </c>
      <c r="O643" s="80"/>
    </row>
    <row r="644" spans="1:15" x14ac:dyDescent="0.25">
      <c r="A644" s="32">
        <f t="shared" si="48"/>
        <v>955</v>
      </c>
      <c r="B644" s="41" t="s">
        <v>718</v>
      </c>
      <c r="C644" s="44">
        <v>43888</v>
      </c>
      <c r="D644" s="42" t="str">
        <f t="shared" ref="D644" si="169">CHOOSE(WEEKDAY(C644),"D","L","M","X","J","V","S")</f>
        <v>J</v>
      </c>
      <c r="E644" s="35">
        <f t="shared" si="165"/>
        <v>9</v>
      </c>
      <c r="F644" s="32">
        <v>18</v>
      </c>
      <c r="G644" s="32">
        <v>24</v>
      </c>
      <c r="H644" s="32">
        <v>25</v>
      </c>
      <c r="I644" s="32">
        <v>16</v>
      </c>
      <c r="J644" s="32">
        <v>34</v>
      </c>
      <c r="K644" s="32">
        <v>42</v>
      </c>
      <c r="L644" s="32">
        <v>11</v>
      </c>
      <c r="M644" s="32">
        <v>7</v>
      </c>
      <c r="N644" s="32" t="s">
        <v>27</v>
      </c>
      <c r="O644" s="80"/>
    </row>
    <row r="645" spans="1:15" x14ac:dyDescent="0.25">
      <c r="A645" s="32">
        <f t="shared" si="48"/>
        <v>956</v>
      </c>
      <c r="B645" s="41" t="s">
        <v>719</v>
      </c>
      <c r="C645" s="44">
        <v>43890</v>
      </c>
      <c r="D645" s="42" t="str">
        <f t="shared" ref="D645" si="170">CHOOSE(WEEKDAY(C645),"D","L","M","X","J","V","S")</f>
        <v>S</v>
      </c>
      <c r="E645" s="35">
        <f t="shared" ref="E645" si="171">WEEKNUM(C645,21)</f>
        <v>9</v>
      </c>
      <c r="F645" s="32">
        <v>17</v>
      </c>
      <c r="G645" s="32">
        <v>41</v>
      </c>
      <c r="H645" s="32">
        <v>3</v>
      </c>
      <c r="I645" s="32">
        <v>47</v>
      </c>
      <c r="J645" s="32">
        <v>36</v>
      </c>
      <c r="K645" s="32">
        <v>28</v>
      </c>
      <c r="L645" s="32">
        <v>49</v>
      </c>
      <c r="M645" s="32">
        <v>4</v>
      </c>
      <c r="N645" s="32" t="s">
        <v>27</v>
      </c>
      <c r="O645" s="80"/>
    </row>
    <row r="646" spans="1:15" x14ac:dyDescent="0.25">
      <c r="A646" s="32">
        <f t="shared" si="48"/>
        <v>957</v>
      </c>
      <c r="B646" s="41" t="s">
        <v>720</v>
      </c>
      <c r="C646" s="44">
        <v>43895</v>
      </c>
      <c r="D646" s="42" t="str">
        <f t="shared" ref="D646:D647" si="172">CHOOSE(WEEKDAY(C646),"D","L","M","X","J","V","S")</f>
        <v>J</v>
      </c>
      <c r="E646" s="35">
        <f t="shared" ref="E646" si="173">WEEKNUM(C646,21)</f>
        <v>10</v>
      </c>
      <c r="F646" s="43">
        <v>5</v>
      </c>
      <c r="G646" s="43">
        <v>46</v>
      </c>
      <c r="H646" s="43">
        <v>49</v>
      </c>
      <c r="I646" s="43">
        <v>15</v>
      </c>
      <c r="J646" s="43">
        <v>19</v>
      </c>
      <c r="K646" s="43">
        <v>27</v>
      </c>
      <c r="L646" s="43">
        <v>39</v>
      </c>
      <c r="M646" s="43">
        <v>3</v>
      </c>
      <c r="N646" s="32" t="s">
        <v>27</v>
      </c>
      <c r="O646" s="80"/>
    </row>
    <row r="647" spans="1:15" x14ac:dyDescent="0.25">
      <c r="A647" s="32">
        <f t="shared" si="48"/>
        <v>958</v>
      </c>
      <c r="B647" s="41" t="s">
        <v>721</v>
      </c>
      <c r="C647" s="44">
        <v>43897</v>
      </c>
      <c r="D647" s="42" t="str">
        <f t="shared" si="172"/>
        <v>S</v>
      </c>
      <c r="E647" s="35">
        <f t="shared" ref="E647:E652" si="174">WEEKNUM(C647,21)</f>
        <v>10</v>
      </c>
      <c r="F647" s="32">
        <v>22</v>
      </c>
      <c r="G647" s="32">
        <v>3</v>
      </c>
      <c r="H647" s="32">
        <v>29</v>
      </c>
      <c r="I647" s="32">
        <v>16</v>
      </c>
      <c r="J647" s="32">
        <v>33</v>
      </c>
      <c r="K647" s="32">
        <v>5</v>
      </c>
      <c r="L647" s="32">
        <v>1</v>
      </c>
      <c r="M647" s="32">
        <v>4</v>
      </c>
      <c r="N647" s="32" t="s">
        <v>27</v>
      </c>
      <c r="O647" s="80"/>
    </row>
    <row r="648" spans="1:15" x14ac:dyDescent="0.25">
      <c r="A648" s="32">
        <f t="shared" si="48"/>
        <v>959</v>
      </c>
      <c r="B648" s="41" t="s">
        <v>722</v>
      </c>
      <c r="C648" s="44">
        <v>43902</v>
      </c>
      <c r="D648" s="42" t="str">
        <f t="shared" ref="D648:D651" si="175">CHOOSE(WEEKDAY(C648),"D","L","M","X","J","V","S")</f>
        <v>J</v>
      </c>
      <c r="E648" s="35">
        <f t="shared" si="174"/>
        <v>11</v>
      </c>
      <c r="F648" s="32">
        <v>16</v>
      </c>
      <c r="G648" s="32">
        <v>38</v>
      </c>
      <c r="H648" s="32">
        <v>49</v>
      </c>
      <c r="I648" s="32">
        <v>15</v>
      </c>
      <c r="J648" s="32">
        <v>13</v>
      </c>
      <c r="K648" s="32">
        <v>27</v>
      </c>
      <c r="L648" s="32">
        <v>7</v>
      </c>
      <c r="M648" s="32">
        <v>0</v>
      </c>
      <c r="N648" s="46" t="s">
        <v>27</v>
      </c>
      <c r="O648" s="80"/>
    </row>
    <row r="649" spans="1:15" x14ac:dyDescent="0.25">
      <c r="A649" s="32">
        <f t="shared" si="48"/>
        <v>960</v>
      </c>
      <c r="B649" s="41" t="s">
        <v>723</v>
      </c>
      <c r="C649" s="44">
        <v>43904</v>
      </c>
      <c r="D649" s="42" t="str">
        <f t="shared" si="175"/>
        <v>S</v>
      </c>
      <c r="E649" s="35">
        <f t="shared" si="174"/>
        <v>11</v>
      </c>
      <c r="F649" s="32">
        <v>34</v>
      </c>
      <c r="G649" s="32">
        <v>37</v>
      </c>
      <c r="H649" s="32">
        <v>31</v>
      </c>
      <c r="I649" s="32">
        <v>9</v>
      </c>
      <c r="J649" s="32">
        <v>20</v>
      </c>
      <c r="K649" s="32">
        <v>45</v>
      </c>
      <c r="L649" s="32">
        <v>44</v>
      </c>
      <c r="M649" s="32">
        <v>7</v>
      </c>
      <c r="N649" s="32" t="s">
        <v>27</v>
      </c>
      <c r="O649" s="80"/>
    </row>
    <row r="650" spans="1:15" x14ac:dyDescent="0.25">
      <c r="A650" s="32">
        <f t="shared" ref="A650:A713" si="176">+A649+1</f>
        <v>961</v>
      </c>
      <c r="B650" s="41" t="s">
        <v>698</v>
      </c>
      <c r="C650" s="44">
        <v>43972</v>
      </c>
      <c r="D650" s="42" t="str">
        <f t="shared" si="175"/>
        <v>J</v>
      </c>
      <c r="E650" s="35">
        <f t="shared" si="174"/>
        <v>21</v>
      </c>
      <c r="F650" s="32">
        <v>2</v>
      </c>
      <c r="G650" s="32">
        <v>21</v>
      </c>
      <c r="H650" s="32">
        <v>5</v>
      </c>
      <c r="I650" s="32">
        <v>34</v>
      </c>
      <c r="J650" s="32">
        <v>9</v>
      </c>
      <c r="K650" s="32">
        <v>49</v>
      </c>
      <c r="L650" s="32">
        <v>22</v>
      </c>
      <c r="M650" s="32">
        <v>2</v>
      </c>
      <c r="N650" s="46" t="s">
        <v>27</v>
      </c>
      <c r="O650" s="80"/>
    </row>
    <row r="651" spans="1:15" x14ac:dyDescent="0.25">
      <c r="A651" s="32">
        <f t="shared" si="176"/>
        <v>962</v>
      </c>
      <c r="B651" s="41" t="s">
        <v>699</v>
      </c>
      <c r="C651" s="44">
        <v>43974</v>
      </c>
      <c r="D651" s="42" t="str">
        <f t="shared" si="175"/>
        <v>S</v>
      </c>
      <c r="E651" s="35">
        <f t="shared" si="174"/>
        <v>21</v>
      </c>
      <c r="F651" s="32">
        <v>23</v>
      </c>
      <c r="G651" s="32">
        <v>8</v>
      </c>
      <c r="H651" s="32">
        <v>14</v>
      </c>
      <c r="I651" s="32">
        <v>9</v>
      </c>
      <c r="J651" s="32">
        <v>21</v>
      </c>
      <c r="K651" s="32">
        <v>1</v>
      </c>
      <c r="L651" s="32">
        <v>46</v>
      </c>
      <c r="M651" s="32">
        <v>4</v>
      </c>
      <c r="N651" s="46" t="s">
        <v>27</v>
      </c>
      <c r="O651" s="80"/>
    </row>
    <row r="652" spans="1:15" x14ac:dyDescent="0.25">
      <c r="A652" s="32">
        <f t="shared" si="176"/>
        <v>963</v>
      </c>
      <c r="B652" s="41" t="s">
        <v>700</v>
      </c>
      <c r="C652" s="44">
        <v>43979</v>
      </c>
      <c r="D652" s="42" t="str">
        <f t="shared" ref="D652:D677" si="177">CHOOSE(WEEKDAY(C652),"D","L","M","X","J","V","S")</f>
        <v>J</v>
      </c>
      <c r="E652" s="42">
        <f t="shared" si="174"/>
        <v>22</v>
      </c>
      <c r="F652" s="43">
        <v>28</v>
      </c>
      <c r="G652" s="43">
        <v>24</v>
      </c>
      <c r="H652" s="43">
        <v>18</v>
      </c>
      <c r="I652" s="43">
        <v>31</v>
      </c>
      <c r="J652" s="43">
        <v>49</v>
      </c>
      <c r="K652" s="43">
        <v>42</v>
      </c>
      <c r="L652" s="43">
        <v>8</v>
      </c>
      <c r="M652" s="43">
        <v>1</v>
      </c>
      <c r="N652" s="47" t="s">
        <v>27</v>
      </c>
      <c r="O652" s="80"/>
    </row>
    <row r="653" spans="1:15" x14ac:dyDescent="0.25">
      <c r="A653" s="32">
        <f t="shared" si="176"/>
        <v>964</v>
      </c>
      <c r="B653" s="41" t="s">
        <v>701</v>
      </c>
      <c r="C653" s="44">
        <v>43981</v>
      </c>
      <c r="D653" s="42" t="str">
        <f t="shared" si="177"/>
        <v>S</v>
      </c>
      <c r="E653" s="35">
        <f>WEEKNUM(C653,21)</f>
        <v>22</v>
      </c>
      <c r="F653" s="32">
        <v>4</v>
      </c>
      <c r="G653" s="32">
        <v>40</v>
      </c>
      <c r="H653" s="32">
        <v>36</v>
      </c>
      <c r="I653" s="32">
        <v>17</v>
      </c>
      <c r="J653" s="32">
        <v>2</v>
      </c>
      <c r="K653" s="32">
        <v>15</v>
      </c>
      <c r="L653" s="32">
        <v>34</v>
      </c>
      <c r="M653" s="32">
        <v>5</v>
      </c>
      <c r="N653" s="46" t="s">
        <v>27</v>
      </c>
      <c r="O653" s="80"/>
    </row>
    <row r="654" spans="1:15" x14ac:dyDescent="0.25">
      <c r="A654" s="32">
        <f t="shared" si="176"/>
        <v>965</v>
      </c>
      <c r="B654" s="41" t="s">
        <v>724</v>
      </c>
      <c r="C654" s="44">
        <v>43986</v>
      </c>
      <c r="D654" s="35" t="str">
        <f t="shared" si="177"/>
        <v>J</v>
      </c>
      <c r="E654" s="35">
        <f>WEEKNUM(C654,21)</f>
        <v>23</v>
      </c>
      <c r="F654" s="32">
        <v>21</v>
      </c>
      <c r="G654" s="32">
        <v>12</v>
      </c>
      <c r="H654" s="32">
        <v>16</v>
      </c>
      <c r="I654" s="32">
        <v>22</v>
      </c>
      <c r="J654" s="32">
        <v>9</v>
      </c>
      <c r="K654" s="32">
        <v>23</v>
      </c>
      <c r="L654" s="32">
        <v>34</v>
      </c>
      <c r="M654" s="32">
        <v>8</v>
      </c>
      <c r="N654" s="46" t="s">
        <v>27</v>
      </c>
      <c r="O654" s="80"/>
    </row>
    <row r="655" spans="1:15" x14ac:dyDescent="0.25">
      <c r="A655" s="32">
        <f t="shared" si="176"/>
        <v>966</v>
      </c>
      <c r="B655" s="41" t="s">
        <v>725</v>
      </c>
      <c r="C655" s="44">
        <v>43988</v>
      </c>
      <c r="D655" s="35" t="str">
        <f t="shared" si="177"/>
        <v>S</v>
      </c>
      <c r="E655" s="35">
        <f>WEEKNUM(C655,21)</f>
        <v>23</v>
      </c>
      <c r="F655" s="32">
        <v>30</v>
      </c>
      <c r="G655" s="32">
        <v>28</v>
      </c>
      <c r="H655" s="32">
        <v>9</v>
      </c>
      <c r="I655" s="32">
        <v>48</v>
      </c>
      <c r="J655" s="32">
        <v>7</v>
      </c>
      <c r="K655" s="32">
        <v>3</v>
      </c>
      <c r="L655" s="32">
        <v>16</v>
      </c>
      <c r="M655" s="32">
        <v>4</v>
      </c>
      <c r="N655" s="46" t="s">
        <v>27</v>
      </c>
      <c r="O655" s="80"/>
    </row>
    <row r="656" spans="1:15" x14ac:dyDescent="0.25">
      <c r="A656" s="32">
        <f t="shared" si="176"/>
        <v>967</v>
      </c>
      <c r="B656" s="41" t="s">
        <v>726</v>
      </c>
      <c r="C656" s="44">
        <v>43993</v>
      </c>
      <c r="D656" s="35" t="str">
        <f t="shared" si="177"/>
        <v>J</v>
      </c>
      <c r="E656" s="35">
        <f>WEEKNUM(C656,21)</f>
        <v>24</v>
      </c>
      <c r="F656" s="32">
        <v>28</v>
      </c>
      <c r="G656" s="32">
        <v>3</v>
      </c>
      <c r="H656" s="32">
        <v>38</v>
      </c>
      <c r="I656" s="32">
        <v>30</v>
      </c>
      <c r="J656" s="32">
        <v>1</v>
      </c>
      <c r="K656" s="32">
        <v>40</v>
      </c>
      <c r="L656" s="32">
        <v>37</v>
      </c>
      <c r="M656" s="32">
        <v>1</v>
      </c>
      <c r="N656" s="46" t="s">
        <v>27</v>
      </c>
      <c r="O656" s="80"/>
    </row>
    <row r="657" spans="1:15" x14ac:dyDescent="0.25">
      <c r="A657" s="32">
        <f t="shared" si="176"/>
        <v>968</v>
      </c>
      <c r="B657" s="41" t="s">
        <v>727</v>
      </c>
      <c r="C657" s="44">
        <v>43995</v>
      </c>
      <c r="D657" s="35" t="str">
        <f t="shared" si="177"/>
        <v>S</v>
      </c>
      <c r="E657" s="35">
        <f>WEEKNUM(C657,21)</f>
        <v>24</v>
      </c>
      <c r="F657" s="32">
        <v>38</v>
      </c>
      <c r="G657" s="32">
        <v>13</v>
      </c>
      <c r="H657" s="32">
        <v>19</v>
      </c>
      <c r="I657" s="32">
        <v>31</v>
      </c>
      <c r="J657" s="32">
        <v>16</v>
      </c>
      <c r="K657" s="32">
        <v>14</v>
      </c>
      <c r="L657" s="32">
        <v>15</v>
      </c>
      <c r="M657" s="32">
        <v>9</v>
      </c>
      <c r="N657" s="46" t="s">
        <v>27</v>
      </c>
      <c r="O657" s="80"/>
    </row>
    <row r="658" spans="1:15" x14ac:dyDescent="0.25">
      <c r="A658" s="48">
        <f t="shared" si="176"/>
        <v>969</v>
      </c>
      <c r="B658" s="49" t="s">
        <v>728</v>
      </c>
      <c r="C658" s="37">
        <v>44000</v>
      </c>
      <c r="D658" s="35" t="str">
        <f t="shared" si="177"/>
        <v>J</v>
      </c>
      <c r="E658" s="35">
        <f t="shared" ref="E658:E673" si="178">WEEKNUM(C658,21)</f>
        <v>25</v>
      </c>
      <c r="F658" s="32">
        <v>15</v>
      </c>
      <c r="G658" s="32">
        <v>17</v>
      </c>
      <c r="H658" s="32">
        <v>37</v>
      </c>
      <c r="I658" s="32">
        <v>9</v>
      </c>
      <c r="J658" s="32">
        <v>18</v>
      </c>
      <c r="K658" s="32">
        <v>46</v>
      </c>
      <c r="L658" s="32">
        <v>5</v>
      </c>
      <c r="M658" s="32">
        <v>8</v>
      </c>
      <c r="N658" s="46" t="s">
        <v>27</v>
      </c>
      <c r="O658" s="80"/>
    </row>
    <row r="659" spans="1:15" x14ac:dyDescent="0.25">
      <c r="A659" s="48">
        <f t="shared" si="176"/>
        <v>970</v>
      </c>
      <c r="B659" s="49" t="s">
        <v>729</v>
      </c>
      <c r="C659" s="37">
        <v>44002</v>
      </c>
      <c r="D659" s="35" t="str">
        <f t="shared" si="177"/>
        <v>S</v>
      </c>
      <c r="E659" s="35">
        <f t="shared" si="178"/>
        <v>25</v>
      </c>
      <c r="F659" s="32">
        <v>9</v>
      </c>
      <c r="G659" s="32">
        <v>42</v>
      </c>
      <c r="H659" s="32">
        <v>24</v>
      </c>
      <c r="I659" s="32">
        <v>28</v>
      </c>
      <c r="J659" s="32">
        <v>8</v>
      </c>
      <c r="K659" s="32">
        <v>47</v>
      </c>
      <c r="L659" s="32">
        <v>38</v>
      </c>
      <c r="M659" s="32">
        <v>1</v>
      </c>
      <c r="N659" s="46" t="s">
        <v>27</v>
      </c>
      <c r="O659" s="80"/>
    </row>
    <row r="660" spans="1:15" x14ac:dyDescent="0.25">
      <c r="A660" s="48">
        <f t="shared" si="176"/>
        <v>971</v>
      </c>
      <c r="B660" s="49" t="s">
        <v>730</v>
      </c>
      <c r="C660" s="37">
        <v>44007</v>
      </c>
      <c r="D660" s="35" t="str">
        <f t="shared" si="177"/>
        <v>J</v>
      </c>
      <c r="E660" s="35">
        <f t="shared" si="178"/>
        <v>26</v>
      </c>
      <c r="F660" s="32">
        <v>30</v>
      </c>
      <c r="G660" s="32">
        <v>32</v>
      </c>
      <c r="H660" s="32">
        <v>27</v>
      </c>
      <c r="I660" s="32">
        <v>47</v>
      </c>
      <c r="J660" s="32">
        <v>35</v>
      </c>
      <c r="K660" s="32">
        <v>42</v>
      </c>
      <c r="L660" s="32">
        <v>7</v>
      </c>
      <c r="M660" s="32">
        <v>0</v>
      </c>
      <c r="N660" s="46" t="s">
        <v>27</v>
      </c>
      <c r="O660" s="80"/>
    </row>
    <row r="661" spans="1:15" x14ac:dyDescent="0.25">
      <c r="A661" s="48">
        <f t="shared" si="176"/>
        <v>972</v>
      </c>
      <c r="B661" s="49" t="s">
        <v>731</v>
      </c>
      <c r="C661" s="37">
        <v>44009</v>
      </c>
      <c r="D661" s="35" t="str">
        <f t="shared" si="177"/>
        <v>S</v>
      </c>
      <c r="E661" s="42">
        <f t="shared" si="178"/>
        <v>26</v>
      </c>
      <c r="F661" s="32">
        <v>18</v>
      </c>
      <c r="G661" s="32">
        <v>28</v>
      </c>
      <c r="H661" s="32">
        <v>46</v>
      </c>
      <c r="I661" s="32">
        <v>49</v>
      </c>
      <c r="J661" s="32">
        <v>33</v>
      </c>
      <c r="K661" s="32">
        <v>38</v>
      </c>
      <c r="L661" s="32">
        <v>44</v>
      </c>
      <c r="M661" s="32">
        <v>1</v>
      </c>
      <c r="N661" s="46" t="s">
        <v>27</v>
      </c>
      <c r="O661" s="80"/>
    </row>
    <row r="662" spans="1:15" x14ac:dyDescent="0.25">
      <c r="A662" s="48">
        <f t="shared" si="176"/>
        <v>973</v>
      </c>
      <c r="B662" s="49" t="s">
        <v>732</v>
      </c>
      <c r="C662" s="37">
        <v>44014</v>
      </c>
      <c r="D662" s="35" t="str">
        <f t="shared" si="177"/>
        <v>J</v>
      </c>
      <c r="E662" s="42">
        <f t="shared" si="178"/>
        <v>27</v>
      </c>
      <c r="F662" s="32">
        <v>13</v>
      </c>
      <c r="G662" s="32">
        <v>14</v>
      </c>
      <c r="H662" s="32">
        <v>34</v>
      </c>
      <c r="I662" s="32">
        <v>49</v>
      </c>
      <c r="J662" s="32">
        <v>32</v>
      </c>
      <c r="K662" s="32">
        <v>9</v>
      </c>
      <c r="L662" s="32">
        <v>23</v>
      </c>
      <c r="M662" s="32">
        <v>0</v>
      </c>
      <c r="N662" s="46" t="s">
        <v>27</v>
      </c>
      <c r="O662" s="80"/>
    </row>
    <row r="663" spans="1:15" x14ac:dyDescent="0.25">
      <c r="A663" s="48">
        <f t="shared" si="176"/>
        <v>974</v>
      </c>
      <c r="B663" s="49" t="s">
        <v>733</v>
      </c>
      <c r="C663" s="37">
        <v>44016</v>
      </c>
      <c r="D663" s="35" t="str">
        <f t="shared" si="177"/>
        <v>S</v>
      </c>
      <c r="E663" s="42">
        <f t="shared" si="178"/>
        <v>27</v>
      </c>
      <c r="F663" s="32">
        <v>36</v>
      </c>
      <c r="G663" s="32">
        <v>12</v>
      </c>
      <c r="H663" s="32">
        <v>41</v>
      </c>
      <c r="I663" s="32">
        <v>15</v>
      </c>
      <c r="J663" s="32">
        <v>7</v>
      </c>
      <c r="K663" s="32">
        <v>4</v>
      </c>
      <c r="L663" s="32">
        <v>33</v>
      </c>
      <c r="M663" s="32">
        <v>1</v>
      </c>
      <c r="N663" s="46" t="s">
        <v>27</v>
      </c>
      <c r="O663" s="80"/>
    </row>
    <row r="664" spans="1:15" x14ac:dyDescent="0.25">
      <c r="A664" s="48">
        <f t="shared" si="176"/>
        <v>975</v>
      </c>
      <c r="B664" s="49" t="s">
        <v>734</v>
      </c>
      <c r="C664" s="37">
        <v>44021</v>
      </c>
      <c r="D664" s="35" t="str">
        <f t="shared" si="177"/>
        <v>J</v>
      </c>
      <c r="E664" s="42">
        <f t="shared" si="178"/>
        <v>28</v>
      </c>
      <c r="F664" s="43">
        <v>24</v>
      </c>
      <c r="G664" s="43">
        <v>4</v>
      </c>
      <c r="H664" s="43">
        <v>36</v>
      </c>
      <c r="I664" s="43">
        <v>22</v>
      </c>
      <c r="J664" s="43">
        <v>27</v>
      </c>
      <c r="K664" s="43">
        <v>11</v>
      </c>
      <c r="L664" s="43">
        <v>41</v>
      </c>
      <c r="M664" s="43">
        <v>5</v>
      </c>
      <c r="N664" s="47" t="s">
        <v>27</v>
      </c>
      <c r="O664" s="80"/>
    </row>
    <row r="665" spans="1:15" x14ac:dyDescent="0.25">
      <c r="A665" s="48">
        <f t="shared" si="176"/>
        <v>976</v>
      </c>
      <c r="B665" s="49" t="s">
        <v>735</v>
      </c>
      <c r="C665" s="37">
        <v>44023</v>
      </c>
      <c r="D665" s="35" t="str">
        <f t="shared" si="177"/>
        <v>S</v>
      </c>
      <c r="E665" s="35">
        <f t="shared" si="178"/>
        <v>28</v>
      </c>
      <c r="F665" s="32">
        <v>14</v>
      </c>
      <c r="G665" s="32">
        <v>25</v>
      </c>
      <c r="H665" s="32">
        <v>6</v>
      </c>
      <c r="I665" s="32">
        <v>7</v>
      </c>
      <c r="J665" s="32">
        <v>18</v>
      </c>
      <c r="K665" s="32">
        <v>34</v>
      </c>
      <c r="L665" s="32">
        <v>44</v>
      </c>
      <c r="M665" s="32">
        <v>9</v>
      </c>
      <c r="N665" s="46" t="s">
        <v>27</v>
      </c>
      <c r="O665" s="80"/>
    </row>
    <row r="666" spans="1:15" x14ac:dyDescent="0.25">
      <c r="A666" s="48">
        <f t="shared" si="176"/>
        <v>977</v>
      </c>
      <c r="B666" s="49" t="s">
        <v>736</v>
      </c>
      <c r="C666" s="37">
        <v>44028</v>
      </c>
      <c r="D666" s="35" t="str">
        <f t="shared" si="177"/>
        <v>J</v>
      </c>
      <c r="E666" s="42">
        <f t="shared" si="178"/>
        <v>29</v>
      </c>
      <c r="F666" s="43">
        <v>45</v>
      </c>
      <c r="G666" s="43">
        <v>47</v>
      </c>
      <c r="H666" s="43">
        <v>26</v>
      </c>
      <c r="I666" s="43">
        <v>15</v>
      </c>
      <c r="J666" s="43">
        <v>42</v>
      </c>
      <c r="K666" s="43">
        <v>13</v>
      </c>
      <c r="L666" s="32">
        <v>7</v>
      </c>
      <c r="M666" s="32">
        <v>5</v>
      </c>
      <c r="N666" s="46" t="s">
        <v>27</v>
      </c>
      <c r="O666" s="80"/>
    </row>
    <row r="667" spans="1:15" x14ac:dyDescent="0.25">
      <c r="A667" s="48">
        <f t="shared" si="176"/>
        <v>978</v>
      </c>
      <c r="B667" s="49" t="s">
        <v>737</v>
      </c>
      <c r="C667" s="37">
        <v>44030</v>
      </c>
      <c r="D667" s="35" t="str">
        <f t="shared" si="177"/>
        <v>S</v>
      </c>
      <c r="E667" s="35">
        <f t="shared" si="178"/>
        <v>29</v>
      </c>
      <c r="F667" s="32">
        <v>4</v>
      </c>
      <c r="G667" s="32">
        <v>39</v>
      </c>
      <c r="H667" s="32">
        <v>13</v>
      </c>
      <c r="I667" s="32">
        <v>42</v>
      </c>
      <c r="J667" s="32">
        <v>40</v>
      </c>
      <c r="K667" s="32">
        <v>38</v>
      </c>
      <c r="L667" s="32">
        <v>41</v>
      </c>
      <c r="M667" s="32">
        <v>9</v>
      </c>
      <c r="N667" s="46" t="s">
        <v>27</v>
      </c>
      <c r="O667" s="80"/>
    </row>
    <row r="668" spans="1:15" x14ac:dyDescent="0.25">
      <c r="A668" s="48">
        <f t="shared" si="176"/>
        <v>979</v>
      </c>
      <c r="B668" s="49" t="s">
        <v>738</v>
      </c>
      <c r="C668" s="37">
        <v>44035</v>
      </c>
      <c r="D668" s="35" t="str">
        <f t="shared" si="177"/>
        <v>J</v>
      </c>
      <c r="E668" s="35">
        <f t="shared" si="178"/>
        <v>30</v>
      </c>
      <c r="F668" s="32">
        <v>7</v>
      </c>
      <c r="G668" s="32">
        <v>13</v>
      </c>
      <c r="H668" s="32">
        <v>43</v>
      </c>
      <c r="I668" s="32">
        <v>34</v>
      </c>
      <c r="J668" s="32">
        <v>45</v>
      </c>
      <c r="K668" s="32">
        <v>36</v>
      </c>
      <c r="L668" s="32">
        <v>6</v>
      </c>
      <c r="M668" s="32">
        <v>4</v>
      </c>
      <c r="N668" s="46" t="s">
        <v>27</v>
      </c>
      <c r="O668" s="80"/>
    </row>
    <row r="669" spans="1:15" x14ac:dyDescent="0.25">
      <c r="A669" s="48">
        <f t="shared" si="176"/>
        <v>980</v>
      </c>
      <c r="B669" s="49" t="s">
        <v>739</v>
      </c>
      <c r="C669" s="37">
        <v>44037</v>
      </c>
      <c r="D669" s="35" t="str">
        <f t="shared" si="177"/>
        <v>S</v>
      </c>
      <c r="E669" s="42">
        <f t="shared" si="178"/>
        <v>30</v>
      </c>
      <c r="F669" s="43">
        <v>43</v>
      </c>
      <c r="G669" s="43">
        <v>37</v>
      </c>
      <c r="H669" s="43">
        <v>45</v>
      </c>
      <c r="I669" s="43">
        <v>3</v>
      </c>
      <c r="J669" s="43">
        <v>33</v>
      </c>
      <c r="K669" s="43">
        <v>16</v>
      </c>
      <c r="L669" s="32">
        <v>42</v>
      </c>
      <c r="M669" s="32">
        <v>1</v>
      </c>
      <c r="N669" s="46" t="s">
        <v>27</v>
      </c>
      <c r="O669" s="80"/>
    </row>
    <row r="670" spans="1:15" x14ac:dyDescent="0.25">
      <c r="A670" s="48">
        <f t="shared" si="176"/>
        <v>981</v>
      </c>
      <c r="B670" s="49" t="s">
        <v>740</v>
      </c>
      <c r="C670" s="37">
        <v>44042</v>
      </c>
      <c r="D670" s="35" t="str">
        <f t="shared" si="177"/>
        <v>J</v>
      </c>
      <c r="E670" s="35">
        <f t="shared" si="178"/>
        <v>31</v>
      </c>
      <c r="F670" s="32">
        <v>47</v>
      </c>
      <c r="G670" s="32">
        <v>33</v>
      </c>
      <c r="H670" s="32">
        <v>13</v>
      </c>
      <c r="I670" s="32">
        <v>3</v>
      </c>
      <c r="J670" s="32">
        <v>45</v>
      </c>
      <c r="K670" s="32">
        <v>34</v>
      </c>
      <c r="L670" s="32">
        <v>43</v>
      </c>
      <c r="M670" s="32">
        <v>0</v>
      </c>
      <c r="N670" s="46" t="s">
        <v>27</v>
      </c>
      <c r="O670" s="80"/>
    </row>
    <row r="671" spans="1:15" x14ac:dyDescent="0.25">
      <c r="A671" s="48">
        <f t="shared" si="176"/>
        <v>982</v>
      </c>
      <c r="B671" s="49" t="s">
        <v>741</v>
      </c>
      <c r="C671" s="37">
        <v>44044</v>
      </c>
      <c r="D671" s="35" t="str">
        <f t="shared" si="177"/>
        <v>S</v>
      </c>
      <c r="E671" s="35">
        <f t="shared" si="178"/>
        <v>31</v>
      </c>
      <c r="F671" s="32">
        <v>35</v>
      </c>
      <c r="G671" s="32">
        <v>24</v>
      </c>
      <c r="H671" s="32">
        <v>13</v>
      </c>
      <c r="I671" s="32">
        <v>1</v>
      </c>
      <c r="J671" s="32">
        <v>48</v>
      </c>
      <c r="K671" s="32">
        <v>44</v>
      </c>
      <c r="L671" s="32">
        <v>38</v>
      </c>
      <c r="M671" s="32">
        <v>3</v>
      </c>
      <c r="N671" s="46" t="s">
        <v>27</v>
      </c>
      <c r="O671" s="80"/>
    </row>
    <row r="672" spans="1:15" x14ac:dyDescent="0.25">
      <c r="A672" s="48">
        <f t="shared" si="176"/>
        <v>983</v>
      </c>
      <c r="B672" s="49" t="s">
        <v>742</v>
      </c>
      <c r="C672" s="37">
        <v>44049</v>
      </c>
      <c r="D672" s="35" t="str">
        <f t="shared" si="177"/>
        <v>J</v>
      </c>
      <c r="E672" s="35">
        <f t="shared" si="178"/>
        <v>32</v>
      </c>
      <c r="F672" s="32">
        <v>36</v>
      </c>
      <c r="G672" s="32">
        <v>33</v>
      </c>
      <c r="H672" s="32">
        <v>35</v>
      </c>
      <c r="I672" s="32">
        <v>18</v>
      </c>
      <c r="J672" s="32">
        <v>41</v>
      </c>
      <c r="K672" s="32">
        <v>23</v>
      </c>
      <c r="L672" s="32">
        <v>49</v>
      </c>
      <c r="M672" s="32">
        <v>2</v>
      </c>
      <c r="N672" s="46" t="s">
        <v>27</v>
      </c>
      <c r="O672" s="80"/>
    </row>
    <row r="673" spans="1:15" x14ac:dyDescent="0.25">
      <c r="A673" s="50">
        <f t="shared" si="176"/>
        <v>984</v>
      </c>
      <c r="B673" s="51" t="s">
        <v>743</v>
      </c>
      <c r="C673" s="44">
        <v>44051</v>
      </c>
      <c r="D673" s="42" t="str">
        <f t="shared" si="177"/>
        <v>S</v>
      </c>
      <c r="E673" s="42">
        <f t="shared" si="178"/>
        <v>32</v>
      </c>
      <c r="F673" s="43">
        <v>12</v>
      </c>
      <c r="G673" s="43">
        <v>46</v>
      </c>
      <c r="H673" s="43">
        <v>3</v>
      </c>
      <c r="I673" s="43">
        <v>14</v>
      </c>
      <c r="J673" s="43">
        <v>9</v>
      </c>
      <c r="K673" s="43">
        <v>15</v>
      </c>
      <c r="L673" s="43">
        <v>38</v>
      </c>
      <c r="M673" s="43">
        <v>5</v>
      </c>
      <c r="N673" s="47" t="s">
        <v>27</v>
      </c>
      <c r="O673" s="80"/>
    </row>
    <row r="674" spans="1:15" x14ac:dyDescent="0.25">
      <c r="A674" s="48">
        <f t="shared" si="176"/>
        <v>985</v>
      </c>
      <c r="B674" s="49" t="s">
        <v>756</v>
      </c>
      <c r="C674" s="37">
        <v>44056</v>
      </c>
      <c r="D674" s="35" t="str">
        <f t="shared" si="177"/>
        <v>J</v>
      </c>
      <c r="E674" s="35">
        <f>WEEKNUM(C674,21)</f>
        <v>33</v>
      </c>
      <c r="F674" s="32">
        <v>1</v>
      </c>
      <c r="G674" s="32">
        <v>23</v>
      </c>
      <c r="H674" s="32">
        <v>17</v>
      </c>
      <c r="I674" s="32">
        <v>26</v>
      </c>
      <c r="J674" s="32">
        <v>6</v>
      </c>
      <c r="K674" s="32">
        <v>4</v>
      </c>
      <c r="L674" s="32">
        <v>3</v>
      </c>
      <c r="M674" s="32">
        <v>0</v>
      </c>
      <c r="N674" s="46" t="s">
        <v>27</v>
      </c>
      <c r="O674" s="80"/>
    </row>
    <row r="675" spans="1:15" x14ac:dyDescent="0.25">
      <c r="A675" s="48">
        <f t="shared" si="176"/>
        <v>986</v>
      </c>
      <c r="B675" s="49" t="s">
        <v>757</v>
      </c>
      <c r="C675" s="37">
        <v>44058</v>
      </c>
      <c r="D675" s="35" t="str">
        <f t="shared" si="177"/>
        <v>S</v>
      </c>
      <c r="E675" s="35">
        <f t="shared" ref="E675" si="179">WEEKNUM(C675,21)</f>
        <v>33</v>
      </c>
      <c r="F675" s="32">
        <v>10</v>
      </c>
      <c r="G675" s="32">
        <v>38</v>
      </c>
      <c r="H675" s="32">
        <v>27</v>
      </c>
      <c r="I675" s="32">
        <v>36</v>
      </c>
      <c r="J675" s="32">
        <v>34</v>
      </c>
      <c r="K675" s="32">
        <v>5</v>
      </c>
      <c r="L675" s="32">
        <v>35</v>
      </c>
      <c r="M675" s="32">
        <v>5</v>
      </c>
      <c r="N675" s="46" t="s">
        <v>27</v>
      </c>
      <c r="O675" s="80"/>
    </row>
    <row r="676" spans="1:15" x14ac:dyDescent="0.25">
      <c r="A676" s="48">
        <f t="shared" si="176"/>
        <v>987</v>
      </c>
      <c r="B676" s="49" t="s">
        <v>758</v>
      </c>
      <c r="C676" s="37">
        <v>44063</v>
      </c>
      <c r="D676" s="35" t="str">
        <f t="shared" si="177"/>
        <v>J</v>
      </c>
      <c r="E676" s="35">
        <f>WEEKNUM(C676,21)</f>
        <v>34</v>
      </c>
      <c r="F676" s="32">
        <v>14</v>
      </c>
      <c r="G676" s="32">
        <v>45</v>
      </c>
      <c r="H676" s="32">
        <v>7</v>
      </c>
      <c r="I676" s="32">
        <v>4</v>
      </c>
      <c r="J676" s="32">
        <v>47</v>
      </c>
      <c r="K676" s="32">
        <v>22</v>
      </c>
      <c r="L676" s="32">
        <v>13</v>
      </c>
      <c r="M676" s="32">
        <v>0</v>
      </c>
      <c r="N676" s="46" t="s">
        <v>27</v>
      </c>
      <c r="O676" s="80"/>
    </row>
    <row r="677" spans="1:15" x14ac:dyDescent="0.25">
      <c r="A677" s="48">
        <f t="shared" si="176"/>
        <v>988</v>
      </c>
      <c r="B677" s="49" t="s">
        <v>759</v>
      </c>
      <c r="C677" s="37">
        <v>44065</v>
      </c>
      <c r="D677" s="35" t="str">
        <f t="shared" si="177"/>
        <v>S</v>
      </c>
      <c r="E677" s="35">
        <f>WEEKNUM(C677,21)</f>
        <v>34</v>
      </c>
      <c r="F677" s="32">
        <v>12</v>
      </c>
      <c r="G677" s="32">
        <v>31</v>
      </c>
      <c r="H677" s="32">
        <v>33</v>
      </c>
      <c r="I677" s="32">
        <v>40</v>
      </c>
      <c r="J677" s="32">
        <v>10</v>
      </c>
      <c r="K677" s="32">
        <v>14</v>
      </c>
      <c r="L677" s="32">
        <v>8</v>
      </c>
      <c r="M677" s="32">
        <v>3</v>
      </c>
      <c r="N677" s="46" t="s">
        <v>27</v>
      </c>
      <c r="O677" s="80"/>
    </row>
    <row r="678" spans="1:15" x14ac:dyDescent="0.25">
      <c r="A678" s="48">
        <f t="shared" si="176"/>
        <v>989</v>
      </c>
      <c r="B678" s="49" t="s">
        <v>760</v>
      </c>
      <c r="C678" s="37">
        <v>44070</v>
      </c>
      <c r="D678" s="35" t="str">
        <f t="shared" ref="D678:D679" si="180">CHOOSE(WEEKDAY(C678),"D","L","M","X","J","V","S")</f>
        <v>J</v>
      </c>
      <c r="E678" s="35">
        <f t="shared" ref="E678:E679" si="181">WEEKNUM(C678,21)</f>
        <v>35</v>
      </c>
      <c r="F678" s="32">
        <v>42</v>
      </c>
      <c r="G678" s="32">
        <v>9</v>
      </c>
      <c r="H678" s="32">
        <v>16</v>
      </c>
      <c r="I678" s="32">
        <v>49</v>
      </c>
      <c r="J678" s="32">
        <v>35</v>
      </c>
      <c r="K678" s="32">
        <v>47</v>
      </c>
      <c r="L678" s="32">
        <v>27</v>
      </c>
      <c r="M678" s="32">
        <v>8</v>
      </c>
      <c r="N678" s="46" t="s">
        <v>27</v>
      </c>
      <c r="O678" s="80"/>
    </row>
    <row r="679" spans="1:15" x14ac:dyDescent="0.25">
      <c r="A679" s="48">
        <f t="shared" si="176"/>
        <v>990</v>
      </c>
      <c r="B679" s="49" t="s">
        <v>761</v>
      </c>
      <c r="C679" s="37">
        <v>44072</v>
      </c>
      <c r="D679" s="35" t="str">
        <f t="shared" si="180"/>
        <v>S</v>
      </c>
      <c r="E679" s="35">
        <f t="shared" si="181"/>
        <v>35</v>
      </c>
      <c r="F679" s="32">
        <v>20</v>
      </c>
      <c r="G679" s="32">
        <v>6</v>
      </c>
      <c r="H679" s="32">
        <v>35</v>
      </c>
      <c r="I679" s="32">
        <v>11</v>
      </c>
      <c r="J679" s="32">
        <v>1</v>
      </c>
      <c r="K679" s="32">
        <v>24</v>
      </c>
      <c r="L679" s="32">
        <v>2</v>
      </c>
      <c r="M679" s="32">
        <v>2</v>
      </c>
      <c r="N679" s="46" t="s">
        <v>27</v>
      </c>
      <c r="O679" s="80"/>
    </row>
    <row r="680" spans="1:15" x14ac:dyDescent="0.25">
      <c r="A680" s="48">
        <f t="shared" si="176"/>
        <v>991</v>
      </c>
      <c r="B680" s="49" t="s">
        <v>762</v>
      </c>
      <c r="C680" s="37">
        <v>44077</v>
      </c>
      <c r="D680" s="35" t="str">
        <f t="shared" ref="D680:D715" si="182">CHOOSE(WEEKDAY(C680),"D","L","M","X","J","V","S")</f>
        <v>J</v>
      </c>
      <c r="E680" s="35">
        <f t="shared" ref="E680:E694" si="183">WEEKNUM(C680,21)</f>
        <v>36</v>
      </c>
      <c r="F680" s="32">
        <v>45</v>
      </c>
      <c r="G680" s="32">
        <v>44</v>
      </c>
      <c r="H680" s="32">
        <v>13</v>
      </c>
      <c r="I680" s="32">
        <v>26</v>
      </c>
      <c r="J680" s="32">
        <v>10</v>
      </c>
      <c r="K680" s="32">
        <v>11</v>
      </c>
      <c r="L680" s="32">
        <v>37</v>
      </c>
      <c r="M680" s="32">
        <v>5</v>
      </c>
      <c r="N680" s="46" t="s">
        <v>27</v>
      </c>
      <c r="O680" s="80"/>
    </row>
    <row r="681" spans="1:15" x14ac:dyDescent="0.25">
      <c r="A681" s="48">
        <f t="shared" si="176"/>
        <v>992</v>
      </c>
      <c r="B681" s="49" t="s">
        <v>763</v>
      </c>
      <c r="C681" s="37">
        <v>44079</v>
      </c>
      <c r="D681" s="35" t="str">
        <f t="shared" si="182"/>
        <v>S</v>
      </c>
      <c r="E681" s="35">
        <f t="shared" si="183"/>
        <v>36</v>
      </c>
      <c r="F681" s="32">
        <v>34</v>
      </c>
      <c r="G681" s="32">
        <v>14</v>
      </c>
      <c r="H681" s="32">
        <v>12</v>
      </c>
      <c r="I681" s="32">
        <v>21</v>
      </c>
      <c r="J681" s="32">
        <v>38</v>
      </c>
      <c r="K681" s="32">
        <v>7</v>
      </c>
      <c r="L681" s="32">
        <v>24</v>
      </c>
      <c r="M681" s="32">
        <v>2</v>
      </c>
      <c r="N681" s="46" t="s">
        <v>27</v>
      </c>
      <c r="O681" s="80"/>
    </row>
    <row r="682" spans="1:15" x14ac:dyDescent="0.25">
      <c r="A682" s="48">
        <f t="shared" si="176"/>
        <v>993</v>
      </c>
      <c r="B682" s="49" t="s">
        <v>764</v>
      </c>
      <c r="C682" s="37">
        <v>44084</v>
      </c>
      <c r="D682" s="35" t="str">
        <f t="shared" si="182"/>
        <v>J</v>
      </c>
      <c r="E682" s="35">
        <f t="shared" si="183"/>
        <v>37</v>
      </c>
      <c r="F682" s="32">
        <v>36</v>
      </c>
      <c r="G682" s="32">
        <v>43</v>
      </c>
      <c r="H682" s="32">
        <v>37</v>
      </c>
      <c r="I682" s="32">
        <v>23</v>
      </c>
      <c r="J682" s="32">
        <v>30</v>
      </c>
      <c r="K682" s="32">
        <v>29</v>
      </c>
      <c r="L682" s="32">
        <v>33</v>
      </c>
      <c r="M682" s="32">
        <v>7</v>
      </c>
      <c r="N682" s="46" t="s">
        <v>27</v>
      </c>
      <c r="O682" s="80"/>
    </row>
    <row r="683" spans="1:15" x14ac:dyDescent="0.25">
      <c r="A683" s="48">
        <f t="shared" si="176"/>
        <v>994</v>
      </c>
      <c r="B683" s="49" t="s">
        <v>765</v>
      </c>
      <c r="C683" s="37">
        <v>44086</v>
      </c>
      <c r="D683" s="35" t="str">
        <f t="shared" si="182"/>
        <v>S</v>
      </c>
      <c r="E683" s="35">
        <f t="shared" si="183"/>
        <v>37</v>
      </c>
      <c r="F683" s="32">
        <v>18</v>
      </c>
      <c r="G683" s="32">
        <v>28</v>
      </c>
      <c r="H683" s="32">
        <v>25</v>
      </c>
      <c r="I683" s="32">
        <v>5</v>
      </c>
      <c r="J683" s="32">
        <v>35</v>
      </c>
      <c r="K683" s="32">
        <v>46</v>
      </c>
      <c r="L683" s="32">
        <v>2</v>
      </c>
      <c r="M683" s="32">
        <v>4</v>
      </c>
      <c r="N683" s="46" t="s">
        <v>27</v>
      </c>
      <c r="O683" s="80"/>
    </row>
    <row r="684" spans="1:15" x14ac:dyDescent="0.25">
      <c r="A684" s="48">
        <f t="shared" si="176"/>
        <v>995</v>
      </c>
      <c r="B684" s="49" t="s">
        <v>766</v>
      </c>
      <c r="C684" s="37">
        <v>44091</v>
      </c>
      <c r="D684" s="35" t="str">
        <f t="shared" si="182"/>
        <v>J</v>
      </c>
      <c r="E684" s="35">
        <f t="shared" si="183"/>
        <v>38</v>
      </c>
      <c r="F684" s="32">
        <v>18</v>
      </c>
      <c r="G684" s="32">
        <v>19</v>
      </c>
      <c r="H684" s="32">
        <v>20</v>
      </c>
      <c r="I684" s="32">
        <v>40</v>
      </c>
      <c r="J684" s="32">
        <v>8</v>
      </c>
      <c r="K684" s="32">
        <v>36</v>
      </c>
      <c r="L684" s="32">
        <v>37</v>
      </c>
      <c r="M684" s="32">
        <v>9</v>
      </c>
      <c r="N684" s="46" t="s">
        <v>27</v>
      </c>
      <c r="O684" s="80"/>
    </row>
    <row r="685" spans="1:15" x14ac:dyDescent="0.25">
      <c r="A685" s="48">
        <f t="shared" si="176"/>
        <v>996</v>
      </c>
      <c r="B685" s="49" t="s">
        <v>767</v>
      </c>
      <c r="C685" s="37">
        <v>44093</v>
      </c>
      <c r="D685" s="35" t="str">
        <f t="shared" si="182"/>
        <v>S</v>
      </c>
      <c r="E685" s="35">
        <f t="shared" si="183"/>
        <v>38</v>
      </c>
      <c r="F685" s="32">
        <v>19</v>
      </c>
      <c r="G685" s="32">
        <v>44</v>
      </c>
      <c r="H685" s="32">
        <v>17</v>
      </c>
      <c r="I685" s="32">
        <v>42</v>
      </c>
      <c r="J685" s="32">
        <v>35</v>
      </c>
      <c r="K685" s="32">
        <v>7</v>
      </c>
      <c r="L685" s="32">
        <v>6</v>
      </c>
      <c r="M685" s="32">
        <v>5</v>
      </c>
      <c r="N685" s="46" t="s">
        <v>27</v>
      </c>
      <c r="O685" s="80"/>
    </row>
    <row r="686" spans="1:15" x14ac:dyDescent="0.25">
      <c r="A686" s="48">
        <f t="shared" si="176"/>
        <v>997</v>
      </c>
      <c r="B686" s="49" t="s">
        <v>768</v>
      </c>
      <c r="C686" s="37">
        <v>44098</v>
      </c>
      <c r="D686" s="35" t="str">
        <f t="shared" si="182"/>
        <v>J</v>
      </c>
      <c r="E686" s="35">
        <f t="shared" si="183"/>
        <v>39</v>
      </c>
      <c r="F686" s="32">
        <v>48</v>
      </c>
      <c r="G686" s="32">
        <v>15</v>
      </c>
      <c r="H686" s="32">
        <v>31</v>
      </c>
      <c r="I686" s="32">
        <v>3</v>
      </c>
      <c r="J686" s="32">
        <v>10</v>
      </c>
      <c r="K686" s="32">
        <v>13</v>
      </c>
      <c r="L686" s="32">
        <v>43</v>
      </c>
      <c r="M686" s="32">
        <v>6</v>
      </c>
      <c r="N686" s="46" t="s">
        <v>27</v>
      </c>
      <c r="O686" s="80"/>
    </row>
    <row r="687" spans="1:15" x14ac:dyDescent="0.25">
      <c r="A687" s="48">
        <f t="shared" si="176"/>
        <v>998</v>
      </c>
      <c r="B687" s="49" t="s">
        <v>769</v>
      </c>
      <c r="C687" s="37">
        <v>44100</v>
      </c>
      <c r="D687" s="35" t="str">
        <f t="shared" si="182"/>
        <v>S</v>
      </c>
      <c r="E687" s="35">
        <f t="shared" si="183"/>
        <v>39</v>
      </c>
      <c r="F687" s="32">
        <v>26</v>
      </c>
      <c r="G687" s="32">
        <v>7</v>
      </c>
      <c r="H687" s="32">
        <v>10</v>
      </c>
      <c r="I687" s="32">
        <v>46</v>
      </c>
      <c r="J687" s="32">
        <v>14</v>
      </c>
      <c r="K687" s="32">
        <v>15</v>
      </c>
      <c r="L687" s="32">
        <v>20</v>
      </c>
      <c r="M687" s="32">
        <v>0</v>
      </c>
      <c r="N687" s="46" t="s">
        <v>27</v>
      </c>
      <c r="O687" s="80"/>
    </row>
    <row r="688" spans="1:15" x14ac:dyDescent="0.25">
      <c r="A688" s="48">
        <f t="shared" si="176"/>
        <v>999</v>
      </c>
      <c r="B688" s="49" t="s">
        <v>770</v>
      </c>
      <c r="C688" s="37">
        <v>44105</v>
      </c>
      <c r="D688" s="35" t="str">
        <f t="shared" si="182"/>
        <v>J</v>
      </c>
      <c r="E688" s="35">
        <f t="shared" si="183"/>
        <v>40</v>
      </c>
      <c r="F688" s="32">
        <v>4</v>
      </c>
      <c r="G688" s="32">
        <v>41</v>
      </c>
      <c r="H688" s="32">
        <v>10</v>
      </c>
      <c r="I688" s="32">
        <v>25</v>
      </c>
      <c r="J688" s="32">
        <v>6</v>
      </c>
      <c r="K688" s="32">
        <v>29</v>
      </c>
      <c r="L688" s="32">
        <v>19</v>
      </c>
      <c r="M688" s="32">
        <v>8</v>
      </c>
      <c r="N688" s="46" t="s">
        <v>27</v>
      </c>
      <c r="O688" s="80"/>
    </row>
    <row r="689" spans="1:15" x14ac:dyDescent="0.25">
      <c r="A689" s="48">
        <f t="shared" si="176"/>
        <v>1000</v>
      </c>
      <c r="B689" s="49" t="s">
        <v>771</v>
      </c>
      <c r="C689" s="37">
        <v>44107</v>
      </c>
      <c r="D689" s="35" t="str">
        <f t="shared" si="182"/>
        <v>S</v>
      </c>
      <c r="E689" s="35">
        <f t="shared" si="183"/>
        <v>40</v>
      </c>
      <c r="F689" s="32">
        <v>48</v>
      </c>
      <c r="G689" s="32">
        <v>12</v>
      </c>
      <c r="H689" s="32">
        <v>5</v>
      </c>
      <c r="I689" s="32">
        <v>42</v>
      </c>
      <c r="J689" s="32">
        <v>13</v>
      </c>
      <c r="K689" s="32">
        <v>27</v>
      </c>
      <c r="L689" s="32">
        <v>14</v>
      </c>
      <c r="M689" s="32">
        <v>5</v>
      </c>
      <c r="N689" s="46" t="s">
        <v>27</v>
      </c>
      <c r="O689" s="80"/>
    </row>
    <row r="690" spans="1:15" x14ac:dyDescent="0.25">
      <c r="A690" s="48">
        <f t="shared" si="176"/>
        <v>1001</v>
      </c>
      <c r="B690" s="49" t="s">
        <v>772</v>
      </c>
      <c r="C690" s="37">
        <v>44112</v>
      </c>
      <c r="D690" s="35" t="str">
        <f t="shared" si="182"/>
        <v>J</v>
      </c>
      <c r="E690" s="35">
        <f t="shared" si="183"/>
        <v>41</v>
      </c>
      <c r="F690" s="32">
        <v>1</v>
      </c>
      <c r="G690" s="32">
        <v>6</v>
      </c>
      <c r="H690" s="32">
        <v>11</v>
      </c>
      <c r="I690" s="32">
        <v>9</v>
      </c>
      <c r="J690" s="32">
        <v>21</v>
      </c>
      <c r="K690" s="32">
        <v>39</v>
      </c>
      <c r="L690" s="32">
        <v>19</v>
      </c>
      <c r="M690" s="32">
        <v>1</v>
      </c>
      <c r="N690" s="46" t="s">
        <v>27</v>
      </c>
      <c r="O690" s="80"/>
    </row>
    <row r="691" spans="1:15" x14ac:dyDescent="0.25">
      <c r="A691" s="48">
        <f t="shared" si="176"/>
        <v>1002</v>
      </c>
      <c r="B691" s="49" t="s">
        <v>773</v>
      </c>
      <c r="C691" s="37">
        <v>44114</v>
      </c>
      <c r="D691" s="35" t="str">
        <f t="shared" si="182"/>
        <v>S</v>
      </c>
      <c r="E691" s="35">
        <f t="shared" si="183"/>
        <v>41</v>
      </c>
      <c r="F691" s="32">
        <v>44</v>
      </c>
      <c r="G691" s="32">
        <v>1</v>
      </c>
      <c r="H691" s="32">
        <v>16</v>
      </c>
      <c r="I691" s="32">
        <v>27</v>
      </c>
      <c r="J691" s="32">
        <v>36</v>
      </c>
      <c r="K691" s="32">
        <v>4</v>
      </c>
      <c r="L691" s="32">
        <v>40</v>
      </c>
      <c r="M691" s="32">
        <v>4</v>
      </c>
      <c r="N691" s="46" t="s">
        <v>27</v>
      </c>
      <c r="O691" s="80"/>
    </row>
    <row r="692" spans="1:15" x14ac:dyDescent="0.25">
      <c r="A692" s="48">
        <f t="shared" si="176"/>
        <v>1003</v>
      </c>
      <c r="B692" s="49" t="s">
        <v>774</v>
      </c>
      <c r="C692" s="37">
        <v>44119</v>
      </c>
      <c r="D692" s="35" t="str">
        <f t="shared" si="182"/>
        <v>J</v>
      </c>
      <c r="E692" s="35">
        <f t="shared" si="183"/>
        <v>42</v>
      </c>
      <c r="F692" s="32">
        <v>48</v>
      </c>
      <c r="G692" s="32">
        <v>10</v>
      </c>
      <c r="H692" s="32">
        <v>42</v>
      </c>
      <c r="I692" s="32">
        <v>1</v>
      </c>
      <c r="J692" s="32">
        <v>23</v>
      </c>
      <c r="K692" s="32">
        <v>13</v>
      </c>
      <c r="L692" s="32">
        <v>40</v>
      </c>
      <c r="M692" s="32">
        <v>2</v>
      </c>
      <c r="N692" s="46" t="s">
        <v>27</v>
      </c>
      <c r="O692" s="80"/>
    </row>
    <row r="693" spans="1:15" x14ac:dyDescent="0.25">
      <c r="A693" s="48">
        <f t="shared" si="176"/>
        <v>1004</v>
      </c>
      <c r="B693" s="49" t="s">
        <v>775</v>
      </c>
      <c r="C693" s="37">
        <v>44121</v>
      </c>
      <c r="D693" s="35" t="str">
        <f t="shared" si="182"/>
        <v>S</v>
      </c>
      <c r="E693" s="35">
        <f t="shared" si="183"/>
        <v>42</v>
      </c>
      <c r="F693" s="32">
        <v>40</v>
      </c>
      <c r="G693" s="32">
        <v>1</v>
      </c>
      <c r="H693" s="32">
        <v>7</v>
      </c>
      <c r="I693" s="32">
        <v>41</v>
      </c>
      <c r="J693" s="32">
        <v>39</v>
      </c>
      <c r="K693" s="32">
        <v>46</v>
      </c>
      <c r="L693" s="32">
        <v>33</v>
      </c>
      <c r="M693" s="32">
        <v>3</v>
      </c>
      <c r="N693" s="46" t="s">
        <v>27</v>
      </c>
      <c r="O693" s="80"/>
    </row>
    <row r="694" spans="1:15" x14ac:dyDescent="0.25">
      <c r="A694" s="48">
        <f t="shared" si="176"/>
        <v>1005</v>
      </c>
      <c r="B694" s="49" t="s">
        <v>776</v>
      </c>
      <c r="C694" s="37">
        <v>44126</v>
      </c>
      <c r="D694" s="35" t="str">
        <f t="shared" si="182"/>
        <v>J</v>
      </c>
      <c r="E694" s="35">
        <f t="shared" si="183"/>
        <v>43</v>
      </c>
      <c r="F694" s="32">
        <v>13</v>
      </c>
      <c r="G694" s="32">
        <v>43</v>
      </c>
      <c r="H694" s="32">
        <v>36</v>
      </c>
      <c r="I694" s="32">
        <v>17</v>
      </c>
      <c r="J694" s="32">
        <v>39</v>
      </c>
      <c r="K694" s="32">
        <v>31</v>
      </c>
      <c r="L694" s="32">
        <v>19</v>
      </c>
      <c r="M694" s="32">
        <v>6</v>
      </c>
      <c r="N694" s="46" t="s">
        <v>27</v>
      </c>
      <c r="O694" s="80"/>
    </row>
    <row r="695" spans="1:15" x14ac:dyDescent="0.25">
      <c r="A695" s="48">
        <f t="shared" si="176"/>
        <v>1006</v>
      </c>
      <c r="B695" s="49" t="s">
        <v>777</v>
      </c>
      <c r="C695" s="37">
        <v>44128</v>
      </c>
      <c r="D695" s="35" t="str">
        <f t="shared" si="182"/>
        <v>S</v>
      </c>
      <c r="E695" s="35">
        <f>WEEKNUM(C695,21)</f>
        <v>43</v>
      </c>
      <c r="F695" s="32">
        <v>47</v>
      </c>
      <c r="G695" s="32">
        <v>9</v>
      </c>
      <c r="H695" s="32">
        <v>17</v>
      </c>
      <c r="I695" s="32">
        <v>42</v>
      </c>
      <c r="J695" s="32">
        <v>24</v>
      </c>
      <c r="K695" s="32">
        <v>41</v>
      </c>
      <c r="L695" s="32">
        <v>39</v>
      </c>
      <c r="M695" s="32">
        <v>1</v>
      </c>
      <c r="N695" s="46" t="s">
        <v>27</v>
      </c>
      <c r="O695" s="80"/>
    </row>
    <row r="696" spans="1:15" x14ac:dyDescent="0.25">
      <c r="A696" s="48">
        <f t="shared" si="176"/>
        <v>1007</v>
      </c>
      <c r="B696" s="49" t="s">
        <v>778</v>
      </c>
      <c r="C696" s="37">
        <v>44133</v>
      </c>
      <c r="D696" s="35" t="str">
        <f t="shared" si="182"/>
        <v>J</v>
      </c>
      <c r="E696" s="35">
        <f t="shared" ref="E696:E715" si="184">WEEKNUM(C696,21)</f>
        <v>44</v>
      </c>
      <c r="F696" s="32">
        <v>22</v>
      </c>
      <c r="G696" s="32">
        <v>49</v>
      </c>
      <c r="H696" s="32">
        <v>27</v>
      </c>
      <c r="I696" s="32">
        <v>1</v>
      </c>
      <c r="J696" s="32">
        <v>34</v>
      </c>
      <c r="K696" s="32">
        <v>47</v>
      </c>
      <c r="L696" s="32">
        <v>11</v>
      </c>
      <c r="M696" s="32">
        <v>6</v>
      </c>
      <c r="N696" s="46" t="s">
        <v>27</v>
      </c>
      <c r="O696" s="80"/>
    </row>
    <row r="697" spans="1:15" x14ac:dyDescent="0.25">
      <c r="A697" s="48">
        <f t="shared" si="176"/>
        <v>1008</v>
      </c>
      <c r="B697" s="49" t="s">
        <v>779</v>
      </c>
      <c r="C697" s="37">
        <v>44135</v>
      </c>
      <c r="D697" s="35" t="str">
        <f t="shared" si="182"/>
        <v>S</v>
      </c>
      <c r="E697" s="35">
        <f t="shared" si="184"/>
        <v>44</v>
      </c>
      <c r="F697" s="32">
        <v>2</v>
      </c>
      <c r="G697" s="32">
        <v>13</v>
      </c>
      <c r="H697" s="32">
        <v>32</v>
      </c>
      <c r="I697" s="32">
        <v>21</v>
      </c>
      <c r="J697" s="32">
        <v>41</v>
      </c>
      <c r="K697" s="32">
        <v>43</v>
      </c>
      <c r="L697" s="32">
        <v>40</v>
      </c>
      <c r="M697" s="32">
        <v>9</v>
      </c>
      <c r="N697" s="46" t="s">
        <v>27</v>
      </c>
      <c r="O697" s="80"/>
    </row>
    <row r="698" spans="1:15" x14ac:dyDescent="0.25">
      <c r="A698" s="48">
        <f t="shared" si="176"/>
        <v>1009</v>
      </c>
      <c r="B698" s="49" t="s">
        <v>780</v>
      </c>
      <c r="C698" s="37">
        <v>44140</v>
      </c>
      <c r="D698" s="35" t="str">
        <f t="shared" si="182"/>
        <v>J</v>
      </c>
      <c r="E698" s="35">
        <f t="shared" si="184"/>
        <v>45</v>
      </c>
      <c r="F698" s="32">
        <v>1</v>
      </c>
      <c r="G698" s="32">
        <v>10</v>
      </c>
      <c r="H698" s="32">
        <v>22</v>
      </c>
      <c r="I698" s="32">
        <v>41</v>
      </c>
      <c r="J698" s="32">
        <v>31</v>
      </c>
      <c r="K698" s="32">
        <v>4</v>
      </c>
      <c r="L698" s="32">
        <v>29</v>
      </c>
      <c r="M698" s="32">
        <v>0</v>
      </c>
      <c r="N698" s="46" t="s">
        <v>27</v>
      </c>
      <c r="O698" s="80"/>
    </row>
    <row r="699" spans="1:15" x14ac:dyDescent="0.25">
      <c r="A699" s="48">
        <f t="shared" si="176"/>
        <v>1010</v>
      </c>
      <c r="B699" s="49" t="s">
        <v>781</v>
      </c>
      <c r="C699" s="37">
        <v>44142</v>
      </c>
      <c r="D699" s="35" t="str">
        <f t="shared" si="182"/>
        <v>S</v>
      </c>
      <c r="E699" s="35">
        <f t="shared" si="184"/>
        <v>45</v>
      </c>
      <c r="F699" s="32">
        <v>20</v>
      </c>
      <c r="G699" s="32">
        <v>6</v>
      </c>
      <c r="H699" s="32">
        <v>48</v>
      </c>
      <c r="I699" s="32">
        <v>9</v>
      </c>
      <c r="J699" s="32">
        <v>2</v>
      </c>
      <c r="K699" s="32">
        <v>22</v>
      </c>
      <c r="L699" s="32">
        <v>16</v>
      </c>
      <c r="M699" s="32">
        <v>8</v>
      </c>
      <c r="N699" s="46" t="s">
        <v>27</v>
      </c>
      <c r="O699" s="80"/>
    </row>
    <row r="700" spans="1:15" x14ac:dyDescent="0.25">
      <c r="A700" s="48">
        <f t="shared" si="176"/>
        <v>1011</v>
      </c>
      <c r="B700" s="49" t="s">
        <v>782</v>
      </c>
      <c r="C700" s="37">
        <v>44147</v>
      </c>
      <c r="D700" s="35" t="str">
        <f t="shared" si="182"/>
        <v>J</v>
      </c>
      <c r="E700" s="35">
        <f t="shared" si="184"/>
        <v>46</v>
      </c>
      <c r="F700" s="32">
        <v>3</v>
      </c>
      <c r="G700" s="32">
        <v>46</v>
      </c>
      <c r="H700" s="32">
        <v>36</v>
      </c>
      <c r="I700" s="32">
        <v>21</v>
      </c>
      <c r="J700" s="32">
        <v>27</v>
      </c>
      <c r="K700" s="32">
        <v>37</v>
      </c>
      <c r="L700" s="32">
        <v>26</v>
      </c>
      <c r="M700" s="32">
        <v>7</v>
      </c>
      <c r="N700" s="46" t="s">
        <v>27</v>
      </c>
      <c r="O700" s="80"/>
    </row>
    <row r="701" spans="1:15" x14ac:dyDescent="0.25">
      <c r="A701" s="48">
        <f t="shared" si="176"/>
        <v>1012</v>
      </c>
      <c r="B701" s="49" t="s">
        <v>783</v>
      </c>
      <c r="C701" s="37">
        <v>44149</v>
      </c>
      <c r="D701" s="35" t="str">
        <f t="shared" si="182"/>
        <v>S</v>
      </c>
      <c r="E701" s="35">
        <f t="shared" si="184"/>
        <v>46</v>
      </c>
      <c r="F701" s="32">
        <v>36</v>
      </c>
      <c r="G701" s="32">
        <v>5</v>
      </c>
      <c r="H701" s="32">
        <v>33</v>
      </c>
      <c r="I701" s="32">
        <v>16</v>
      </c>
      <c r="J701" s="32">
        <v>43</v>
      </c>
      <c r="K701" s="32">
        <v>9</v>
      </c>
      <c r="L701" s="32">
        <v>41</v>
      </c>
      <c r="M701" s="32">
        <v>0</v>
      </c>
      <c r="N701" s="46" t="s">
        <v>27</v>
      </c>
      <c r="O701" s="80"/>
    </row>
    <row r="702" spans="1:15" x14ac:dyDescent="0.25">
      <c r="A702" s="48">
        <f t="shared" si="176"/>
        <v>1013</v>
      </c>
      <c r="B702" s="49" t="s">
        <v>784</v>
      </c>
      <c r="C702" s="37">
        <v>44154</v>
      </c>
      <c r="D702" s="35" t="str">
        <f t="shared" si="182"/>
        <v>J</v>
      </c>
      <c r="E702" s="35">
        <f t="shared" si="184"/>
        <v>47</v>
      </c>
      <c r="F702" s="32">
        <v>30</v>
      </c>
      <c r="G702" s="32">
        <v>44</v>
      </c>
      <c r="H702" s="32">
        <v>12</v>
      </c>
      <c r="I702" s="32">
        <v>6</v>
      </c>
      <c r="J702" s="32">
        <v>46</v>
      </c>
      <c r="K702" s="32">
        <v>3</v>
      </c>
      <c r="L702" s="32">
        <v>39</v>
      </c>
      <c r="M702" s="32">
        <v>0</v>
      </c>
      <c r="N702" s="46" t="s">
        <v>27</v>
      </c>
      <c r="O702" s="80"/>
    </row>
    <row r="703" spans="1:15" x14ac:dyDescent="0.25">
      <c r="A703" s="48">
        <f t="shared" si="176"/>
        <v>1014</v>
      </c>
      <c r="B703" s="49" t="s">
        <v>785</v>
      </c>
      <c r="C703" s="37">
        <v>44156</v>
      </c>
      <c r="D703" s="35" t="str">
        <f t="shared" si="182"/>
        <v>S</v>
      </c>
      <c r="E703" s="35">
        <f t="shared" si="184"/>
        <v>47</v>
      </c>
      <c r="F703" s="32">
        <v>15</v>
      </c>
      <c r="G703" s="32">
        <v>8</v>
      </c>
      <c r="H703" s="32">
        <v>32</v>
      </c>
      <c r="I703" s="32">
        <v>17</v>
      </c>
      <c r="J703" s="32">
        <v>36</v>
      </c>
      <c r="K703" s="32">
        <v>45</v>
      </c>
      <c r="L703" s="32">
        <v>25</v>
      </c>
      <c r="M703" s="32">
        <v>2</v>
      </c>
      <c r="N703" s="46" t="s">
        <v>27</v>
      </c>
      <c r="O703" s="80"/>
    </row>
    <row r="704" spans="1:15" x14ac:dyDescent="0.25">
      <c r="A704" s="48">
        <f t="shared" si="176"/>
        <v>1015</v>
      </c>
      <c r="B704" s="49" t="s">
        <v>786</v>
      </c>
      <c r="C704" s="37">
        <v>44161</v>
      </c>
      <c r="D704" s="35" t="str">
        <f t="shared" si="182"/>
        <v>J</v>
      </c>
      <c r="E704" s="35">
        <f t="shared" si="184"/>
        <v>48</v>
      </c>
      <c r="F704" s="32">
        <v>44</v>
      </c>
      <c r="G704" s="32">
        <v>31</v>
      </c>
      <c r="H704" s="32">
        <v>17</v>
      </c>
      <c r="I704" s="32">
        <v>22</v>
      </c>
      <c r="J704" s="32">
        <v>26</v>
      </c>
      <c r="K704" s="32">
        <v>29</v>
      </c>
      <c r="L704" s="32">
        <v>20</v>
      </c>
      <c r="M704" s="32">
        <v>9</v>
      </c>
      <c r="N704" s="46" t="s">
        <v>27</v>
      </c>
      <c r="O704" s="80"/>
    </row>
    <row r="705" spans="1:15" x14ac:dyDescent="0.25">
      <c r="A705" s="48">
        <f t="shared" si="176"/>
        <v>1016</v>
      </c>
      <c r="B705" s="49" t="s">
        <v>787</v>
      </c>
      <c r="C705" s="37">
        <v>44163</v>
      </c>
      <c r="D705" s="35" t="str">
        <f t="shared" si="182"/>
        <v>S</v>
      </c>
      <c r="E705" s="35">
        <f t="shared" si="184"/>
        <v>48</v>
      </c>
      <c r="F705" s="32">
        <v>21</v>
      </c>
      <c r="G705" s="32">
        <v>2</v>
      </c>
      <c r="H705" s="32">
        <v>25</v>
      </c>
      <c r="I705" s="32">
        <v>4</v>
      </c>
      <c r="J705" s="32">
        <v>28</v>
      </c>
      <c r="K705" s="32">
        <v>13</v>
      </c>
      <c r="L705" s="32">
        <v>32</v>
      </c>
      <c r="M705" s="32">
        <v>9</v>
      </c>
      <c r="N705" s="46" t="s">
        <v>27</v>
      </c>
      <c r="O705" s="80"/>
    </row>
    <row r="706" spans="1:15" x14ac:dyDescent="0.25">
      <c r="A706" s="48">
        <f t="shared" si="176"/>
        <v>1017</v>
      </c>
      <c r="B706" s="49" t="s">
        <v>788</v>
      </c>
      <c r="C706" s="37">
        <v>44168</v>
      </c>
      <c r="D706" s="35" t="str">
        <f t="shared" si="182"/>
        <v>J</v>
      </c>
      <c r="E706" s="35">
        <f t="shared" si="184"/>
        <v>49</v>
      </c>
      <c r="F706" s="32">
        <v>49</v>
      </c>
      <c r="G706" s="32">
        <v>2</v>
      </c>
      <c r="H706" s="32">
        <v>19</v>
      </c>
      <c r="I706" s="32">
        <v>32</v>
      </c>
      <c r="J706" s="32">
        <v>30</v>
      </c>
      <c r="K706" s="32">
        <v>14</v>
      </c>
      <c r="L706" s="32">
        <v>16</v>
      </c>
      <c r="M706" s="32">
        <v>9</v>
      </c>
      <c r="N706" s="46" t="s">
        <v>27</v>
      </c>
      <c r="O706" s="80"/>
    </row>
    <row r="707" spans="1:15" x14ac:dyDescent="0.25">
      <c r="A707" s="48">
        <f t="shared" si="176"/>
        <v>1018</v>
      </c>
      <c r="B707" s="49" t="s">
        <v>789</v>
      </c>
      <c r="C707" s="37">
        <v>44170</v>
      </c>
      <c r="D707" s="35" t="str">
        <f t="shared" si="182"/>
        <v>S</v>
      </c>
      <c r="E707" s="35">
        <f t="shared" si="184"/>
        <v>49</v>
      </c>
      <c r="F707" s="32">
        <v>31</v>
      </c>
      <c r="G707" s="32">
        <v>49</v>
      </c>
      <c r="H707" s="32">
        <v>3</v>
      </c>
      <c r="I707" s="32">
        <v>28</v>
      </c>
      <c r="J707" s="32">
        <v>14</v>
      </c>
      <c r="K707" s="32">
        <v>40</v>
      </c>
      <c r="L707" s="32">
        <v>20</v>
      </c>
      <c r="M707" s="32">
        <v>6</v>
      </c>
      <c r="N707" s="46" t="s">
        <v>27</v>
      </c>
      <c r="O707" s="80"/>
    </row>
    <row r="708" spans="1:15" x14ac:dyDescent="0.25">
      <c r="A708" s="48">
        <f t="shared" si="176"/>
        <v>1019</v>
      </c>
      <c r="B708" s="49" t="s">
        <v>790</v>
      </c>
      <c r="C708" s="37">
        <v>44175</v>
      </c>
      <c r="D708" s="35" t="str">
        <f t="shared" si="182"/>
        <v>J</v>
      </c>
      <c r="E708" s="35">
        <f t="shared" si="184"/>
        <v>50</v>
      </c>
      <c r="F708" s="32">
        <v>22</v>
      </c>
      <c r="G708" s="32">
        <v>9</v>
      </c>
      <c r="H708" s="32">
        <v>12</v>
      </c>
      <c r="I708" s="32">
        <v>13</v>
      </c>
      <c r="J708" s="32">
        <v>18</v>
      </c>
      <c r="K708" s="32">
        <v>36</v>
      </c>
      <c r="L708" s="32">
        <v>2</v>
      </c>
      <c r="M708" s="32">
        <v>7</v>
      </c>
      <c r="N708" s="46" t="s">
        <v>27</v>
      </c>
      <c r="O708" s="80"/>
    </row>
    <row r="709" spans="1:15" x14ac:dyDescent="0.25">
      <c r="A709" s="48">
        <f t="shared" si="176"/>
        <v>1020</v>
      </c>
      <c r="B709" s="49" t="s">
        <v>791</v>
      </c>
      <c r="C709" s="37">
        <v>44177</v>
      </c>
      <c r="D709" s="35" t="str">
        <f t="shared" si="182"/>
        <v>S</v>
      </c>
      <c r="E709" s="35">
        <f t="shared" si="184"/>
        <v>50</v>
      </c>
      <c r="F709" s="32">
        <v>26</v>
      </c>
      <c r="G709" s="32">
        <v>27</v>
      </c>
      <c r="H709" s="32">
        <v>16</v>
      </c>
      <c r="I709" s="32">
        <v>44</v>
      </c>
      <c r="J709" s="32">
        <v>40</v>
      </c>
      <c r="K709" s="32">
        <v>11</v>
      </c>
      <c r="L709" s="32">
        <v>18</v>
      </c>
      <c r="M709" s="32">
        <v>0</v>
      </c>
      <c r="N709" s="46" t="s">
        <v>27</v>
      </c>
      <c r="O709" s="80"/>
    </row>
    <row r="710" spans="1:15" x14ac:dyDescent="0.25">
      <c r="A710" s="48">
        <f t="shared" si="176"/>
        <v>1021</v>
      </c>
      <c r="B710" s="49" t="s">
        <v>792</v>
      </c>
      <c r="C710" s="37">
        <v>44182</v>
      </c>
      <c r="D710" s="35" t="str">
        <f t="shared" si="182"/>
        <v>J</v>
      </c>
      <c r="E710" s="35">
        <f t="shared" si="184"/>
        <v>51</v>
      </c>
      <c r="F710" s="32">
        <v>40</v>
      </c>
      <c r="G710" s="32">
        <v>11</v>
      </c>
      <c r="H710" s="32">
        <v>24</v>
      </c>
      <c r="I710" s="32">
        <v>43</v>
      </c>
      <c r="J710" s="32">
        <v>3</v>
      </c>
      <c r="K710" s="32">
        <v>38</v>
      </c>
      <c r="L710" s="32">
        <v>8</v>
      </c>
      <c r="M710" s="32">
        <v>6</v>
      </c>
      <c r="N710" s="46" t="s">
        <v>27</v>
      </c>
      <c r="O710" s="80"/>
    </row>
    <row r="711" spans="1:15" x14ac:dyDescent="0.25">
      <c r="A711" s="48">
        <f t="shared" si="176"/>
        <v>1022</v>
      </c>
      <c r="B711" s="49" t="s">
        <v>793</v>
      </c>
      <c r="C711" s="37">
        <v>44184</v>
      </c>
      <c r="D711" s="35" t="str">
        <f t="shared" si="182"/>
        <v>S</v>
      </c>
      <c r="E711" s="35">
        <f t="shared" si="184"/>
        <v>51</v>
      </c>
      <c r="F711" s="32">
        <v>11</v>
      </c>
      <c r="G711" s="32">
        <v>9</v>
      </c>
      <c r="H711" s="32">
        <v>6</v>
      </c>
      <c r="I711" s="32">
        <v>23</v>
      </c>
      <c r="J711" s="32">
        <v>19</v>
      </c>
      <c r="K711" s="32">
        <v>4</v>
      </c>
      <c r="L711" s="32">
        <v>10</v>
      </c>
      <c r="M711" s="32">
        <v>4</v>
      </c>
      <c r="N711" s="46" t="s">
        <v>27</v>
      </c>
      <c r="O711" s="80"/>
    </row>
    <row r="712" spans="1:15" x14ac:dyDescent="0.25">
      <c r="A712" s="48">
        <f t="shared" si="176"/>
        <v>1023</v>
      </c>
      <c r="B712" s="49" t="s">
        <v>794</v>
      </c>
      <c r="C712" s="37">
        <v>44189</v>
      </c>
      <c r="D712" s="35" t="str">
        <f t="shared" si="182"/>
        <v>J</v>
      </c>
      <c r="E712" s="35">
        <f t="shared" si="184"/>
        <v>52</v>
      </c>
      <c r="F712" s="32">
        <v>32</v>
      </c>
      <c r="G712" s="32">
        <v>43</v>
      </c>
      <c r="H712" s="32">
        <v>6</v>
      </c>
      <c r="I712" s="32">
        <v>4</v>
      </c>
      <c r="J712" s="32">
        <v>11</v>
      </c>
      <c r="K712" s="32">
        <v>36</v>
      </c>
      <c r="L712" s="32">
        <v>1</v>
      </c>
      <c r="M712" s="32">
        <v>4</v>
      </c>
      <c r="N712" s="46" t="s">
        <v>27</v>
      </c>
      <c r="O712" s="80"/>
    </row>
    <row r="713" spans="1:15" x14ac:dyDescent="0.25">
      <c r="A713" s="48">
        <f t="shared" si="176"/>
        <v>1024</v>
      </c>
      <c r="B713" s="49" t="s">
        <v>795</v>
      </c>
      <c r="C713" s="37">
        <v>44191</v>
      </c>
      <c r="D713" s="35" t="str">
        <f t="shared" si="182"/>
        <v>S</v>
      </c>
      <c r="E713" s="35">
        <f t="shared" si="184"/>
        <v>52</v>
      </c>
      <c r="F713" s="32">
        <v>20</v>
      </c>
      <c r="G713" s="32">
        <v>23</v>
      </c>
      <c r="H713" s="32">
        <v>43</v>
      </c>
      <c r="I713" s="32">
        <v>38</v>
      </c>
      <c r="J713" s="32">
        <v>16</v>
      </c>
      <c r="K713" s="32">
        <v>31</v>
      </c>
      <c r="L713" s="32">
        <v>27</v>
      </c>
      <c r="M713" s="32">
        <v>5</v>
      </c>
      <c r="N713" s="46" t="s">
        <v>27</v>
      </c>
      <c r="O713" s="80"/>
    </row>
    <row r="714" spans="1:15" x14ac:dyDescent="0.25">
      <c r="A714" s="48">
        <f t="shared" ref="A714:A900" si="185">+A713+1</f>
        <v>1025</v>
      </c>
      <c r="B714" s="49" t="s">
        <v>796</v>
      </c>
      <c r="C714" s="37">
        <v>44196</v>
      </c>
      <c r="D714" s="35" t="str">
        <f t="shared" si="182"/>
        <v>J</v>
      </c>
      <c r="E714" s="35">
        <f t="shared" si="184"/>
        <v>53</v>
      </c>
      <c r="F714" s="32">
        <v>5</v>
      </c>
      <c r="G714" s="32">
        <v>24</v>
      </c>
      <c r="H714" s="32">
        <v>15</v>
      </c>
      <c r="I714" s="32">
        <v>38</v>
      </c>
      <c r="J714" s="32">
        <v>7</v>
      </c>
      <c r="K714" s="32">
        <v>4</v>
      </c>
      <c r="L714" s="32">
        <v>41</v>
      </c>
      <c r="M714" s="32">
        <v>0</v>
      </c>
      <c r="N714" s="46" t="s">
        <v>27</v>
      </c>
      <c r="O714" s="80"/>
    </row>
    <row r="715" spans="1:15" x14ac:dyDescent="0.25">
      <c r="A715" s="48">
        <f t="shared" si="185"/>
        <v>1026</v>
      </c>
      <c r="B715" s="49" t="s">
        <v>797</v>
      </c>
      <c r="C715" s="37">
        <v>44198</v>
      </c>
      <c r="D715" s="35" t="str">
        <f t="shared" si="182"/>
        <v>S</v>
      </c>
      <c r="E715" s="35">
        <f t="shared" si="184"/>
        <v>53</v>
      </c>
      <c r="F715" s="32">
        <v>6</v>
      </c>
      <c r="G715" s="32">
        <v>38</v>
      </c>
      <c r="H715" s="32">
        <v>37</v>
      </c>
      <c r="I715" s="32">
        <v>13</v>
      </c>
      <c r="J715" s="32">
        <v>43</v>
      </c>
      <c r="K715" s="32">
        <v>19</v>
      </c>
      <c r="L715" s="32">
        <v>15</v>
      </c>
      <c r="M715" s="32">
        <v>9</v>
      </c>
      <c r="N715" s="46" t="s">
        <v>27</v>
      </c>
      <c r="O715" s="80"/>
    </row>
    <row r="716" spans="1:15" x14ac:dyDescent="0.25">
      <c r="A716" s="48">
        <f t="shared" si="185"/>
        <v>1027</v>
      </c>
      <c r="B716" s="49" t="s">
        <v>798</v>
      </c>
      <c r="C716" s="37">
        <v>44203</v>
      </c>
      <c r="D716" s="35" t="str">
        <f t="shared" ref="D716:D717" si="186">CHOOSE(WEEKDAY(C716),"D","L","M","X","J","V","S")</f>
        <v>J</v>
      </c>
      <c r="E716" s="35">
        <f>WEEKNUM(C716,21)</f>
        <v>1</v>
      </c>
      <c r="F716" s="32">
        <v>35</v>
      </c>
      <c r="G716" s="32">
        <v>46</v>
      </c>
      <c r="H716" s="32">
        <v>33</v>
      </c>
      <c r="I716" s="32">
        <v>18</v>
      </c>
      <c r="J716" s="32">
        <v>24</v>
      </c>
      <c r="K716" s="32">
        <v>32</v>
      </c>
      <c r="L716" s="32">
        <v>19</v>
      </c>
      <c r="M716" s="32">
        <v>3</v>
      </c>
      <c r="N716" s="46" t="s">
        <v>27</v>
      </c>
      <c r="O716" s="81"/>
    </row>
    <row r="717" spans="1:15" x14ac:dyDescent="0.25">
      <c r="A717" s="48">
        <f t="shared" si="185"/>
        <v>1028</v>
      </c>
      <c r="B717" s="49" t="s">
        <v>799</v>
      </c>
      <c r="C717" s="37">
        <v>44205</v>
      </c>
      <c r="D717" s="35" t="str">
        <f t="shared" si="186"/>
        <v>S</v>
      </c>
      <c r="E717" s="35">
        <f t="shared" ref="E717" si="187">WEEKNUM(C717,21)</f>
        <v>1</v>
      </c>
      <c r="F717" s="32">
        <v>38</v>
      </c>
      <c r="G717" s="32">
        <v>19</v>
      </c>
      <c r="H717" s="32">
        <v>13</v>
      </c>
      <c r="I717" s="32">
        <v>29</v>
      </c>
      <c r="J717" s="32">
        <v>8</v>
      </c>
      <c r="K717" s="32">
        <v>25</v>
      </c>
      <c r="L717" s="32">
        <v>32</v>
      </c>
      <c r="M717" s="32">
        <v>2</v>
      </c>
      <c r="N717" s="46" t="s">
        <v>27</v>
      </c>
      <c r="O717" s="82"/>
    </row>
    <row r="718" spans="1:15" x14ac:dyDescent="0.25">
      <c r="A718" s="48">
        <f t="shared" si="185"/>
        <v>1029</v>
      </c>
      <c r="B718" s="49" t="s">
        <v>800</v>
      </c>
      <c r="C718" s="37">
        <v>44210</v>
      </c>
      <c r="D718" s="35" t="str">
        <f t="shared" ref="D718" si="188">CHOOSE(WEEKDAY(C718),"D","L","M","X","J","V","S")</f>
        <v>J</v>
      </c>
      <c r="E718" s="35">
        <f t="shared" ref="E718" si="189">WEEKNUM(C718,21)</f>
        <v>2</v>
      </c>
      <c r="F718" s="32">
        <v>12</v>
      </c>
      <c r="G718" s="32">
        <v>39</v>
      </c>
      <c r="H718" s="32">
        <v>10</v>
      </c>
      <c r="I718" s="32">
        <v>14</v>
      </c>
      <c r="J718" s="32">
        <v>45</v>
      </c>
      <c r="K718" s="32">
        <v>41</v>
      </c>
      <c r="L718" s="32">
        <v>6</v>
      </c>
      <c r="M718" s="32">
        <v>3</v>
      </c>
      <c r="N718" s="46" t="s">
        <v>27</v>
      </c>
      <c r="O718" s="83"/>
    </row>
    <row r="719" spans="1:15" x14ac:dyDescent="0.25">
      <c r="A719" s="48">
        <f t="shared" si="185"/>
        <v>1030</v>
      </c>
      <c r="B719" s="49" t="s">
        <v>801</v>
      </c>
      <c r="C719" s="37">
        <v>44212</v>
      </c>
      <c r="D719" s="35" t="str">
        <f t="shared" ref="D719" si="190">CHOOSE(WEEKDAY(C719),"D","L","M","X","J","V","S")</f>
        <v>S</v>
      </c>
      <c r="E719" s="35">
        <f t="shared" ref="E719" si="191">WEEKNUM(C719,21)</f>
        <v>2</v>
      </c>
      <c r="F719" s="32">
        <v>49</v>
      </c>
      <c r="G719" s="32">
        <v>48</v>
      </c>
      <c r="H719" s="32">
        <v>28</v>
      </c>
      <c r="I719" s="32">
        <v>34</v>
      </c>
      <c r="J719" s="32">
        <v>1</v>
      </c>
      <c r="K719" s="32">
        <v>30</v>
      </c>
      <c r="L719" s="32">
        <v>42</v>
      </c>
      <c r="M719" s="32">
        <v>0</v>
      </c>
      <c r="N719" s="46" t="s">
        <v>27</v>
      </c>
      <c r="O719" s="81"/>
    </row>
    <row r="720" spans="1:15" x14ac:dyDescent="0.25">
      <c r="A720" s="48">
        <f t="shared" si="185"/>
        <v>1031</v>
      </c>
      <c r="B720" s="49" t="s">
        <v>802</v>
      </c>
      <c r="C720" s="37">
        <v>44217</v>
      </c>
      <c r="D720" s="35" t="str">
        <f t="shared" ref="D720" si="192">CHOOSE(WEEKDAY(C720),"D","L","M","X","J","V","S")</f>
        <v>J</v>
      </c>
      <c r="E720" s="42">
        <f t="shared" ref="E720:E725" si="193">WEEKNUM(C720,21)</f>
        <v>3</v>
      </c>
      <c r="F720" s="43">
        <v>44</v>
      </c>
      <c r="G720" s="43">
        <v>8</v>
      </c>
      <c r="H720" s="43">
        <v>31</v>
      </c>
      <c r="I720" s="43">
        <v>14</v>
      </c>
      <c r="J720" s="43">
        <v>42</v>
      </c>
      <c r="K720" s="43">
        <v>43</v>
      </c>
      <c r="L720" s="43">
        <v>20</v>
      </c>
      <c r="M720" s="43">
        <v>4</v>
      </c>
      <c r="N720" s="47" t="s">
        <v>27</v>
      </c>
      <c r="O720" s="84"/>
    </row>
    <row r="721" spans="1:15" x14ac:dyDescent="0.25">
      <c r="A721" s="48">
        <f t="shared" si="185"/>
        <v>1032</v>
      </c>
      <c r="B721" s="49" t="s">
        <v>803</v>
      </c>
      <c r="C721" s="37">
        <v>44219</v>
      </c>
      <c r="D721" s="35" t="str">
        <f t="shared" ref="D721:D722" si="194">CHOOSE(WEEKDAY(C721),"D","L","M","X","J","V","S")</f>
        <v>S</v>
      </c>
      <c r="E721" s="42">
        <f t="shared" si="193"/>
        <v>3</v>
      </c>
      <c r="F721" s="32">
        <v>11</v>
      </c>
      <c r="G721" s="32">
        <v>5</v>
      </c>
      <c r="H721" s="32">
        <v>28</v>
      </c>
      <c r="I721" s="32">
        <v>22</v>
      </c>
      <c r="J721" s="32">
        <v>30</v>
      </c>
      <c r="K721" s="32">
        <v>42</v>
      </c>
      <c r="L721" s="32">
        <v>26</v>
      </c>
      <c r="M721" s="32">
        <v>7</v>
      </c>
      <c r="N721" s="46" t="s">
        <v>27</v>
      </c>
      <c r="O721" s="81"/>
    </row>
    <row r="722" spans="1:15" x14ac:dyDescent="0.25">
      <c r="A722" s="48">
        <f t="shared" si="185"/>
        <v>1033</v>
      </c>
      <c r="B722" s="49" t="s">
        <v>804</v>
      </c>
      <c r="C722" s="37">
        <v>44224</v>
      </c>
      <c r="D722" s="35" t="str">
        <f t="shared" si="194"/>
        <v>J</v>
      </c>
      <c r="E722" s="35">
        <f t="shared" si="193"/>
        <v>4</v>
      </c>
      <c r="F722" s="32">
        <v>3</v>
      </c>
      <c r="G722" s="32">
        <v>35</v>
      </c>
      <c r="H722" s="32">
        <v>46</v>
      </c>
      <c r="I722" s="32">
        <v>49</v>
      </c>
      <c r="J722" s="32">
        <v>31</v>
      </c>
      <c r="K722" s="32">
        <v>26</v>
      </c>
      <c r="L722" s="32">
        <v>17</v>
      </c>
      <c r="M722" s="32">
        <v>3</v>
      </c>
      <c r="N722" s="47" t="s">
        <v>27</v>
      </c>
      <c r="O722" s="81"/>
    </row>
    <row r="723" spans="1:15" x14ac:dyDescent="0.25">
      <c r="A723" s="48">
        <f t="shared" si="185"/>
        <v>1034</v>
      </c>
      <c r="B723" s="49" t="s">
        <v>805</v>
      </c>
      <c r="C723" s="37">
        <v>44226</v>
      </c>
      <c r="D723" s="35" t="str">
        <f t="shared" ref="D723:D725" si="195">CHOOSE(WEEKDAY(C723),"D","L","M","X","J","V","S")</f>
        <v>S</v>
      </c>
      <c r="E723" s="42">
        <f t="shared" si="193"/>
        <v>4</v>
      </c>
      <c r="F723" s="32">
        <v>14</v>
      </c>
      <c r="G723" s="32">
        <v>36</v>
      </c>
      <c r="H723" s="32">
        <v>13</v>
      </c>
      <c r="I723" s="32">
        <v>26</v>
      </c>
      <c r="J723" s="32">
        <v>33</v>
      </c>
      <c r="K723" s="32">
        <v>40</v>
      </c>
      <c r="L723" s="32">
        <v>18</v>
      </c>
      <c r="M723" s="32">
        <v>4</v>
      </c>
      <c r="N723" s="47" t="s">
        <v>27</v>
      </c>
      <c r="O723" s="81"/>
    </row>
    <row r="724" spans="1:15" x14ac:dyDescent="0.25">
      <c r="A724" s="48">
        <f t="shared" si="185"/>
        <v>1035</v>
      </c>
      <c r="B724" s="49" t="s">
        <v>806</v>
      </c>
      <c r="C724" s="37">
        <v>44231</v>
      </c>
      <c r="D724" s="35" t="str">
        <f t="shared" si="195"/>
        <v>J</v>
      </c>
      <c r="E724" s="35">
        <f t="shared" si="193"/>
        <v>5</v>
      </c>
      <c r="F724" s="43">
        <v>9</v>
      </c>
      <c r="G724" s="43">
        <v>33</v>
      </c>
      <c r="H724" s="43">
        <v>5</v>
      </c>
      <c r="I724" s="43">
        <v>46</v>
      </c>
      <c r="J724" s="43">
        <v>11</v>
      </c>
      <c r="K724" s="43">
        <v>49</v>
      </c>
      <c r="L724" s="43">
        <v>10</v>
      </c>
      <c r="M724" s="43">
        <v>2</v>
      </c>
      <c r="N724" s="47" t="s">
        <v>27</v>
      </c>
      <c r="O724" s="79"/>
    </row>
    <row r="725" spans="1:15" x14ac:dyDescent="0.25">
      <c r="A725" s="48">
        <f t="shared" si="185"/>
        <v>1036</v>
      </c>
      <c r="B725" s="49" t="s">
        <v>808</v>
      </c>
      <c r="C725" s="37">
        <v>44233</v>
      </c>
      <c r="D725" s="35" t="str">
        <f t="shared" si="195"/>
        <v>S</v>
      </c>
      <c r="E725" s="35">
        <f t="shared" si="193"/>
        <v>5</v>
      </c>
      <c r="F725" s="32">
        <v>15</v>
      </c>
      <c r="G725" s="32">
        <v>37</v>
      </c>
      <c r="H725" s="32">
        <v>41</v>
      </c>
      <c r="I725" s="32">
        <v>22</v>
      </c>
      <c r="J725" s="32">
        <v>42</v>
      </c>
      <c r="K725" s="32">
        <v>7</v>
      </c>
      <c r="L725" s="32">
        <v>28</v>
      </c>
      <c r="M725" s="32">
        <v>5</v>
      </c>
      <c r="N725" s="47" t="s">
        <v>27</v>
      </c>
      <c r="O725" s="81"/>
    </row>
    <row r="726" spans="1:15" x14ac:dyDescent="0.25">
      <c r="A726" s="48">
        <f t="shared" si="185"/>
        <v>1037</v>
      </c>
      <c r="B726" s="49" t="s">
        <v>809</v>
      </c>
      <c r="C726" s="37">
        <v>44238</v>
      </c>
      <c r="D726" s="35" t="str">
        <f t="shared" ref="D726:D727" si="196">CHOOSE(WEEKDAY(C726),"D","L","M","X","J","V","S")</f>
        <v>J</v>
      </c>
      <c r="E726" s="35">
        <f t="shared" ref="E726:E727" si="197">WEEKNUM(C726,21)</f>
        <v>6</v>
      </c>
      <c r="F726" s="32">
        <v>39</v>
      </c>
      <c r="G726" s="32">
        <v>10</v>
      </c>
      <c r="H726" s="32">
        <v>3</v>
      </c>
      <c r="I726" s="32">
        <v>48</v>
      </c>
      <c r="J726" s="32">
        <v>8</v>
      </c>
      <c r="K726" s="32">
        <v>2</v>
      </c>
      <c r="L726" s="32">
        <v>44</v>
      </c>
      <c r="M726" s="32">
        <v>3</v>
      </c>
      <c r="N726" s="47" t="s">
        <v>27</v>
      </c>
      <c r="O726" s="81"/>
    </row>
    <row r="727" spans="1:15" x14ac:dyDescent="0.25">
      <c r="A727" s="48">
        <f t="shared" si="185"/>
        <v>1038</v>
      </c>
      <c r="B727" s="49" t="s">
        <v>810</v>
      </c>
      <c r="C727" s="37">
        <v>44240</v>
      </c>
      <c r="D727" s="35" t="str">
        <f t="shared" si="196"/>
        <v>S</v>
      </c>
      <c r="E727" s="35">
        <f t="shared" si="197"/>
        <v>6</v>
      </c>
      <c r="F727" s="32">
        <v>10</v>
      </c>
      <c r="G727" s="32">
        <v>37</v>
      </c>
      <c r="H727" s="32">
        <v>35</v>
      </c>
      <c r="I727" s="32">
        <v>9</v>
      </c>
      <c r="J727" s="32">
        <v>40</v>
      </c>
      <c r="K727" s="32">
        <v>25</v>
      </c>
      <c r="L727" s="32">
        <v>45</v>
      </c>
      <c r="M727" s="32">
        <v>9</v>
      </c>
      <c r="N727" s="47" t="s">
        <v>27</v>
      </c>
      <c r="O727" s="81"/>
    </row>
    <row r="728" spans="1:15" x14ac:dyDescent="0.25">
      <c r="A728" s="48">
        <f t="shared" si="185"/>
        <v>1039</v>
      </c>
      <c r="B728" s="49" t="s">
        <v>811</v>
      </c>
      <c r="C728" s="37">
        <v>44245</v>
      </c>
      <c r="D728" s="35" t="str">
        <f t="shared" ref="D728:D729" si="198">CHOOSE(WEEKDAY(C728),"D","L","M","X","J","V","S")</f>
        <v>J</v>
      </c>
      <c r="E728" s="42">
        <f t="shared" ref="E728:E733" si="199">WEEKNUM(C728,21)</f>
        <v>7</v>
      </c>
      <c r="F728" s="32">
        <v>29</v>
      </c>
      <c r="G728" s="32">
        <v>36</v>
      </c>
      <c r="H728" s="32">
        <v>1</v>
      </c>
      <c r="I728" s="32">
        <v>41</v>
      </c>
      <c r="J728" s="32">
        <v>9</v>
      </c>
      <c r="K728" s="32">
        <v>3</v>
      </c>
      <c r="L728" s="32">
        <v>37</v>
      </c>
      <c r="M728" s="32">
        <v>3</v>
      </c>
      <c r="N728" s="47" t="s">
        <v>27</v>
      </c>
      <c r="O728" s="85"/>
    </row>
    <row r="729" spans="1:15" x14ac:dyDescent="0.25">
      <c r="A729" s="48">
        <f t="shared" si="185"/>
        <v>1040</v>
      </c>
      <c r="B729" s="49" t="s">
        <v>812</v>
      </c>
      <c r="C729" s="37">
        <v>44247</v>
      </c>
      <c r="D729" s="35" t="str">
        <f t="shared" si="198"/>
        <v>S</v>
      </c>
      <c r="E729" s="35">
        <f t="shared" si="199"/>
        <v>7</v>
      </c>
      <c r="F729" s="32">
        <v>43</v>
      </c>
      <c r="G729" s="32">
        <v>2</v>
      </c>
      <c r="H729" s="32">
        <v>7</v>
      </c>
      <c r="I729" s="32">
        <v>38</v>
      </c>
      <c r="J729" s="32">
        <v>5</v>
      </c>
      <c r="K729" s="32">
        <v>44</v>
      </c>
      <c r="L729" s="32">
        <v>37</v>
      </c>
      <c r="M729" s="32">
        <v>1</v>
      </c>
      <c r="N729" s="47" t="s">
        <v>27</v>
      </c>
      <c r="O729" s="86"/>
    </row>
    <row r="730" spans="1:15" x14ac:dyDescent="0.25">
      <c r="A730" s="48">
        <f t="shared" si="185"/>
        <v>1041</v>
      </c>
      <c r="B730" s="49" t="s">
        <v>813</v>
      </c>
      <c r="C730" s="37">
        <v>44252</v>
      </c>
      <c r="D730" s="35" t="str">
        <f t="shared" ref="D730" si="200">CHOOSE(WEEKDAY(C730),"D","L","M","X","J","V","S")</f>
        <v>J</v>
      </c>
      <c r="E730" s="42">
        <f t="shared" si="199"/>
        <v>8</v>
      </c>
      <c r="F730" s="32">
        <v>36</v>
      </c>
      <c r="G730" s="32">
        <v>13</v>
      </c>
      <c r="H730" s="32">
        <v>33</v>
      </c>
      <c r="I730" s="32">
        <v>43</v>
      </c>
      <c r="J730" s="32">
        <v>25</v>
      </c>
      <c r="K730" s="32">
        <v>30</v>
      </c>
      <c r="L730" s="32">
        <v>7</v>
      </c>
      <c r="M730" s="32">
        <v>9</v>
      </c>
      <c r="N730" s="47" t="s">
        <v>27</v>
      </c>
      <c r="O730" s="87"/>
    </row>
    <row r="731" spans="1:15" x14ac:dyDescent="0.25">
      <c r="A731" s="48">
        <f t="shared" si="185"/>
        <v>1042</v>
      </c>
      <c r="B731" s="49" t="s">
        <v>814</v>
      </c>
      <c r="C731" s="37">
        <v>44254</v>
      </c>
      <c r="D731" s="35" t="str">
        <f t="shared" ref="D731:D733" si="201">CHOOSE(WEEKDAY(C731),"D","L","M","X","J","V","S")</f>
        <v>S</v>
      </c>
      <c r="E731" s="35">
        <f t="shared" si="199"/>
        <v>8</v>
      </c>
      <c r="F731" s="32">
        <v>14</v>
      </c>
      <c r="G731" s="32">
        <v>29</v>
      </c>
      <c r="H731" s="32">
        <v>42</v>
      </c>
      <c r="I731" s="32">
        <v>19</v>
      </c>
      <c r="J731" s="32">
        <v>48</v>
      </c>
      <c r="K731" s="32">
        <v>34</v>
      </c>
      <c r="L731" s="32">
        <v>4</v>
      </c>
      <c r="M731" s="32">
        <v>8</v>
      </c>
      <c r="N731" s="47" t="s">
        <v>27</v>
      </c>
      <c r="O731" s="81"/>
    </row>
    <row r="732" spans="1:15" x14ac:dyDescent="0.25">
      <c r="A732" s="48">
        <f t="shared" si="185"/>
        <v>1043</v>
      </c>
      <c r="B732" s="49" t="s">
        <v>815</v>
      </c>
      <c r="C732" s="37">
        <v>44259</v>
      </c>
      <c r="D732" s="35" t="str">
        <f t="shared" si="201"/>
        <v>J</v>
      </c>
      <c r="E732" s="42">
        <f t="shared" si="199"/>
        <v>9</v>
      </c>
      <c r="F732" s="32">
        <v>7</v>
      </c>
      <c r="G732" s="32">
        <v>42</v>
      </c>
      <c r="H732" s="32">
        <v>13</v>
      </c>
      <c r="I732" s="32">
        <v>8</v>
      </c>
      <c r="J732" s="32">
        <v>2</v>
      </c>
      <c r="K732" s="32">
        <v>32</v>
      </c>
      <c r="L732" s="32">
        <v>6</v>
      </c>
      <c r="M732" s="32">
        <v>0</v>
      </c>
      <c r="N732" s="47" t="s">
        <v>27</v>
      </c>
      <c r="O732" s="88"/>
    </row>
    <row r="733" spans="1:15" x14ac:dyDescent="0.25">
      <c r="A733" s="48">
        <f t="shared" si="185"/>
        <v>1044</v>
      </c>
      <c r="B733" s="49" t="s">
        <v>816</v>
      </c>
      <c r="C733" s="37">
        <v>44261</v>
      </c>
      <c r="D733" s="35" t="str">
        <f t="shared" si="201"/>
        <v>S</v>
      </c>
      <c r="E733" s="35">
        <f t="shared" si="199"/>
        <v>9</v>
      </c>
      <c r="F733" s="32">
        <v>16</v>
      </c>
      <c r="G733" s="32">
        <v>3</v>
      </c>
      <c r="H733" s="32">
        <v>40</v>
      </c>
      <c r="I733" s="32">
        <v>17</v>
      </c>
      <c r="J733" s="32">
        <v>11</v>
      </c>
      <c r="K733" s="32">
        <v>5</v>
      </c>
      <c r="L733" s="32">
        <v>32</v>
      </c>
      <c r="M733" s="32">
        <v>7</v>
      </c>
      <c r="N733" s="47" t="s">
        <v>27</v>
      </c>
      <c r="O733" s="81"/>
    </row>
    <row r="734" spans="1:15" x14ac:dyDescent="0.25">
      <c r="A734" s="48">
        <f t="shared" si="185"/>
        <v>1045</v>
      </c>
      <c r="B734" s="49" t="s">
        <v>821</v>
      </c>
      <c r="C734" s="37">
        <v>44266</v>
      </c>
      <c r="D734" s="35" t="str">
        <f t="shared" ref="D734:D735" si="202">CHOOSE(WEEKDAY(C734),"D","L","M","X","J","V","S")</f>
        <v>J</v>
      </c>
      <c r="E734" s="35">
        <f t="shared" ref="E734" si="203">WEEKNUM(C734,21)</f>
        <v>10</v>
      </c>
      <c r="F734" s="32">
        <v>28</v>
      </c>
      <c r="G734" s="32">
        <v>36</v>
      </c>
      <c r="H734" s="32">
        <v>17</v>
      </c>
      <c r="I734" s="32">
        <v>42</v>
      </c>
      <c r="J734" s="32">
        <v>1</v>
      </c>
      <c r="K734" s="32">
        <v>2</v>
      </c>
      <c r="L734" s="32">
        <v>16</v>
      </c>
      <c r="M734" s="32">
        <v>8</v>
      </c>
      <c r="N734" s="47" t="s">
        <v>27</v>
      </c>
      <c r="O734" s="88"/>
    </row>
    <row r="735" spans="1:15" x14ac:dyDescent="0.25">
      <c r="A735" s="48">
        <f t="shared" si="185"/>
        <v>1046</v>
      </c>
      <c r="B735" s="49" t="s">
        <v>822</v>
      </c>
      <c r="C735" s="37">
        <v>44268</v>
      </c>
      <c r="D735" s="35" t="str">
        <f t="shared" si="202"/>
        <v>S</v>
      </c>
      <c r="E735" s="35">
        <f t="shared" ref="E735:E740" si="204">WEEKNUM(C735,21)</f>
        <v>10</v>
      </c>
      <c r="F735" s="32">
        <v>12</v>
      </c>
      <c r="G735" s="32">
        <v>27</v>
      </c>
      <c r="H735" s="32">
        <v>1</v>
      </c>
      <c r="I735" s="32">
        <v>48</v>
      </c>
      <c r="J735" s="32">
        <v>32</v>
      </c>
      <c r="K735" s="32">
        <v>40</v>
      </c>
      <c r="L735" s="32">
        <v>44</v>
      </c>
      <c r="M735" s="32">
        <v>9</v>
      </c>
      <c r="N735" s="47" t="s">
        <v>27</v>
      </c>
      <c r="O735" s="81"/>
    </row>
    <row r="736" spans="1:15" x14ac:dyDescent="0.25">
      <c r="A736" s="48">
        <f t="shared" si="185"/>
        <v>1047</v>
      </c>
      <c r="B736" s="49" t="s">
        <v>824</v>
      </c>
      <c r="C736" s="37">
        <v>44273</v>
      </c>
      <c r="D736" s="35" t="str">
        <f t="shared" ref="D736" si="205">CHOOSE(WEEKDAY(C736),"D","L","M","X","J","V","S")</f>
        <v>J</v>
      </c>
      <c r="E736" s="42">
        <f t="shared" si="204"/>
        <v>11</v>
      </c>
      <c r="F736" s="43">
        <v>44</v>
      </c>
      <c r="G736" s="43">
        <v>28</v>
      </c>
      <c r="H736" s="43">
        <v>26</v>
      </c>
      <c r="I736" s="43">
        <v>45</v>
      </c>
      <c r="J736" s="43">
        <v>47</v>
      </c>
      <c r="K736" s="43">
        <v>2</v>
      </c>
      <c r="L736" s="43">
        <v>20</v>
      </c>
      <c r="M736" s="43">
        <v>8</v>
      </c>
      <c r="N736" s="47" t="s">
        <v>27</v>
      </c>
      <c r="O736" s="79"/>
    </row>
    <row r="737" spans="1:15" x14ac:dyDescent="0.25">
      <c r="A737" s="48">
        <f t="shared" si="185"/>
        <v>1048</v>
      </c>
      <c r="B737" s="49" t="s">
        <v>825</v>
      </c>
      <c r="C737" s="37">
        <v>44275</v>
      </c>
      <c r="D737" s="35" t="str">
        <f t="shared" ref="D737" si="206">CHOOSE(WEEKDAY(C737),"D","L","M","X","J","V","S")</f>
        <v>S</v>
      </c>
      <c r="E737" s="42">
        <f t="shared" si="204"/>
        <v>11</v>
      </c>
      <c r="F737" s="43">
        <v>11</v>
      </c>
      <c r="G737" s="43">
        <v>41</v>
      </c>
      <c r="H737" s="43">
        <v>13</v>
      </c>
      <c r="I737" s="43">
        <v>23</v>
      </c>
      <c r="J737" s="43">
        <v>42</v>
      </c>
      <c r="K737" s="43">
        <v>24</v>
      </c>
      <c r="L737" s="43">
        <v>7</v>
      </c>
      <c r="M737" s="43">
        <v>7</v>
      </c>
      <c r="N737" s="47" t="s">
        <v>27</v>
      </c>
      <c r="O737" s="89"/>
    </row>
    <row r="738" spans="1:15" x14ac:dyDescent="0.25">
      <c r="A738" s="48">
        <f t="shared" si="185"/>
        <v>1049</v>
      </c>
      <c r="B738" s="49" t="s">
        <v>826</v>
      </c>
      <c r="C738" s="37">
        <v>44280</v>
      </c>
      <c r="D738" s="35" t="str">
        <f t="shared" ref="D738" si="207">CHOOSE(WEEKDAY(C738),"D","L","M","X","J","V","S")</f>
        <v>J</v>
      </c>
      <c r="E738" s="42">
        <f t="shared" si="204"/>
        <v>12</v>
      </c>
      <c r="F738" s="43">
        <v>19</v>
      </c>
      <c r="G738" s="43">
        <v>49</v>
      </c>
      <c r="H738" s="43">
        <v>39</v>
      </c>
      <c r="I738" s="43">
        <v>5</v>
      </c>
      <c r="J738" s="43">
        <v>18</v>
      </c>
      <c r="K738" s="43">
        <v>26</v>
      </c>
      <c r="L738" s="32">
        <v>30</v>
      </c>
      <c r="M738" s="32">
        <v>4</v>
      </c>
      <c r="N738" s="47" t="s">
        <v>27</v>
      </c>
      <c r="O738" s="79"/>
    </row>
    <row r="739" spans="1:15" x14ac:dyDescent="0.25">
      <c r="A739" s="48">
        <f t="shared" si="185"/>
        <v>1050</v>
      </c>
      <c r="B739" s="49" t="s">
        <v>827</v>
      </c>
      <c r="C739" s="37">
        <v>44282</v>
      </c>
      <c r="D739" s="35" t="str">
        <f t="shared" ref="D739" si="208">CHOOSE(WEEKDAY(C739),"D","L","M","X","J","V","S")</f>
        <v>S</v>
      </c>
      <c r="E739" s="42">
        <f t="shared" si="204"/>
        <v>12</v>
      </c>
      <c r="F739" s="42">
        <v>44</v>
      </c>
      <c r="G739" s="43">
        <v>34</v>
      </c>
      <c r="H739" s="43">
        <v>7</v>
      </c>
      <c r="I739" s="43">
        <v>46</v>
      </c>
      <c r="J739" s="43">
        <v>22</v>
      </c>
      <c r="K739" s="43">
        <v>47</v>
      </c>
      <c r="L739" s="43">
        <v>30</v>
      </c>
      <c r="M739" s="43">
        <v>9</v>
      </c>
      <c r="N739" s="47" t="s">
        <v>27</v>
      </c>
      <c r="O739" s="79" t="s">
        <v>828</v>
      </c>
    </row>
    <row r="740" spans="1:15" x14ac:dyDescent="0.25">
      <c r="A740" s="48">
        <f t="shared" si="185"/>
        <v>1051</v>
      </c>
      <c r="B740" s="49" t="s">
        <v>829</v>
      </c>
      <c r="C740" s="37">
        <v>44287</v>
      </c>
      <c r="D740" s="35" t="str">
        <f t="shared" ref="D740" si="209">CHOOSE(WEEKDAY(C740),"D","L","M","X","J","V","S")</f>
        <v>J</v>
      </c>
      <c r="E740" s="35">
        <f t="shared" si="204"/>
        <v>13</v>
      </c>
      <c r="F740" s="32">
        <v>11</v>
      </c>
      <c r="G740" s="32">
        <v>41</v>
      </c>
      <c r="H740" s="32">
        <v>36</v>
      </c>
      <c r="I740" s="32">
        <v>20</v>
      </c>
      <c r="J740" s="32">
        <v>6</v>
      </c>
      <c r="K740" s="32">
        <v>24</v>
      </c>
      <c r="L740" s="32">
        <v>44</v>
      </c>
      <c r="M740" s="32">
        <v>4</v>
      </c>
      <c r="N740" s="47" t="s">
        <v>27</v>
      </c>
      <c r="O740" s="88"/>
    </row>
    <row r="741" spans="1:15" x14ac:dyDescent="0.25">
      <c r="A741" s="48">
        <f t="shared" si="185"/>
        <v>1052</v>
      </c>
      <c r="B741" s="49" t="s">
        <v>830</v>
      </c>
      <c r="C741" s="37">
        <v>44289</v>
      </c>
      <c r="D741" s="35" t="str">
        <f t="shared" ref="D741" si="210">CHOOSE(WEEKDAY(C741),"D","L","M","X","J","V","S")</f>
        <v>S</v>
      </c>
      <c r="E741" s="35">
        <f t="shared" ref="E741" si="211">WEEKNUM(C741,21)</f>
        <v>13</v>
      </c>
      <c r="F741" s="43">
        <v>10</v>
      </c>
      <c r="G741" s="43">
        <v>8</v>
      </c>
      <c r="H741" s="43">
        <v>1</v>
      </c>
      <c r="I741" s="43">
        <v>27</v>
      </c>
      <c r="J741" s="43">
        <v>31</v>
      </c>
      <c r="K741" s="43">
        <v>17</v>
      </c>
      <c r="L741" s="32">
        <v>34</v>
      </c>
      <c r="M741" s="32">
        <v>1</v>
      </c>
      <c r="N741" s="47" t="s">
        <v>27</v>
      </c>
      <c r="O741" s="79" t="s">
        <v>831</v>
      </c>
    </row>
    <row r="742" spans="1:15" x14ac:dyDescent="0.25">
      <c r="A742" s="48">
        <f t="shared" si="185"/>
        <v>1053</v>
      </c>
      <c r="B742" s="49" t="s">
        <v>832</v>
      </c>
      <c r="C742" s="37">
        <v>44294</v>
      </c>
      <c r="D742" s="35" t="str">
        <f t="shared" ref="D742" si="212">CHOOSE(WEEKDAY(C742),"D","L","M","X","J","V","S")</f>
        <v>J</v>
      </c>
      <c r="E742" s="35">
        <f t="shared" ref="E742" si="213">WEEKNUM(C742,21)</f>
        <v>14</v>
      </c>
      <c r="F742" s="43">
        <v>35</v>
      </c>
      <c r="G742" s="43">
        <v>41</v>
      </c>
      <c r="H742" s="43">
        <v>48</v>
      </c>
      <c r="I742" s="43">
        <v>26</v>
      </c>
      <c r="J742" s="43">
        <v>18</v>
      </c>
      <c r="K742" s="43">
        <v>10</v>
      </c>
      <c r="L742" s="43">
        <v>2</v>
      </c>
      <c r="M742" s="43">
        <v>8</v>
      </c>
      <c r="N742" s="47" t="s">
        <v>27</v>
      </c>
      <c r="O742" s="93"/>
    </row>
    <row r="743" spans="1:15" x14ac:dyDescent="0.25">
      <c r="A743" s="48">
        <f t="shared" si="185"/>
        <v>1054</v>
      </c>
      <c r="B743" s="49" t="s">
        <v>833</v>
      </c>
      <c r="C743" s="37">
        <v>44296</v>
      </c>
      <c r="D743" s="35" t="str">
        <f t="shared" ref="D743:D744" si="214">CHOOSE(WEEKDAY(C743),"D","L","M","X","J","V","S")</f>
        <v>S</v>
      </c>
      <c r="E743" s="42">
        <f>WEEKNUM(C743,21)</f>
        <v>14</v>
      </c>
      <c r="F743" s="43">
        <v>40</v>
      </c>
      <c r="G743" s="43">
        <v>8</v>
      </c>
      <c r="H743" s="43">
        <v>6</v>
      </c>
      <c r="I743" s="43">
        <v>41</v>
      </c>
      <c r="J743" s="43">
        <v>12</v>
      </c>
      <c r="K743" s="43">
        <v>30</v>
      </c>
      <c r="L743" s="43">
        <v>32</v>
      </c>
      <c r="M743" s="43">
        <v>6</v>
      </c>
      <c r="N743" s="47" t="s">
        <v>27</v>
      </c>
      <c r="O743" s="79"/>
    </row>
    <row r="744" spans="1:15" x14ac:dyDescent="0.25">
      <c r="A744" s="48">
        <f t="shared" si="185"/>
        <v>1055</v>
      </c>
      <c r="B744" s="49" t="s">
        <v>835</v>
      </c>
      <c r="C744" s="37">
        <v>44301</v>
      </c>
      <c r="D744" s="35" t="str">
        <f t="shared" si="214"/>
        <v>J</v>
      </c>
      <c r="E744" s="35">
        <f t="shared" ref="E744" si="215">WEEKNUM(C744,21)</f>
        <v>15</v>
      </c>
      <c r="F744" s="43">
        <v>20</v>
      </c>
      <c r="G744" s="43">
        <v>19</v>
      </c>
      <c r="H744" s="43">
        <v>29</v>
      </c>
      <c r="I744" s="43">
        <v>24</v>
      </c>
      <c r="J744" s="43">
        <v>14</v>
      </c>
      <c r="K744" s="43">
        <v>23</v>
      </c>
      <c r="L744" s="43">
        <v>15</v>
      </c>
      <c r="M744" s="43">
        <v>2</v>
      </c>
      <c r="N744" s="47" t="s">
        <v>27</v>
      </c>
      <c r="O744" s="79" t="s">
        <v>834</v>
      </c>
    </row>
    <row r="745" spans="1:15" x14ac:dyDescent="0.25">
      <c r="A745" s="48">
        <f t="shared" si="185"/>
        <v>1056</v>
      </c>
      <c r="B745" s="49" t="s">
        <v>836</v>
      </c>
      <c r="C745" s="37">
        <v>44303</v>
      </c>
      <c r="D745" s="35" t="str">
        <f t="shared" ref="D745" si="216">CHOOSE(WEEKDAY(C745),"D","L","M","X","J","V","S")</f>
        <v>S</v>
      </c>
      <c r="E745" s="35">
        <f t="shared" ref="E745:E750" si="217">WEEKNUM(C745,21)</f>
        <v>15</v>
      </c>
      <c r="F745" s="32">
        <v>13</v>
      </c>
      <c r="G745" s="32">
        <v>6</v>
      </c>
      <c r="H745" s="32">
        <v>40</v>
      </c>
      <c r="I745" s="32">
        <v>21</v>
      </c>
      <c r="J745" s="32">
        <v>26</v>
      </c>
      <c r="K745" s="32">
        <v>1</v>
      </c>
      <c r="L745" s="32">
        <v>12</v>
      </c>
      <c r="M745" s="32">
        <v>9</v>
      </c>
      <c r="N745" s="46" t="s">
        <v>27</v>
      </c>
      <c r="O745" s="94"/>
    </row>
    <row r="746" spans="1:15" x14ac:dyDescent="0.25">
      <c r="A746" s="48">
        <f t="shared" si="185"/>
        <v>1057</v>
      </c>
      <c r="B746" s="49" t="s">
        <v>837</v>
      </c>
      <c r="C746" s="37">
        <v>44308</v>
      </c>
      <c r="D746" s="35" t="str">
        <f t="shared" ref="D746" si="218">CHOOSE(WEEKDAY(C746),"D","L","M","X","J","V","S")</f>
        <v>J</v>
      </c>
      <c r="E746" s="35">
        <f t="shared" si="217"/>
        <v>16</v>
      </c>
      <c r="F746" s="32">
        <v>23</v>
      </c>
      <c r="G746" s="32">
        <v>15</v>
      </c>
      <c r="H746" s="32">
        <v>19</v>
      </c>
      <c r="I746" s="32">
        <v>27</v>
      </c>
      <c r="J746" s="32">
        <v>33</v>
      </c>
      <c r="K746" s="32">
        <v>8</v>
      </c>
      <c r="L746" s="32">
        <v>5</v>
      </c>
      <c r="M746" s="32">
        <v>5</v>
      </c>
      <c r="N746" s="46" t="s">
        <v>27</v>
      </c>
      <c r="O746" s="81"/>
    </row>
    <row r="747" spans="1:15" x14ac:dyDescent="0.25">
      <c r="A747" s="48">
        <f t="shared" si="185"/>
        <v>1058</v>
      </c>
      <c r="B747" s="49" t="s">
        <v>839</v>
      </c>
      <c r="C747" s="37">
        <v>44310</v>
      </c>
      <c r="D747" s="35" t="str">
        <f t="shared" ref="D747:D748" si="219">CHOOSE(WEEKDAY(C747),"D","L","M","X","J","V","S")</f>
        <v>S</v>
      </c>
      <c r="E747" s="42">
        <f t="shared" si="217"/>
        <v>16</v>
      </c>
      <c r="F747" s="43">
        <v>32</v>
      </c>
      <c r="G747" s="43">
        <v>43</v>
      </c>
      <c r="H747" s="43">
        <v>37</v>
      </c>
      <c r="I747" s="43">
        <v>2</v>
      </c>
      <c r="J747" s="43">
        <v>40</v>
      </c>
      <c r="K747" s="43">
        <v>26</v>
      </c>
      <c r="L747" s="43">
        <v>23</v>
      </c>
      <c r="M747" s="43">
        <v>9</v>
      </c>
      <c r="N747" s="46" t="s">
        <v>27</v>
      </c>
      <c r="O747" s="95" t="s">
        <v>838</v>
      </c>
    </row>
    <row r="748" spans="1:15" x14ac:dyDescent="0.25">
      <c r="A748" s="48">
        <f t="shared" si="185"/>
        <v>1059</v>
      </c>
      <c r="B748" s="49" t="s">
        <v>841</v>
      </c>
      <c r="C748" s="37">
        <v>44315</v>
      </c>
      <c r="D748" s="35" t="str">
        <f t="shared" si="219"/>
        <v>J</v>
      </c>
      <c r="E748" s="35">
        <f t="shared" si="217"/>
        <v>17</v>
      </c>
      <c r="F748" s="43">
        <v>37</v>
      </c>
      <c r="G748" s="43">
        <v>36</v>
      </c>
      <c r="H748" s="43">
        <v>4</v>
      </c>
      <c r="I748" s="43">
        <v>42</v>
      </c>
      <c r="J748" s="43">
        <v>1</v>
      </c>
      <c r="K748" s="43">
        <v>43</v>
      </c>
      <c r="L748" s="43">
        <v>15</v>
      </c>
      <c r="M748" s="43">
        <v>5</v>
      </c>
      <c r="N748" s="47" t="s">
        <v>27</v>
      </c>
      <c r="O748" s="96" t="s">
        <v>840</v>
      </c>
    </row>
    <row r="749" spans="1:15" x14ac:dyDescent="0.25">
      <c r="A749" s="48">
        <f t="shared" si="185"/>
        <v>1060</v>
      </c>
      <c r="B749" s="49" t="s">
        <v>842</v>
      </c>
      <c r="C749" s="37">
        <v>44317</v>
      </c>
      <c r="D749" s="35" t="str">
        <f t="shared" ref="D749" si="220">CHOOSE(WEEKDAY(C749),"D","L","M","X","J","V","S")</f>
        <v>S</v>
      </c>
      <c r="E749" s="42">
        <f t="shared" si="217"/>
        <v>17</v>
      </c>
      <c r="F749" s="43">
        <v>41</v>
      </c>
      <c r="G749" s="43">
        <v>29</v>
      </c>
      <c r="H749" s="43">
        <v>33</v>
      </c>
      <c r="I749" s="43">
        <v>23</v>
      </c>
      <c r="J749" s="43">
        <v>15</v>
      </c>
      <c r="K749" s="43">
        <v>37</v>
      </c>
      <c r="L749" s="43">
        <v>19</v>
      </c>
      <c r="M749" s="43">
        <v>0</v>
      </c>
      <c r="N749" s="46" t="s">
        <v>27</v>
      </c>
      <c r="O749" s="79"/>
    </row>
    <row r="750" spans="1:15" x14ac:dyDescent="0.25">
      <c r="A750" s="48">
        <f t="shared" si="185"/>
        <v>1061</v>
      </c>
      <c r="B750" s="49" t="s">
        <v>844</v>
      </c>
      <c r="C750" s="37">
        <v>44322</v>
      </c>
      <c r="D750" s="35" t="str">
        <f t="shared" ref="D750:D751" si="221">CHOOSE(WEEKDAY(C750),"D","L","M","X","J","V","S")</f>
        <v>J</v>
      </c>
      <c r="E750" s="42">
        <f t="shared" si="217"/>
        <v>18</v>
      </c>
      <c r="F750" s="43">
        <v>14</v>
      </c>
      <c r="G750" s="43">
        <v>35</v>
      </c>
      <c r="H750" s="43">
        <v>49</v>
      </c>
      <c r="I750" s="43">
        <v>21</v>
      </c>
      <c r="J750" s="43">
        <v>26</v>
      </c>
      <c r="K750" s="43">
        <v>1</v>
      </c>
      <c r="L750" s="43">
        <v>32</v>
      </c>
      <c r="M750" s="43">
        <v>9</v>
      </c>
      <c r="N750" s="47" t="s">
        <v>27</v>
      </c>
      <c r="O750" s="96" t="s">
        <v>843</v>
      </c>
    </row>
    <row r="751" spans="1:15" x14ac:dyDescent="0.25">
      <c r="A751" s="48">
        <f t="shared" si="185"/>
        <v>1062</v>
      </c>
      <c r="B751" s="49" t="s">
        <v>845</v>
      </c>
      <c r="C751" s="37">
        <v>44324</v>
      </c>
      <c r="D751" s="35" t="str">
        <f t="shared" si="221"/>
        <v>S</v>
      </c>
      <c r="E751" s="35">
        <f t="shared" ref="E751:E756" si="222">WEEKNUM(C751,21)</f>
        <v>18</v>
      </c>
      <c r="F751" s="32">
        <v>27</v>
      </c>
      <c r="G751" s="32">
        <v>31</v>
      </c>
      <c r="H751" s="32">
        <v>4</v>
      </c>
      <c r="I751" s="32">
        <v>7</v>
      </c>
      <c r="J751" s="32">
        <v>10</v>
      </c>
      <c r="K751" s="32">
        <v>18</v>
      </c>
      <c r="L751" s="32">
        <v>1</v>
      </c>
      <c r="M751" s="32">
        <v>1</v>
      </c>
      <c r="N751" s="46" t="s">
        <v>27</v>
      </c>
      <c r="O751" s="97" t="s">
        <v>846</v>
      </c>
    </row>
    <row r="752" spans="1:15" x14ac:dyDescent="0.25">
      <c r="A752" s="48">
        <f t="shared" si="185"/>
        <v>1063</v>
      </c>
      <c r="B752" s="49" t="s">
        <v>848</v>
      </c>
      <c r="C752" s="37">
        <v>44329</v>
      </c>
      <c r="D752" s="35" t="str">
        <f t="shared" ref="D752:D753" si="223">CHOOSE(WEEKDAY(C752),"D","L","M","X","J","V","S")</f>
        <v>J</v>
      </c>
      <c r="E752" s="35">
        <f t="shared" si="222"/>
        <v>19</v>
      </c>
      <c r="F752" s="43">
        <v>48</v>
      </c>
      <c r="G752" s="43">
        <v>3</v>
      </c>
      <c r="H752" s="43">
        <v>14</v>
      </c>
      <c r="I752" s="43">
        <v>29</v>
      </c>
      <c r="J752" s="43">
        <v>23</v>
      </c>
      <c r="K752" s="43">
        <v>35</v>
      </c>
      <c r="L752" s="43">
        <v>6</v>
      </c>
      <c r="M752" s="43">
        <v>8</v>
      </c>
      <c r="N752" s="47" t="s">
        <v>27</v>
      </c>
      <c r="O752" s="96" t="s">
        <v>847</v>
      </c>
    </row>
    <row r="753" spans="1:15" x14ac:dyDescent="0.25">
      <c r="A753" s="48">
        <f t="shared" si="185"/>
        <v>1064</v>
      </c>
      <c r="B753" s="49" t="s">
        <v>849</v>
      </c>
      <c r="C753" s="37">
        <v>44331</v>
      </c>
      <c r="D753" s="35" t="str">
        <f t="shared" si="223"/>
        <v>S</v>
      </c>
      <c r="E753" s="35">
        <f t="shared" si="222"/>
        <v>19</v>
      </c>
      <c r="F753" s="43">
        <v>45</v>
      </c>
      <c r="G753" s="43">
        <v>3</v>
      </c>
      <c r="H753" s="43">
        <v>44</v>
      </c>
      <c r="I753" s="43">
        <v>20</v>
      </c>
      <c r="J753" s="43">
        <v>8</v>
      </c>
      <c r="K753" s="43">
        <v>19</v>
      </c>
      <c r="L753" s="32">
        <v>17</v>
      </c>
      <c r="M753" s="32">
        <v>3</v>
      </c>
      <c r="N753" s="47" t="s">
        <v>27</v>
      </c>
      <c r="O753" s="79" t="s">
        <v>850</v>
      </c>
    </row>
    <row r="754" spans="1:15" x14ac:dyDescent="0.25">
      <c r="A754" s="48">
        <f t="shared" si="185"/>
        <v>1065</v>
      </c>
      <c r="B754" s="49" t="s">
        <v>852</v>
      </c>
      <c r="C754" s="37">
        <v>44336</v>
      </c>
      <c r="D754" s="35" t="str">
        <f t="shared" ref="D754:D755" si="224">CHOOSE(WEEKDAY(C754),"D","L","M","X","J","V","S")</f>
        <v>J</v>
      </c>
      <c r="E754" s="42">
        <f t="shared" si="222"/>
        <v>20</v>
      </c>
      <c r="F754" s="43">
        <v>13</v>
      </c>
      <c r="G754" s="43">
        <v>40</v>
      </c>
      <c r="H754" s="43">
        <v>15</v>
      </c>
      <c r="I754" s="43">
        <v>17</v>
      </c>
      <c r="J754" s="43">
        <v>2</v>
      </c>
      <c r="K754" s="43">
        <v>32</v>
      </c>
      <c r="L754" s="32">
        <v>28</v>
      </c>
      <c r="M754" s="32">
        <v>6</v>
      </c>
      <c r="N754" s="47" t="s">
        <v>27</v>
      </c>
      <c r="O754" s="79" t="s">
        <v>851</v>
      </c>
    </row>
    <row r="755" spans="1:15" x14ac:dyDescent="0.25">
      <c r="A755" s="48">
        <f t="shared" si="185"/>
        <v>1066</v>
      </c>
      <c r="B755" s="49" t="s">
        <v>853</v>
      </c>
      <c r="C755" s="37">
        <v>44338</v>
      </c>
      <c r="D755" s="35" t="str">
        <f t="shared" si="224"/>
        <v>S</v>
      </c>
      <c r="E755" s="35">
        <f t="shared" si="222"/>
        <v>20</v>
      </c>
      <c r="F755" s="32">
        <v>41</v>
      </c>
      <c r="G755" s="32">
        <v>46</v>
      </c>
      <c r="H755" s="32">
        <v>17</v>
      </c>
      <c r="I755" s="32">
        <v>19</v>
      </c>
      <c r="J755" s="32">
        <v>33</v>
      </c>
      <c r="K755" s="32">
        <v>24</v>
      </c>
      <c r="L755" s="32">
        <v>6</v>
      </c>
      <c r="M755" s="32">
        <v>7</v>
      </c>
      <c r="N755" s="46" t="s">
        <v>27</v>
      </c>
      <c r="O755" s="100" t="s">
        <v>854</v>
      </c>
    </row>
    <row r="756" spans="1:15" x14ac:dyDescent="0.25">
      <c r="A756" s="48">
        <f t="shared" si="185"/>
        <v>1067</v>
      </c>
      <c r="B756" s="49" t="s">
        <v>855</v>
      </c>
      <c r="C756" s="37">
        <v>44343</v>
      </c>
      <c r="D756" s="35" t="str">
        <f t="shared" ref="D756" si="225">CHOOSE(WEEKDAY(C756),"D","L","M","X","J","V","S")</f>
        <v>J</v>
      </c>
      <c r="E756" s="35">
        <f t="shared" si="222"/>
        <v>21</v>
      </c>
      <c r="F756" s="32">
        <v>14</v>
      </c>
      <c r="G756" s="32">
        <v>47</v>
      </c>
      <c r="H756" s="32">
        <v>12</v>
      </c>
      <c r="I756" s="32">
        <v>39</v>
      </c>
      <c r="J756" s="32">
        <v>41</v>
      </c>
      <c r="K756" s="32">
        <v>37</v>
      </c>
      <c r="L756" s="32">
        <v>6</v>
      </c>
      <c r="M756" s="32">
        <v>9</v>
      </c>
      <c r="N756" s="46" t="s">
        <v>27</v>
      </c>
      <c r="O756" s="81" t="s">
        <v>856</v>
      </c>
    </row>
    <row r="757" spans="1:15" x14ac:dyDescent="0.25">
      <c r="A757" s="48">
        <f t="shared" si="185"/>
        <v>1068</v>
      </c>
      <c r="B757" s="49" t="s">
        <v>859</v>
      </c>
      <c r="C757" s="37">
        <v>44345</v>
      </c>
      <c r="D757" s="35" t="str">
        <f t="shared" ref="D757" si="226">CHOOSE(WEEKDAY(C757),"D","L","M","X","J","V","S")</f>
        <v>S</v>
      </c>
      <c r="E757" s="42">
        <f>WEEKNUM(C757,21)</f>
        <v>21</v>
      </c>
      <c r="F757" s="32">
        <v>6</v>
      </c>
      <c r="G757" s="32">
        <v>21</v>
      </c>
      <c r="H757" s="32">
        <v>19</v>
      </c>
      <c r="I757" s="32">
        <v>7</v>
      </c>
      <c r="J757" s="32">
        <v>31</v>
      </c>
      <c r="K757" s="32">
        <v>42</v>
      </c>
      <c r="L757" s="32">
        <v>10</v>
      </c>
      <c r="M757" s="32">
        <v>0</v>
      </c>
      <c r="N757" s="47" t="s">
        <v>27</v>
      </c>
      <c r="O757" s="79" t="s">
        <v>858</v>
      </c>
    </row>
    <row r="758" spans="1:15" x14ac:dyDescent="0.25">
      <c r="A758" s="48">
        <f t="shared" si="185"/>
        <v>1069</v>
      </c>
      <c r="B758" s="49" t="s">
        <v>860</v>
      </c>
      <c r="C758" s="37">
        <v>44350</v>
      </c>
      <c r="D758" s="35" t="str">
        <f t="shared" ref="D758" si="227">CHOOSE(WEEKDAY(C758),"D","L","M","X","J","V","S")</f>
        <v>J</v>
      </c>
      <c r="E758" s="42">
        <f>WEEKNUM(C758,21)</f>
        <v>22</v>
      </c>
      <c r="F758" s="43">
        <v>19</v>
      </c>
      <c r="G758" s="43">
        <v>9</v>
      </c>
      <c r="H758" s="43">
        <v>49</v>
      </c>
      <c r="I758" s="43">
        <v>30</v>
      </c>
      <c r="J758" s="43">
        <v>2</v>
      </c>
      <c r="K758" s="43">
        <v>1</v>
      </c>
      <c r="L758" s="43">
        <v>16</v>
      </c>
      <c r="M758" s="43">
        <v>8</v>
      </c>
      <c r="N758" s="47" t="s">
        <v>27</v>
      </c>
      <c r="O758" s="101" t="s">
        <v>878</v>
      </c>
    </row>
    <row r="759" spans="1:15" x14ac:dyDescent="0.25">
      <c r="A759" s="48">
        <f t="shared" si="185"/>
        <v>1070</v>
      </c>
      <c r="B759" s="49" t="s">
        <v>861</v>
      </c>
      <c r="C759" s="37">
        <v>44352</v>
      </c>
      <c r="D759" s="35" t="str">
        <f t="shared" ref="D759:D760" si="228">CHOOSE(WEEKDAY(C759),"D","L","M","X","J","V","S")</f>
        <v>S</v>
      </c>
      <c r="E759" s="42">
        <f>WEEKNUM(C759,21)</f>
        <v>22</v>
      </c>
      <c r="F759" s="43">
        <v>28</v>
      </c>
      <c r="G759" s="43">
        <v>45</v>
      </c>
      <c r="H759" s="43">
        <v>1</v>
      </c>
      <c r="I759" s="43">
        <v>34</v>
      </c>
      <c r="J759" s="43">
        <v>25</v>
      </c>
      <c r="K759" s="43">
        <v>26</v>
      </c>
      <c r="L759" s="43">
        <v>49</v>
      </c>
      <c r="M759" s="43">
        <v>1</v>
      </c>
      <c r="N759" s="47" t="s">
        <v>27</v>
      </c>
      <c r="O759" s="101" t="s">
        <v>879</v>
      </c>
    </row>
    <row r="760" spans="1:15" x14ac:dyDescent="0.25">
      <c r="A760" s="48">
        <f t="shared" si="185"/>
        <v>1071</v>
      </c>
      <c r="B760" s="49" t="s">
        <v>862</v>
      </c>
      <c r="C760" s="37">
        <v>44357</v>
      </c>
      <c r="D760" s="35" t="str">
        <f t="shared" si="228"/>
        <v>J</v>
      </c>
      <c r="E760" s="35">
        <f t="shared" ref="E760" si="229">WEEKNUM(C760,21)</f>
        <v>23</v>
      </c>
      <c r="F760" s="43">
        <v>26</v>
      </c>
      <c r="G760" s="43">
        <v>29</v>
      </c>
      <c r="H760" s="43">
        <v>41</v>
      </c>
      <c r="I760" s="43">
        <v>19</v>
      </c>
      <c r="J760" s="43">
        <v>42</v>
      </c>
      <c r="K760" s="43">
        <v>2</v>
      </c>
      <c r="L760" s="43">
        <v>45</v>
      </c>
      <c r="M760" s="43">
        <v>4</v>
      </c>
      <c r="N760" s="47" t="s">
        <v>27</v>
      </c>
      <c r="O760" s="79" t="s">
        <v>863</v>
      </c>
    </row>
    <row r="761" spans="1:15" x14ac:dyDescent="0.25">
      <c r="A761" s="48">
        <f t="shared" si="185"/>
        <v>1072</v>
      </c>
      <c r="B761" s="49" t="s">
        <v>865</v>
      </c>
      <c r="C761" s="37">
        <v>44359</v>
      </c>
      <c r="D761" s="35" t="str">
        <f t="shared" ref="D761:D763" si="230">CHOOSE(WEEKDAY(C761),"D","L","M","X","J","V","S")</f>
        <v>S</v>
      </c>
      <c r="E761" s="35">
        <f t="shared" ref="E761" si="231">WEEKNUM(C761,21)</f>
        <v>23</v>
      </c>
      <c r="F761" s="32">
        <v>1</v>
      </c>
      <c r="G761" s="32">
        <v>23</v>
      </c>
      <c r="H761" s="32">
        <v>38</v>
      </c>
      <c r="I761" s="32">
        <v>48</v>
      </c>
      <c r="J761" s="32">
        <v>19</v>
      </c>
      <c r="K761" s="32">
        <v>31</v>
      </c>
      <c r="L761" s="32">
        <v>40</v>
      </c>
      <c r="M761" s="32">
        <v>3</v>
      </c>
      <c r="N761" s="47" t="s">
        <v>27</v>
      </c>
      <c r="O761" s="79" t="s">
        <v>864</v>
      </c>
    </row>
    <row r="762" spans="1:15" x14ac:dyDescent="0.25">
      <c r="A762" s="48">
        <f t="shared" si="185"/>
        <v>1073</v>
      </c>
      <c r="B762" s="49" t="s">
        <v>867</v>
      </c>
      <c r="C762" s="37">
        <v>44364</v>
      </c>
      <c r="D762" s="35" t="str">
        <f t="shared" si="230"/>
        <v>J</v>
      </c>
      <c r="E762" s="42">
        <f t="shared" ref="E762:E767" si="232">WEEKNUM(C762,21)</f>
        <v>24</v>
      </c>
      <c r="F762" s="32">
        <v>15</v>
      </c>
      <c r="G762" s="32">
        <v>21</v>
      </c>
      <c r="H762" s="32">
        <v>37</v>
      </c>
      <c r="I762" s="32">
        <v>25</v>
      </c>
      <c r="J762" s="32">
        <v>8</v>
      </c>
      <c r="K762" s="32">
        <v>42</v>
      </c>
      <c r="L762" s="32">
        <v>44</v>
      </c>
      <c r="M762" s="32">
        <v>3</v>
      </c>
      <c r="N762" s="47" t="s">
        <v>27</v>
      </c>
      <c r="O762" s="79" t="s">
        <v>866</v>
      </c>
    </row>
    <row r="763" spans="1:15" x14ac:dyDescent="0.25">
      <c r="A763" s="48">
        <f t="shared" si="185"/>
        <v>1074</v>
      </c>
      <c r="B763" s="49" t="s">
        <v>868</v>
      </c>
      <c r="C763" s="37">
        <v>44366</v>
      </c>
      <c r="D763" s="35" t="str">
        <f t="shared" si="230"/>
        <v>S</v>
      </c>
      <c r="E763" s="35">
        <f t="shared" si="232"/>
        <v>24</v>
      </c>
      <c r="F763" s="32">
        <v>29</v>
      </c>
      <c r="G763" s="32">
        <v>15</v>
      </c>
      <c r="H763" s="32">
        <v>19</v>
      </c>
      <c r="I763" s="32">
        <v>38</v>
      </c>
      <c r="J763" s="32">
        <v>8</v>
      </c>
      <c r="K763" s="32">
        <v>48</v>
      </c>
      <c r="L763" s="32">
        <v>37</v>
      </c>
      <c r="M763" s="32">
        <v>1</v>
      </c>
      <c r="N763" s="47" t="s">
        <v>27</v>
      </c>
      <c r="O763" s="102" t="s">
        <v>869</v>
      </c>
    </row>
    <row r="764" spans="1:15" x14ac:dyDescent="0.25">
      <c r="A764" s="48">
        <f t="shared" si="185"/>
        <v>1075</v>
      </c>
      <c r="B764" s="49" t="s">
        <v>870</v>
      </c>
      <c r="C764" s="37">
        <v>44371</v>
      </c>
      <c r="D764" s="35" t="str">
        <f t="shared" ref="D764:D765" si="233">CHOOSE(WEEKDAY(C764),"D","L","M","X","J","V","S")</f>
        <v>J</v>
      </c>
      <c r="E764" s="35">
        <f t="shared" si="232"/>
        <v>25</v>
      </c>
      <c r="F764" s="32">
        <v>12</v>
      </c>
      <c r="G764" s="32">
        <v>28</v>
      </c>
      <c r="H764" s="32">
        <v>9</v>
      </c>
      <c r="I764" s="32">
        <v>26</v>
      </c>
      <c r="J764" s="32">
        <v>34</v>
      </c>
      <c r="K764" s="32">
        <v>1</v>
      </c>
      <c r="L764" s="32">
        <v>25</v>
      </c>
      <c r="M764" s="32">
        <v>0</v>
      </c>
      <c r="N764" s="47" t="s">
        <v>27</v>
      </c>
      <c r="O764" s="102" t="s">
        <v>871</v>
      </c>
    </row>
    <row r="765" spans="1:15" x14ac:dyDescent="0.25">
      <c r="A765" s="48">
        <f t="shared" si="185"/>
        <v>1076</v>
      </c>
      <c r="B765" s="49" t="s">
        <v>872</v>
      </c>
      <c r="C765" s="37">
        <v>44373</v>
      </c>
      <c r="D765" s="35" t="str">
        <f t="shared" si="233"/>
        <v>S</v>
      </c>
      <c r="E765" s="35">
        <f t="shared" si="232"/>
        <v>25</v>
      </c>
      <c r="F765" s="32">
        <v>22</v>
      </c>
      <c r="G765" s="32">
        <v>1</v>
      </c>
      <c r="H765" s="32">
        <v>39</v>
      </c>
      <c r="I765" s="32">
        <v>4</v>
      </c>
      <c r="J765" s="32">
        <v>40</v>
      </c>
      <c r="K765" s="32">
        <v>35</v>
      </c>
      <c r="L765" s="32">
        <v>34</v>
      </c>
      <c r="M765" s="43">
        <v>0</v>
      </c>
      <c r="N765" s="47" t="s">
        <v>27</v>
      </c>
      <c r="O765" s="79" t="s">
        <v>873</v>
      </c>
    </row>
    <row r="766" spans="1:15" x14ac:dyDescent="0.25">
      <c r="A766" s="48">
        <f t="shared" si="185"/>
        <v>1077</v>
      </c>
      <c r="B766" s="49" t="s">
        <v>874</v>
      </c>
      <c r="C766" s="37">
        <v>44378</v>
      </c>
      <c r="D766" s="35" t="str">
        <f t="shared" ref="D766" si="234">CHOOSE(WEEKDAY(C766),"D","L","M","X","J","V","S")</f>
        <v>J</v>
      </c>
      <c r="E766" s="35">
        <f t="shared" si="232"/>
        <v>26</v>
      </c>
      <c r="F766" s="32">
        <v>34</v>
      </c>
      <c r="G766" s="32">
        <v>29</v>
      </c>
      <c r="H766" s="32">
        <v>6</v>
      </c>
      <c r="I766" s="32">
        <v>22</v>
      </c>
      <c r="J766" s="32">
        <v>2</v>
      </c>
      <c r="K766" s="32">
        <v>1</v>
      </c>
      <c r="L766" s="32">
        <v>8</v>
      </c>
      <c r="M766" s="32">
        <v>8</v>
      </c>
      <c r="N766" s="47" t="s">
        <v>27</v>
      </c>
      <c r="O766" s="81" t="s">
        <v>875</v>
      </c>
    </row>
    <row r="767" spans="1:15" x14ac:dyDescent="0.25">
      <c r="A767" s="48">
        <f t="shared" si="185"/>
        <v>1078</v>
      </c>
      <c r="B767" s="49" t="s">
        <v>876</v>
      </c>
      <c r="C767" s="37">
        <v>44380</v>
      </c>
      <c r="D767" s="35" t="str">
        <f t="shared" ref="D767:D768" si="235">CHOOSE(WEEKDAY(C767),"D","L","M","X","J","V","S")</f>
        <v>S</v>
      </c>
      <c r="E767" s="35">
        <f t="shared" si="232"/>
        <v>26</v>
      </c>
      <c r="F767" s="43">
        <v>18</v>
      </c>
      <c r="G767" s="43">
        <v>35</v>
      </c>
      <c r="H767" s="43">
        <v>5</v>
      </c>
      <c r="I767" s="43">
        <v>34</v>
      </c>
      <c r="J767" s="43">
        <v>19</v>
      </c>
      <c r="K767" s="43">
        <v>10</v>
      </c>
      <c r="L767" s="43">
        <v>17</v>
      </c>
      <c r="M767" s="43">
        <v>5</v>
      </c>
      <c r="N767" s="47" t="s">
        <v>27</v>
      </c>
      <c r="O767" s="79" t="s">
        <v>877</v>
      </c>
    </row>
    <row r="768" spans="1:15" x14ac:dyDescent="0.25">
      <c r="A768" s="48">
        <f t="shared" si="185"/>
        <v>1079</v>
      </c>
      <c r="B768" s="49" t="s">
        <v>880</v>
      </c>
      <c r="C768" s="37">
        <v>44385</v>
      </c>
      <c r="D768" s="35" t="str">
        <f t="shared" si="235"/>
        <v>J</v>
      </c>
      <c r="E768" s="35">
        <f t="shared" ref="E768" si="236">WEEKNUM(C768,21)</f>
        <v>27</v>
      </c>
      <c r="F768" s="43">
        <v>2</v>
      </c>
      <c r="G768" s="43">
        <v>16</v>
      </c>
      <c r="H768" s="43">
        <v>5</v>
      </c>
      <c r="I768" s="43">
        <v>21</v>
      </c>
      <c r="J768" s="43">
        <v>35</v>
      </c>
      <c r="K768" s="43">
        <v>34</v>
      </c>
      <c r="L768" s="43">
        <v>31</v>
      </c>
      <c r="M768" s="43">
        <v>0</v>
      </c>
      <c r="N768" s="47" t="s">
        <v>27</v>
      </c>
      <c r="O768" s="79" t="s">
        <v>881</v>
      </c>
    </row>
    <row r="769" spans="1:15" x14ac:dyDescent="0.25">
      <c r="A769" s="48">
        <f t="shared" si="185"/>
        <v>1080</v>
      </c>
      <c r="B769" s="49" t="s">
        <v>882</v>
      </c>
      <c r="C769" s="37">
        <v>44387</v>
      </c>
      <c r="D769" s="35" t="str">
        <f t="shared" ref="D769:D770" si="237">CHOOSE(WEEKDAY(C769),"D","L","M","X","J","V","S")</f>
        <v>S</v>
      </c>
      <c r="E769" s="35">
        <f t="shared" ref="E769:E774" si="238">WEEKNUM(C769,21)</f>
        <v>27</v>
      </c>
      <c r="F769" s="32">
        <v>20</v>
      </c>
      <c r="G769" s="32">
        <v>21</v>
      </c>
      <c r="H769" s="32">
        <v>32</v>
      </c>
      <c r="I769" s="32">
        <v>25</v>
      </c>
      <c r="J769" s="32">
        <v>15</v>
      </c>
      <c r="K769" s="32">
        <v>42</v>
      </c>
      <c r="L769" s="32">
        <v>10</v>
      </c>
      <c r="M769" s="32">
        <v>3</v>
      </c>
      <c r="N769" s="47" t="s">
        <v>27</v>
      </c>
      <c r="O769" s="81" t="s">
        <v>883</v>
      </c>
    </row>
    <row r="770" spans="1:15" x14ac:dyDescent="0.25">
      <c r="A770" s="48">
        <f t="shared" si="185"/>
        <v>1081</v>
      </c>
      <c r="B770" s="49" t="s">
        <v>884</v>
      </c>
      <c r="C770" s="37">
        <v>44392</v>
      </c>
      <c r="D770" s="35" t="str">
        <f t="shared" si="237"/>
        <v>J</v>
      </c>
      <c r="E770" s="35">
        <f t="shared" si="238"/>
        <v>28</v>
      </c>
      <c r="F770" s="32">
        <v>23</v>
      </c>
      <c r="G770" s="32">
        <v>5</v>
      </c>
      <c r="H770" s="32">
        <v>19</v>
      </c>
      <c r="I770" s="32">
        <v>36</v>
      </c>
      <c r="J770" s="32">
        <v>34</v>
      </c>
      <c r="K770" s="32">
        <v>37</v>
      </c>
      <c r="L770" s="32">
        <v>29</v>
      </c>
      <c r="M770" s="32">
        <v>7</v>
      </c>
      <c r="N770" s="47" t="s">
        <v>27</v>
      </c>
      <c r="O770" s="103" t="s">
        <v>885</v>
      </c>
    </row>
    <row r="771" spans="1:15" x14ac:dyDescent="0.25">
      <c r="A771" s="48">
        <f t="shared" si="185"/>
        <v>1082</v>
      </c>
      <c r="B771" s="49" t="s">
        <v>886</v>
      </c>
      <c r="C771" s="37">
        <v>44394</v>
      </c>
      <c r="D771" s="35" t="str">
        <f t="shared" ref="D771" si="239">CHOOSE(WEEKDAY(C771),"D","L","M","X","J","V","S")</f>
        <v>S</v>
      </c>
      <c r="E771" s="35">
        <f t="shared" si="238"/>
        <v>28</v>
      </c>
      <c r="F771" s="42">
        <v>1</v>
      </c>
      <c r="G771" s="43">
        <v>29</v>
      </c>
      <c r="H771" s="43">
        <v>5</v>
      </c>
      <c r="I771" s="43">
        <v>14</v>
      </c>
      <c r="J771" s="43">
        <v>26</v>
      </c>
      <c r="K771" s="43">
        <v>27</v>
      </c>
      <c r="L771" s="43">
        <v>43</v>
      </c>
      <c r="M771" s="43">
        <v>1</v>
      </c>
      <c r="N771" s="47" t="s">
        <v>27</v>
      </c>
      <c r="O771" s="79" t="s">
        <v>887</v>
      </c>
    </row>
    <row r="772" spans="1:15" x14ac:dyDescent="0.25">
      <c r="A772" s="48">
        <f t="shared" si="185"/>
        <v>1083</v>
      </c>
      <c r="B772" s="49" t="s">
        <v>888</v>
      </c>
      <c r="C772" s="37">
        <v>44399</v>
      </c>
      <c r="D772" s="35" t="str">
        <f t="shared" ref="D772:D773" si="240">CHOOSE(WEEKDAY(C772),"D","L","M","X","J","V","S")</f>
        <v>J</v>
      </c>
      <c r="E772" s="35">
        <f t="shared" si="238"/>
        <v>29</v>
      </c>
      <c r="F772" s="32">
        <v>27</v>
      </c>
      <c r="G772" s="32">
        <v>12</v>
      </c>
      <c r="H772" s="32">
        <v>6</v>
      </c>
      <c r="I772" s="32">
        <v>7</v>
      </c>
      <c r="J772" s="32">
        <v>28</v>
      </c>
      <c r="K772" s="32">
        <v>41</v>
      </c>
      <c r="L772" s="32">
        <v>40</v>
      </c>
      <c r="M772" s="32">
        <v>5</v>
      </c>
      <c r="N772" s="47" t="s">
        <v>27</v>
      </c>
      <c r="O772" s="105" t="s">
        <v>889</v>
      </c>
    </row>
    <row r="773" spans="1:15" x14ac:dyDescent="0.25">
      <c r="A773" s="48">
        <f t="shared" si="185"/>
        <v>1084</v>
      </c>
      <c r="B773" s="49" t="s">
        <v>890</v>
      </c>
      <c r="C773" s="37">
        <v>44401</v>
      </c>
      <c r="D773" s="35" t="str">
        <f t="shared" si="240"/>
        <v>S</v>
      </c>
      <c r="E773" s="42">
        <f t="shared" si="238"/>
        <v>29</v>
      </c>
      <c r="F773" s="43">
        <v>31</v>
      </c>
      <c r="G773" s="43">
        <v>45</v>
      </c>
      <c r="H773" s="43">
        <v>32</v>
      </c>
      <c r="I773" s="43">
        <v>26</v>
      </c>
      <c r="J773" s="43">
        <v>11</v>
      </c>
      <c r="K773" s="43">
        <v>43</v>
      </c>
      <c r="L773" s="43">
        <v>19</v>
      </c>
      <c r="M773" s="43">
        <v>1</v>
      </c>
      <c r="N773" s="47" t="s">
        <v>27</v>
      </c>
      <c r="O773" s="79" t="s">
        <v>891</v>
      </c>
    </row>
    <row r="774" spans="1:15" x14ac:dyDescent="0.25">
      <c r="A774" s="48">
        <f t="shared" si="185"/>
        <v>1085</v>
      </c>
      <c r="B774" s="49" t="s">
        <v>892</v>
      </c>
      <c r="C774" s="37">
        <v>44406</v>
      </c>
      <c r="D774" s="35" t="str">
        <f t="shared" ref="D774:D775" si="241">CHOOSE(WEEKDAY(C774),"D","L","M","X","J","V","S")</f>
        <v>J</v>
      </c>
      <c r="E774" s="35">
        <f t="shared" si="238"/>
        <v>30</v>
      </c>
      <c r="F774" s="32">
        <v>12</v>
      </c>
      <c r="G774" s="32">
        <v>36</v>
      </c>
      <c r="H774" s="32">
        <v>45</v>
      </c>
      <c r="I774" s="32">
        <v>33</v>
      </c>
      <c r="J774" s="32">
        <v>32</v>
      </c>
      <c r="K774" s="32">
        <v>24</v>
      </c>
      <c r="L774" s="32">
        <v>10</v>
      </c>
      <c r="M774" s="32">
        <v>5</v>
      </c>
      <c r="N774" s="47" t="s">
        <v>27</v>
      </c>
      <c r="O774" s="105" t="s">
        <v>895</v>
      </c>
    </row>
    <row r="775" spans="1:15" x14ac:dyDescent="0.25">
      <c r="A775" s="48">
        <f t="shared" si="185"/>
        <v>1086</v>
      </c>
      <c r="B775" s="49" t="s">
        <v>893</v>
      </c>
      <c r="C775" s="37">
        <v>44408</v>
      </c>
      <c r="D775" s="35" t="str">
        <f t="shared" si="241"/>
        <v>S</v>
      </c>
      <c r="E775" s="42">
        <f t="shared" ref="E775" si="242">WEEKNUM(C775,21)</f>
        <v>30</v>
      </c>
      <c r="F775" s="43">
        <v>6</v>
      </c>
      <c r="G775" s="43">
        <v>25</v>
      </c>
      <c r="H775" s="43">
        <v>17</v>
      </c>
      <c r="I775" s="43">
        <v>43</v>
      </c>
      <c r="J775" s="43">
        <v>11</v>
      </c>
      <c r="K775" s="43">
        <v>30</v>
      </c>
      <c r="L775" s="32">
        <v>40</v>
      </c>
      <c r="M775" s="32">
        <v>7</v>
      </c>
      <c r="N775" s="47" t="s">
        <v>27</v>
      </c>
      <c r="O775" s="79" t="s">
        <v>894</v>
      </c>
    </row>
    <row r="776" spans="1:15" x14ac:dyDescent="0.25">
      <c r="A776" s="48">
        <f t="shared" si="185"/>
        <v>1087</v>
      </c>
      <c r="B776" s="49" t="s">
        <v>896</v>
      </c>
      <c r="C776" s="37">
        <v>44413</v>
      </c>
      <c r="D776" s="35" t="str">
        <f t="shared" ref="D776" si="243">CHOOSE(WEEKDAY(C776),"D","L","M","X","J","V","S")</f>
        <v>J</v>
      </c>
      <c r="E776" s="42">
        <f t="shared" ref="E776" si="244">WEEKNUM(C776,21)</f>
        <v>31</v>
      </c>
      <c r="F776" s="32">
        <v>30</v>
      </c>
      <c r="G776" s="32">
        <v>35</v>
      </c>
      <c r="H776" s="32">
        <v>19</v>
      </c>
      <c r="I776" s="32">
        <v>33</v>
      </c>
      <c r="J776" s="32">
        <v>3</v>
      </c>
      <c r="K776" s="32">
        <v>11</v>
      </c>
      <c r="L776" s="32">
        <v>49</v>
      </c>
      <c r="M776" s="32">
        <v>0</v>
      </c>
      <c r="N776" s="47" t="s">
        <v>27</v>
      </c>
      <c r="O776" s="81" t="s">
        <v>897</v>
      </c>
    </row>
    <row r="777" spans="1:15" x14ac:dyDescent="0.25">
      <c r="A777" s="48">
        <f t="shared" si="185"/>
        <v>1088</v>
      </c>
      <c r="B777" s="49" t="s">
        <v>898</v>
      </c>
      <c r="C777" s="37">
        <v>44415</v>
      </c>
      <c r="D777" s="35" t="str">
        <f t="shared" ref="D777:D778" si="245">CHOOSE(WEEKDAY(C777),"D","L","M","X","J","V","S")</f>
        <v>S</v>
      </c>
      <c r="E777" s="42">
        <f t="shared" ref="E777" si="246">WEEKNUM(C777,21)</f>
        <v>31</v>
      </c>
      <c r="F777" s="32">
        <v>2</v>
      </c>
      <c r="G777" s="32">
        <v>36</v>
      </c>
      <c r="H777" s="32">
        <v>22</v>
      </c>
      <c r="I777" s="32">
        <v>40</v>
      </c>
      <c r="J777" s="32">
        <v>15</v>
      </c>
      <c r="K777" s="32">
        <v>3</v>
      </c>
      <c r="L777" s="32">
        <v>13</v>
      </c>
      <c r="M777" s="32">
        <v>9</v>
      </c>
      <c r="N777" s="47" t="s">
        <v>27</v>
      </c>
      <c r="O777" s="105" t="s">
        <v>899</v>
      </c>
    </row>
    <row r="778" spans="1:15" x14ac:dyDescent="0.25">
      <c r="A778" s="48">
        <f t="shared" si="185"/>
        <v>1089</v>
      </c>
      <c r="B778" s="49" t="s">
        <v>901</v>
      </c>
      <c r="C778" s="37">
        <v>44420</v>
      </c>
      <c r="D778" s="35" t="str">
        <f t="shared" si="245"/>
        <v>J</v>
      </c>
      <c r="E778" s="42">
        <f>WEEKNUM(C778,21)</f>
        <v>32</v>
      </c>
      <c r="F778" s="43">
        <v>20</v>
      </c>
      <c r="G778" s="43">
        <v>35</v>
      </c>
      <c r="H778" s="43">
        <v>27</v>
      </c>
      <c r="I778" s="43">
        <v>36</v>
      </c>
      <c r="J778" s="43">
        <v>41</v>
      </c>
      <c r="K778" s="43">
        <v>42</v>
      </c>
      <c r="L778" s="43">
        <v>11</v>
      </c>
      <c r="M778" s="43">
        <v>9</v>
      </c>
      <c r="N778" s="47" t="s">
        <v>27</v>
      </c>
      <c r="O778" s="106" t="s">
        <v>900</v>
      </c>
    </row>
    <row r="779" spans="1:15" x14ac:dyDescent="0.25">
      <c r="A779" s="48">
        <f t="shared" si="185"/>
        <v>1090</v>
      </c>
      <c r="B779" s="49" t="s">
        <v>903</v>
      </c>
      <c r="C779" s="37">
        <v>44422</v>
      </c>
      <c r="D779" s="35" t="str">
        <f t="shared" ref="D779:D780" si="247">CHOOSE(WEEKDAY(C779),"D","L","M","X","J","V","S")</f>
        <v>S</v>
      </c>
      <c r="E779" s="42">
        <f t="shared" ref="E779:E780" si="248">WEEKNUM(C779,21)</f>
        <v>32</v>
      </c>
      <c r="F779" s="43">
        <v>40</v>
      </c>
      <c r="G779" s="43">
        <v>26</v>
      </c>
      <c r="H779" s="43">
        <v>31</v>
      </c>
      <c r="I779" s="43">
        <v>16</v>
      </c>
      <c r="J779" s="43">
        <v>19</v>
      </c>
      <c r="K779" s="43">
        <v>33</v>
      </c>
      <c r="L779" s="43">
        <v>30</v>
      </c>
      <c r="M779" s="43">
        <v>0</v>
      </c>
      <c r="N779" s="47" t="s">
        <v>27</v>
      </c>
      <c r="O779" s="106" t="s">
        <v>902</v>
      </c>
    </row>
    <row r="780" spans="1:15" x14ac:dyDescent="0.25">
      <c r="A780" s="48">
        <f t="shared" si="185"/>
        <v>1091</v>
      </c>
      <c r="B780" s="49" t="s">
        <v>923</v>
      </c>
      <c r="C780" s="37">
        <v>44427</v>
      </c>
      <c r="D780" s="35" t="str">
        <f t="shared" si="247"/>
        <v>J</v>
      </c>
      <c r="E780" s="42">
        <f t="shared" si="248"/>
        <v>33</v>
      </c>
      <c r="F780" s="43">
        <v>40</v>
      </c>
      <c r="G780" s="43">
        <v>4</v>
      </c>
      <c r="H780" s="43">
        <v>33</v>
      </c>
      <c r="I780" s="43">
        <v>18</v>
      </c>
      <c r="J780" s="43">
        <v>13</v>
      </c>
      <c r="K780" s="43">
        <v>28</v>
      </c>
      <c r="L780" s="32">
        <v>2</v>
      </c>
      <c r="M780" s="32">
        <v>1</v>
      </c>
      <c r="N780" s="47" t="s">
        <v>27</v>
      </c>
      <c r="O780" s="79" t="s">
        <v>924</v>
      </c>
    </row>
    <row r="781" spans="1:15" x14ac:dyDescent="0.25">
      <c r="A781" s="48">
        <f t="shared" si="185"/>
        <v>1092</v>
      </c>
      <c r="B781" s="49" t="s">
        <v>926</v>
      </c>
      <c r="C781" s="37">
        <v>44429</v>
      </c>
      <c r="D781" s="35" t="str">
        <f t="shared" ref="D781:D782" si="249">CHOOSE(WEEKDAY(C781),"D","L","M","X","J","V","S")</f>
        <v>S</v>
      </c>
      <c r="E781" s="42">
        <f>WEEKNUM(C781,21)</f>
        <v>33</v>
      </c>
      <c r="F781" s="32">
        <v>19</v>
      </c>
      <c r="G781" s="32">
        <v>4</v>
      </c>
      <c r="H781" s="32">
        <v>1</v>
      </c>
      <c r="I781" s="32">
        <v>5</v>
      </c>
      <c r="J781" s="32">
        <v>14</v>
      </c>
      <c r="K781" s="32">
        <v>45</v>
      </c>
      <c r="L781" s="32">
        <v>25</v>
      </c>
      <c r="M781" s="32">
        <v>1</v>
      </c>
      <c r="N781" s="47" t="s">
        <v>27</v>
      </c>
      <c r="O781" s="79" t="s">
        <v>925</v>
      </c>
    </row>
    <row r="782" spans="1:15" x14ac:dyDescent="0.25">
      <c r="A782" s="48">
        <f t="shared" si="185"/>
        <v>1093</v>
      </c>
      <c r="B782" s="49" t="s">
        <v>927</v>
      </c>
      <c r="C782" s="37">
        <v>44434</v>
      </c>
      <c r="D782" s="35" t="str">
        <f t="shared" si="249"/>
        <v>J</v>
      </c>
      <c r="E782" s="42">
        <f t="shared" ref="E782" si="250">WEEKNUM(C782,21)</f>
        <v>34</v>
      </c>
      <c r="F782" s="32">
        <v>18</v>
      </c>
      <c r="G782" s="32">
        <v>35</v>
      </c>
      <c r="H782" s="32">
        <v>47</v>
      </c>
      <c r="I782" s="32">
        <v>3</v>
      </c>
      <c r="J782" s="32">
        <v>2</v>
      </c>
      <c r="K782" s="32">
        <v>30</v>
      </c>
      <c r="L782" s="32">
        <v>21</v>
      </c>
      <c r="M782" s="32">
        <v>7</v>
      </c>
      <c r="N782" s="47" t="s">
        <v>27</v>
      </c>
      <c r="O782" s="81" t="s">
        <v>928</v>
      </c>
    </row>
    <row r="783" spans="1:15" x14ac:dyDescent="0.25">
      <c r="A783" s="48">
        <f t="shared" si="185"/>
        <v>1094</v>
      </c>
      <c r="B783" s="49" t="s">
        <v>929</v>
      </c>
      <c r="C783" s="37">
        <v>44436</v>
      </c>
      <c r="D783" s="35" t="str">
        <f t="shared" ref="D783" si="251">CHOOSE(WEEKDAY(C783),"D","L","M","X","J","V","S")</f>
        <v>S</v>
      </c>
      <c r="E783" s="35">
        <f t="shared" ref="E783:E788" si="252">WEEKNUM(C783,21)</f>
        <v>34</v>
      </c>
      <c r="F783" s="32">
        <v>16</v>
      </c>
      <c r="G783" s="32">
        <v>34</v>
      </c>
      <c r="H783" s="32">
        <v>15</v>
      </c>
      <c r="I783" s="32">
        <v>10</v>
      </c>
      <c r="J783" s="32">
        <v>49</v>
      </c>
      <c r="K783" s="32">
        <v>4</v>
      </c>
      <c r="L783" s="32">
        <v>44</v>
      </c>
      <c r="M783" s="32">
        <v>3</v>
      </c>
      <c r="N783" s="47" t="s">
        <v>27</v>
      </c>
      <c r="O783" s="81" t="s">
        <v>930</v>
      </c>
    </row>
    <row r="784" spans="1:15" x14ac:dyDescent="0.25">
      <c r="A784" s="48">
        <f t="shared" si="185"/>
        <v>1095</v>
      </c>
      <c r="B784" s="49" t="s">
        <v>931</v>
      </c>
      <c r="C784" s="37">
        <v>44441</v>
      </c>
      <c r="D784" s="35" t="str">
        <f t="shared" ref="D784" si="253">CHOOSE(WEEKDAY(C784),"D","L","M","X","J","V","S")</f>
        <v>J</v>
      </c>
      <c r="E784" s="35">
        <f t="shared" si="252"/>
        <v>35</v>
      </c>
      <c r="F784" s="43">
        <v>10</v>
      </c>
      <c r="G784" s="43">
        <v>49</v>
      </c>
      <c r="H784" s="43">
        <v>29</v>
      </c>
      <c r="I784" s="43">
        <v>17</v>
      </c>
      <c r="J784" s="43">
        <v>26</v>
      </c>
      <c r="K784" s="43">
        <v>22</v>
      </c>
      <c r="L784" s="43">
        <v>14</v>
      </c>
      <c r="M784" s="43">
        <v>9</v>
      </c>
      <c r="N784" s="47" t="s">
        <v>27</v>
      </c>
      <c r="O784" s="79" t="s">
        <v>932</v>
      </c>
    </row>
    <row r="785" spans="1:15" x14ac:dyDescent="0.25">
      <c r="A785" s="48">
        <f t="shared" si="185"/>
        <v>1096</v>
      </c>
      <c r="B785" s="49" t="s">
        <v>933</v>
      </c>
      <c r="C785" s="37">
        <v>44443</v>
      </c>
      <c r="D785" s="35" t="str">
        <f t="shared" ref="D785" si="254">CHOOSE(WEEKDAY(C785),"D","L","M","X","J","V","S")</f>
        <v>S</v>
      </c>
      <c r="E785" s="35">
        <f t="shared" si="252"/>
        <v>35</v>
      </c>
      <c r="F785" s="32">
        <v>2</v>
      </c>
      <c r="G785" s="32">
        <v>4</v>
      </c>
      <c r="H785" s="32">
        <v>33</v>
      </c>
      <c r="I785" s="32">
        <v>23</v>
      </c>
      <c r="J785" s="32">
        <v>8</v>
      </c>
      <c r="K785" s="32">
        <v>44</v>
      </c>
      <c r="L785" s="32">
        <v>45</v>
      </c>
      <c r="M785" s="32">
        <v>4</v>
      </c>
      <c r="N785" s="47" t="s">
        <v>27</v>
      </c>
      <c r="O785" s="108" t="s">
        <v>934</v>
      </c>
    </row>
    <row r="786" spans="1:15" x14ac:dyDescent="0.25">
      <c r="A786" s="48">
        <f t="shared" si="185"/>
        <v>1097</v>
      </c>
      <c r="B786" s="49" t="s">
        <v>935</v>
      </c>
      <c r="C786" s="37">
        <v>44448</v>
      </c>
      <c r="D786" s="35" t="str">
        <f t="shared" ref="D786" si="255">CHOOSE(WEEKDAY(C786),"D","L","M","X","J","V","S")</f>
        <v>J</v>
      </c>
      <c r="E786" s="35">
        <f t="shared" si="252"/>
        <v>36</v>
      </c>
      <c r="F786" s="43">
        <v>44</v>
      </c>
      <c r="G786" s="43">
        <v>24</v>
      </c>
      <c r="H786" s="43">
        <v>48</v>
      </c>
      <c r="I786" s="43">
        <v>30</v>
      </c>
      <c r="J786" s="43">
        <v>7</v>
      </c>
      <c r="K786" s="43">
        <v>39</v>
      </c>
      <c r="L786" s="32">
        <v>4</v>
      </c>
      <c r="M786" s="32">
        <v>2</v>
      </c>
      <c r="N786" s="47" t="s">
        <v>27</v>
      </c>
      <c r="O786" s="79" t="s">
        <v>936</v>
      </c>
    </row>
    <row r="787" spans="1:15" x14ac:dyDescent="0.25">
      <c r="A787" s="48">
        <f t="shared" si="185"/>
        <v>1098</v>
      </c>
      <c r="B787" s="49" t="s">
        <v>937</v>
      </c>
      <c r="C787" s="37">
        <v>44450</v>
      </c>
      <c r="D787" s="35" t="str">
        <f t="shared" ref="D787:D788" si="256">CHOOSE(WEEKDAY(C787),"D","L","M","X","J","V","S")</f>
        <v>S</v>
      </c>
      <c r="E787" s="35">
        <f t="shared" si="252"/>
        <v>36</v>
      </c>
      <c r="F787" s="32">
        <v>24</v>
      </c>
      <c r="G787" s="32">
        <v>39</v>
      </c>
      <c r="H787" s="32">
        <v>7</v>
      </c>
      <c r="I787" s="32">
        <v>22</v>
      </c>
      <c r="J787" s="32">
        <v>3</v>
      </c>
      <c r="K787" s="32">
        <v>12</v>
      </c>
      <c r="L787" s="32">
        <v>29</v>
      </c>
      <c r="M787" s="32">
        <v>7</v>
      </c>
      <c r="N787" s="47" t="s">
        <v>27</v>
      </c>
      <c r="O787" s="81" t="s">
        <v>938</v>
      </c>
    </row>
    <row r="788" spans="1:15" x14ac:dyDescent="0.25">
      <c r="A788" s="48">
        <f t="shared" si="185"/>
        <v>1099</v>
      </c>
      <c r="B788" s="49" t="s">
        <v>939</v>
      </c>
      <c r="C788" s="37">
        <v>44455</v>
      </c>
      <c r="D788" s="35" t="str">
        <f t="shared" si="256"/>
        <v>J</v>
      </c>
      <c r="E788" s="35">
        <f t="shared" si="252"/>
        <v>37</v>
      </c>
      <c r="F788" s="32">
        <v>44</v>
      </c>
      <c r="G788" s="32">
        <v>19</v>
      </c>
      <c r="H788" s="32">
        <v>14</v>
      </c>
      <c r="I788" s="32">
        <v>4</v>
      </c>
      <c r="J788" s="32">
        <v>13</v>
      </c>
      <c r="K788" s="32">
        <v>41</v>
      </c>
      <c r="L788" s="32">
        <v>17</v>
      </c>
      <c r="M788" s="32">
        <v>2</v>
      </c>
      <c r="N788" s="47" t="s">
        <v>27</v>
      </c>
      <c r="O788" s="81" t="s">
        <v>940</v>
      </c>
    </row>
    <row r="789" spans="1:15" x14ac:dyDescent="0.25">
      <c r="A789" s="48">
        <f t="shared" si="185"/>
        <v>1100</v>
      </c>
      <c r="B789" s="49" t="s">
        <v>941</v>
      </c>
      <c r="C789" s="37">
        <v>44457</v>
      </c>
      <c r="D789" s="35" t="str">
        <f t="shared" ref="D789:D792" si="257">CHOOSE(WEEKDAY(C789),"D","L","M","X","J","V","S")</f>
        <v>S</v>
      </c>
      <c r="E789" s="35">
        <f t="shared" ref="E789:E791" si="258">WEEKNUM(C789,21)</f>
        <v>37</v>
      </c>
      <c r="F789" s="43">
        <v>3</v>
      </c>
      <c r="G789" s="43">
        <v>34</v>
      </c>
      <c r="H789" s="43">
        <v>43</v>
      </c>
      <c r="I789" s="43">
        <v>46</v>
      </c>
      <c r="J789" s="43">
        <v>31</v>
      </c>
      <c r="K789" s="43">
        <v>28</v>
      </c>
      <c r="L789" s="32">
        <v>17</v>
      </c>
      <c r="M789" s="32">
        <v>2</v>
      </c>
      <c r="N789" s="47" t="s">
        <v>27</v>
      </c>
      <c r="O789" s="79" t="s">
        <v>942</v>
      </c>
    </row>
    <row r="790" spans="1:15" x14ac:dyDescent="0.25">
      <c r="A790" s="48">
        <f t="shared" si="185"/>
        <v>1101</v>
      </c>
      <c r="B790" s="49" t="s">
        <v>943</v>
      </c>
      <c r="C790" s="37">
        <v>44462</v>
      </c>
      <c r="D790" s="35" t="str">
        <f t="shared" si="257"/>
        <v>J</v>
      </c>
      <c r="E790" s="35">
        <f t="shared" si="258"/>
        <v>38</v>
      </c>
      <c r="F790" s="32">
        <v>42</v>
      </c>
      <c r="G790" s="32">
        <v>29</v>
      </c>
      <c r="H790" s="32">
        <v>20</v>
      </c>
      <c r="I790" s="32">
        <v>23</v>
      </c>
      <c r="J790" s="32">
        <v>12</v>
      </c>
      <c r="K790" s="32">
        <v>27</v>
      </c>
      <c r="L790" s="32">
        <v>21</v>
      </c>
      <c r="M790" s="32">
        <v>5</v>
      </c>
      <c r="N790" s="47" t="s">
        <v>27</v>
      </c>
      <c r="O790" s="117" t="s">
        <v>944</v>
      </c>
    </row>
    <row r="791" spans="1:15" x14ac:dyDescent="0.25">
      <c r="A791" s="48">
        <f t="shared" si="185"/>
        <v>1102</v>
      </c>
      <c r="B791" s="49" t="s">
        <v>946</v>
      </c>
      <c r="C791" s="37">
        <v>44464</v>
      </c>
      <c r="D791" s="35" t="str">
        <f t="shared" si="257"/>
        <v>S</v>
      </c>
      <c r="E791" s="35">
        <f t="shared" si="258"/>
        <v>38</v>
      </c>
      <c r="F791" s="32">
        <v>48</v>
      </c>
      <c r="G791" s="32">
        <v>14</v>
      </c>
      <c r="H791" s="32">
        <v>23</v>
      </c>
      <c r="I791" s="32">
        <v>10</v>
      </c>
      <c r="J791" s="32">
        <v>38</v>
      </c>
      <c r="K791" s="32">
        <v>42</v>
      </c>
      <c r="L791" s="32">
        <v>13</v>
      </c>
      <c r="M791" s="32">
        <v>0</v>
      </c>
      <c r="N791" s="47" t="s">
        <v>27</v>
      </c>
      <c r="O791" s="81" t="s">
        <v>947</v>
      </c>
    </row>
    <row r="792" spans="1:15" x14ac:dyDescent="0.25">
      <c r="A792" s="48">
        <f t="shared" si="185"/>
        <v>1103</v>
      </c>
      <c r="B792" s="49" t="s">
        <v>948</v>
      </c>
      <c r="C792" s="37">
        <v>44469</v>
      </c>
      <c r="D792" s="35" t="str">
        <f t="shared" si="257"/>
        <v>J</v>
      </c>
      <c r="E792" s="35">
        <f t="shared" ref="E792" si="259">WEEKNUM(C792,21)</f>
        <v>39</v>
      </c>
      <c r="F792" s="43">
        <v>14</v>
      </c>
      <c r="G792" s="43">
        <v>44</v>
      </c>
      <c r="H792" s="43">
        <v>23</v>
      </c>
      <c r="I792" s="43">
        <v>2</v>
      </c>
      <c r="J792" s="43">
        <v>36</v>
      </c>
      <c r="K792" s="43">
        <v>10</v>
      </c>
      <c r="L792" s="32">
        <v>18</v>
      </c>
      <c r="M792" s="32">
        <v>5</v>
      </c>
      <c r="N792" s="47" t="s">
        <v>27</v>
      </c>
      <c r="O792" s="79" t="s">
        <v>949</v>
      </c>
    </row>
    <row r="793" spans="1:15" x14ac:dyDescent="0.25">
      <c r="A793" s="48">
        <f t="shared" si="185"/>
        <v>1104</v>
      </c>
      <c r="B793" s="49" t="s">
        <v>950</v>
      </c>
      <c r="C793" s="37">
        <v>44471</v>
      </c>
      <c r="D793" s="35" t="str">
        <f t="shared" ref="D793" si="260">CHOOSE(WEEKDAY(C793),"D","L","M","X","J","V","S")</f>
        <v>S</v>
      </c>
      <c r="E793" s="35">
        <f t="shared" ref="E793:E798" si="261">WEEKNUM(C793,21)</f>
        <v>39</v>
      </c>
      <c r="F793" s="32">
        <v>10</v>
      </c>
      <c r="G793" s="32">
        <v>33</v>
      </c>
      <c r="H793" s="32">
        <v>43</v>
      </c>
      <c r="I793" s="32">
        <v>21</v>
      </c>
      <c r="J793" s="32">
        <v>25</v>
      </c>
      <c r="K793" s="32">
        <v>42</v>
      </c>
      <c r="L793" s="32">
        <v>14</v>
      </c>
      <c r="M793" s="32">
        <v>2</v>
      </c>
      <c r="N793" s="47" t="s">
        <v>27</v>
      </c>
      <c r="O793" s="117" t="s">
        <v>951</v>
      </c>
    </row>
    <row r="794" spans="1:15" x14ac:dyDescent="0.25">
      <c r="A794" s="48">
        <f t="shared" si="185"/>
        <v>1105</v>
      </c>
      <c r="B794" s="49" t="s">
        <v>952</v>
      </c>
      <c r="C794" s="37">
        <v>44476</v>
      </c>
      <c r="D794" s="35" t="str">
        <f t="shared" ref="D794" si="262">CHOOSE(WEEKDAY(C794),"D","L","M","X","J","V","S")</f>
        <v>J</v>
      </c>
      <c r="E794" s="35">
        <f t="shared" si="261"/>
        <v>40</v>
      </c>
      <c r="F794" s="32">
        <v>34</v>
      </c>
      <c r="G794" s="32">
        <v>46</v>
      </c>
      <c r="H794" s="32">
        <v>41</v>
      </c>
      <c r="I794" s="32">
        <v>24</v>
      </c>
      <c r="J794" s="32">
        <v>14</v>
      </c>
      <c r="K794" s="32">
        <v>3</v>
      </c>
      <c r="L794" s="32">
        <v>19</v>
      </c>
      <c r="M794" s="32">
        <v>9</v>
      </c>
      <c r="N794" s="47" t="s">
        <v>27</v>
      </c>
      <c r="O794" s="117" t="s">
        <v>953</v>
      </c>
    </row>
    <row r="795" spans="1:15" x14ac:dyDescent="0.25">
      <c r="A795" s="48">
        <f t="shared" si="185"/>
        <v>1106</v>
      </c>
      <c r="B795" s="49" t="s">
        <v>954</v>
      </c>
      <c r="C795" s="37">
        <v>44478</v>
      </c>
      <c r="D795" s="35" t="str">
        <f t="shared" ref="D795:D796" si="263">CHOOSE(WEEKDAY(C795),"D","L","M","X","J","V","S")</f>
        <v>S</v>
      </c>
      <c r="E795" s="35">
        <f t="shared" si="261"/>
        <v>40</v>
      </c>
      <c r="F795" s="32">
        <v>18</v>
      </c>
      <c r="G795" s="32">
        <v>29</v>
      </c>
      <c r="H795" s="32">
        <v>6</v>
      </c>
      <c r="I795" s="32">
        <v>46</v>
      </c>
      <c r="J795" s="32">
        <v>14</v>
      </c>
      <c r="K795" s="32">
        <v>45</v>
      </c>
      <c r="L795" s="32">
        <v>38</v>
      </c>
      <c r="M795" s="32">
        <v>6</v>
      </c>
      <c r="N795" s="47" t="s">
        <v>27</v>
      </c>
      <c r="O795" s="81" t="s">
        <v>955</v>
      </c>
    </row>
    <row r="796" spans="1:15" x14ac:dyDescent="0.25">
      <c r="A796" s="48">
        <f t="shared" si="185"/>
        <v>1107</v>
      </c>
      <c r="B796" s="49" t="s">
        <v>956</v>
      </c>
      <c r="C796" s="37">
        <v>44483</v>
      </c>
      <c r="D796" s="35" t="str">
        <f t="shared" si="263"/>
        <v>J</v>
      </c>
      <c r="E796" s="35">
        <f t="shared" si="261"/>
        <v>41</v>
      </c>
      <c r="F796" s="32">
        <v>24</v>
      </c>
      <c r="G796" s="32">
        <v>8</v>
      </c>
      <c r="H796" s="32">
        <v>4</v>
      </c>
      <c r="I796" s="32">
        <v>33</v>
      </c>
      <c r="J796" s="32">
        <v>21</v>
      </c>
      <c r="K796" s="32">
        <v>19</v>
      </c>
      <c r="L796" s="32">
        <v>2</v>
      </c>
      <c r="M796" s="32">
        <v>3</v>
      </c>
      <c r="N796" s="47" t="s">
        <v>27</v>
      </c>
      <c r="O796" s="117" t="s">
        <v>957</v>
      </c>
    </row>
    <row r="797" spans="1:15" x14ac:dyDescent="0.25">
      <c r="A797" s="48">
        <f t="shared" si="185"/>
        <v>1108</v>
      </c>
      <c r="B797" s="49" t="s">
        <v>958</v>
      </c>
      <c r="C797" s="37">
        <v>44485</v>
      </c>
      <c r="D797" s="35" t="str">
        <f t="shared" ref="D797" si="264">CHOOSE(WEEKDAY(C797),"D","L","M","X","J","V","S")</f>
        <v>S</v>
      </c>
      <c r="E797" s="35">
        <f t="shared" si="261"/>
        <v>41</v>
      </c>
      <c r="F797" s="32">
        <v>10</v>
      </c>
      <c r="G797" s="32">
        <v>43</v>
      </c>
      <c r="H797" s="32">
        <v>42</v>
      </c>
      <c r="I797" s="32">
        <v>6</v>
      </c>
      <c r="J797" s="32">
        <v>21</v>
      </c>
      <c r="K797" s="32">
        <v>47</v>
      </c>
      <c r="L797" s="32">
        <v>1</v>
      </c>
      <c r="M797" s="32">
        <v>3</v>
      </c>
      <c r="N797" s="47" t="s">
        <v>27</v>
      </c>
      <c r="O797" s="81" t="s">
        <v>959</v>
      </c>
    </row>
    <row r="798" spans="1:15" x14ac:dyDescent="0.25">
      <c r="A798" s="48">
        <f t="shared" si="185"/>
        <v>1109</v>
      </c>
      <c r="B798" s="49" t="s">
        <v>960</v>
      </c>
      <c r="C798" s="37">
        <v>44490</v>
      </c>
      <c r="D798" s="35" t="str">
        <f t="shared" ref="D798" si="265">CHOOSE(WEEKDAY(C798),"D","L","M","X","J","V","S")</f>
        <v>J</v>
      </c>
      <c r="E798" s="35">
        <f t="shared" si="261"/>
        <v>42</v>
      </c>
      <c r="F798" s="32">
        <v>10</v>
      </c>
      <c r="G798" s="32">
        <v>20</v>
      </c>
      <c r="H798" s="32">
        <v>18</v>
      </c>
      <c r="I798" s="32">
        <v>9</v>
      </c>
      <c r="J798" s="32">
        <v>46</v>
      </c>
      <c r="K798" s="32">
        <v>30</v>
      </c>
      <c r="L798" s="32">
        <v>26</v>
      </c>
      <c r="M798" s="32">
        <v>1</v>
      </c>
      <c r="N798" s="46" t="s">
        <v>27</v>
      </c>
      <c r="O798" s="120" t="s">
        <v>961</v>
      </c>
    </row>
    <row r="799" spans="1:15" x14ac:dyDescent="0.25">
      <c r="A799" s="48">
        <f t="shared" si="185"/>
        <v>1110</v>
      </c>
      <c r="B799" s="49" t="s">
        <v>962</v>
      </c>
      <c r="C799" s="37">
        <v>44492</v>
      </c>
      <c r="D799" s="35" t="str">
        <f t="shared" ref="D799" si="266">CHOOSE(WEEKDAY(C799),"D","L","M","X","J","V","S")</f>
        <v>S</v>
      </c>
      <c r="E799" s="35">
        <f t="shared" ref="E799:E804" si="267">WEEKNUM(C799,21)</f>
        <v>42</v>
      </c>
      <c r="F799" s="32">
        <v>15</v>
      </c>
      <c r="G799" s="32">
        <v>1</v>
      </c>
      <c r="H799" s="32">
        <v>12</v>
      </c>
      <c r="I799" s="32">
        <v>3</v>
      </c>
      <c r="J799" s="32">
        <v>47</v>
      </c>
      <c r="K799" s="32">
        <v>29</v>
      </c>
      <c r="L799" s="32">
        <v>37</v>
      </c>
      <c r="M799" s="32">
        <v>0</v>
      </c>
      <c r="N799" s="46" t="s">
        <v>27</v>
      </c>
      <c r="O799" s="120" t="s">
        <v>963</v>
      </c>
    </row>
    <row r="800" spans="1:15" x14ac:dyDescent="0.25">
      <c r="A800" s="48">
        <f t="shared" si="185"/>
        <v>1111</v>
      </c>
      <c r="B800" s="49" t="s">
        <v>964</v>
      </c>
      <c r="C800" s="37">
        <v>44497</v>
      </c>
      <c r="D800" s="35" t="str">
        <f t="shared" ref="D800" si="268">CHOOSE(WEEKDAY(C800),"D","L","M","X","J","V","S")</f>
        <v>J</v>
      </c>
      <c r="E800" s="35">
        <f t="shared" si="267"/>
        <v>43</v>
      </c>
      <c r="F800" s="43">
        <v>17</v>
      </c>
      <c r="G800" s="43">
        <v>5</v>
      </c>
      <c r="H800" s="43">
        <v>34</v>
      </c>
      <c r="I800" s="43">
        <v>45</v>
      </c>
      <c r="J800" s="43">
        <v>8</v>
      </c>
      <c r="K800" s="43">
        <v>15</v>
      </c>
      <c r="L800" s="43">
        <v>27</v>
      </c>
      <c r="M800" s="43">
        <v>8</v>
      </c>
      <c r="N800" s="47" t="s">
        <v>27</v>
      </c>
      <c r="O800" s="121" t="s">
        <v>965</v>
      </c>
    </row>
    <row r="801" spans="1:15" x14ac:dyDescent="0.25">
      <c r="A801" s="48">
        <f t="shared" si="185"/>
        <v>1112</v>
      </c>
      <c r="B801" s="49" t="s">
        <v>966</v>
      </c>
      <c r="C801" s="37">
        <v>44499</v>
      </c>
      <c r="D801" s="35" t="str">
        <f t="shared" ref="D801" si="269">CHOOSE(WEEKDAY(C801),"D","L","M","X","J","V","S")</f>
        <v>S</v>
      </c>
      <c r="E801" s="35">
        <f t="shared" si="267"/>
        <v>43</v>
      </c>
      <c r="F801" s="32">
        <v>37</v>
      </c>
      <c r="G801" s="32">
        <v>13</v>
      </c>
      <c r="H801" s="32">
        <v>29</v>
      </c>
      <c r="I801" s="32">
        <v>45</v>
      </c>
      <c r="J801" s="32">
        <v>38</v>
      </c>
      <c r="K801" s="32">
        <v>6</v>
      </c>
      <c r="L801" s="32">
        <v>14</v>
      </c>
      <c r="M801" s="32">
        <v>5</v>
      </c>
      <c r="N801" s="46" t="s">
        <v>27</v>
      </c>
      <c r="O801" s="81" t="s">
        <v>967</v>
      </c>
    </row>
    <row r="802" spans="1:15" x14ac:dyDescent="0.25">
      <c r="A802" s="48">
        <f t="shared" si="185"/>
        <v>1113</v>
      </c>
      <c r="B802" s="49" t="s">
        <v>968</v>
      </c>
      <c r="C802" s="37">
        <v>44504</v>
      </c>
      <c r="D802" s="35" t="str">
        <f t="shared" ref="D802" si="270">CHOOSE(WEEKDAY(C802),"D","L","M","X","J","V","S")</f>
        <v>J</v>
      </c>
      <c r="E802" s="35">
        <f t="shared" si="267"/>
        <v>44</v>
      </c>
      <c r="F802" s="43">
        <v>31</v>
      </c>
      <c r="G802" s="43">
        <v>22</v>
      </c>
      <c r="H802" s="43">
        <v>47</v>
      </c>
      <c r="I802" s="43">
        <v>25</v>
      </c>
      <c r="J802" s="43">
        <v>24</v>
      </c>
      <c r="K802" s="43">
        <v>45</v>
      </c>
      <c r="L802" s="43">
        <v>44</v>
      </c>
      <c r="M802" s="43">
        <v>5</v>
      </c>
      <c r="N802" s="47" t="s">
        <v>27</v>
      </c>
      <c r="O802" s="79" t="s">
        <v>969</v>
      </c>
    </row>
    <row r="803" spans="1:15" x14ac:dyDescent="0.25">
      <c r="A803" s="48">
        <f t="shared" si="185"/>
        <v>1114</v>
      </c>
      <c r="B803" s="49" t="s">
        <v>970</v>
      </c>
      <c r="C803" s="37">
        <v>44506</v>
      </c>
      <c r="D803" s="35" t="str">
        <f t="shared" ref="D803" si="271">CHOOSE(WEEKDAY(C803),"D","L","M","X","J","V","S")</f>
        <v>S</v>
      </c>
      <c r="E803" s="35">
        <f t="shared" si="267"/>
        <v>44</v>
      </c>
      <c r="F803" s="43">
        <v>26</v>
      </c>
      <c r="G803" s="43">
        <v>49</v>
      </c>
      <c r="H803" s="43">
        <v>2</v>
      </c>
      <c r="I803" s="43">
        <v>1</v>
      </c>
      <c r="J803" s="43">
        <v>5</v>
      </c>
      <c r="K803" s="43">
        <v>33</v>
      </c>
      <c r="L803" s="43">
        <v>31</v>
      </c>
      <c r="M803" s="43">
        <v>3</v>
      </c>
      <c r="N803" s="47" t="s">
        <v>27</v>
      </c>
      <c r="O803" s="121" t="s">
        <v>971</v>
      </c>
    </row>
    <row r="804" spans="1:15" x14ac:dyDescent="0.25">
      <c r="A804" s="48">
        <f t="shared" si="185"/>
        <v>1115</v>
      </c>
      <c r="B804" s="49" t="s">
        <v>972</v>
      </c>
      <c r="C804" s="37">
        <v>44511</v>
      </c>
      <c r="D804" s="35" t="str">
        <f t="shared" ref="D804" si="272">CHOOSE(WEEKDAY(C804),"D","L","M","X","J","V","S")</f>
        <v>J</v>
      </c>
      <c r="E804" s="35">
        <f t="shared" si="267"/>
        <v>45</v>
      </c>
      <c r="F804" s="32">
        <v>43</v>
      </c>
      <c r="G804" s="32">
        <v>46</v>
      </c>
      <c r="H804" s="32">
        <v>14</v>
      </c>
      <c r="I804" s="32">
        <v>49</v>
      </c>
      <c r="J804" s="32">
        <v>37</v>
      </c>
      <c r="K804" s="32">
        <v>27</v>
      </c>
      <c r="L804" s="32">
        <v>34</v>
      </c>
      <c r="M804" s="32">
        <v>9</v>
      </c>
      <c r="N804" s="46" t="s">
        <v>27</v>
      </c>
      <c r="O804" s="120" t="s">
        <v>973</v>
      </c>
    </row>
    <row r="805" spans="1:15" x14ac:dyDescent="0.25">
      <c r="A805" s="48">
        <f t="shared" si="185"/>
        <v>1116</v>
      </c>
      <c r="B805" s="49" t="s">
        <v>974</v>
      </c>
      <c r="C805" s="37">
        <v>44513</v>
      </c>
      <c r="D805" s="35" t="str">
        <f t="shared" ref="D805" si="273">CHOOSE(WEEKDAY(C805),"D","L","M","X","J","V","S")</f>
        <v>S</v>
      </c>
      <c r="E805" s="35">
        <f t="shared" ref="E805" si="274">WEEKNUM(C805,21)</f>
        <v>45</v>
      </c>
      <c r="F805" s="32">
        <v>43</v>
      </c>
      <c r="G805" s="32">
        <v>34</v>
      </c>
      <c r="H805" s="32">
        <v>4</v>
      </c>
      <c r="I805" s="32">
        <v>38</v>
      </c>
      <c r="J805" s="32">
        <v>48</v>
      </c>
      <c r="K805" s="32">
        <v>19</v>
      </c>
      <c r="L805" s="32">
        <v>22</v>
      </c>
      <c r="M805" s="32">
        <v>4</v>
      </c>
      <c r="N805" s="46" t="s">
        <v>27</v>
      </c>
      <c r="O805" s="81" t="s">
        <v>975</v>
      </c>
    </row>
    <row r="806" spans="1:15" x14ac:dyDescent="0.25">
      <c r="A806" s="48">
        <f t="shared" si="185"/>
        <v>1117</v>
      </c>
      <c r="B806" s="49" t="s">
        <v>976</v>
      </c>
      <c r="C806" s="37">
        <v>44518</v>
      </c>
      <c r="D806" s="35" t="str">
        <f t="shared" ref="D806" si="275">CHOOSE(WEEKDAY(C806),"D","L","M","X","J","V","S")</f>
        <v>J</v>
      </c>
      <c r="E806" s="35">
        <f t="shared" ref="E806" si="276">WEEKNUM(C806,21)</f>
        <v>46</v>
      </c>
      <c r="F806" s="32">
        <v>22</v>
      </c>
      <c r="G806" s="32">
        <v>12</v>
      </c>
      <c r="H806" s="32">
        <v>27</v>
      </c>
      <c r="I806" s="32">
        <v>15</v>
      </c>
      <c r="J806" s="32">
        <v>28</v>
      </c>
      <c r="K806" s="32">
        <v>43</v>
      </c>
      <c r="L806" s="32">
        <v>23</v>
      </c>
      <c r="M806" s="32">
        <v>5</v>
      </c>
      <c r="N806" s="46" t="s">
        <v>27</v>
      </c>
      <c r="O806" s="81" t="s">
        <v>977</v>
      </c>
    </row>
    <row r="807" spans="1:15" x14ac:dyDescent="0.25">
      <c r="A807" s="48">
        <f t="shared" si="185"/>
        <v>1118</v>
      </c>
      <c r="B807" s="49" t="s">
        <v>978</v>
      </c>
      <c r="C807" s="37">
        <v>44520</v>
      </c>
      <c r="D807" s="35" t="str">
        <f t="shared" ref="D807" si="277">CHOOSE(WEEKDAY(C807),"D","L","M","X","J","V","S")</f>
        <v>S</v>
      </c>
      <c r="E807" s="35">
        <f t="shared" ref="E807" si="278">WEEKNUM(C807,21)</f>
        <v>46</v>
      </c>
      <c r="F807" s="43">
        <v>42</v>
      </c>
      <c r="G807" s="43">
        <v>20</v>
      </c>
      <c r="H807" s="43">
        <v>33</v>
      </c>
      <c r="I807" s="43">
        <v>3</v>
      </c>
      <c r="J807" s="43">
        <v>26</v>
      </c>
      <c r="K807" s="43">
        <v>44</v>
      </c>
      <c r="L807" s="43">
        <v>15</v>
      </c>
      <c r="M807" s="43">
        <v>0</v>
      </c>
      <c r="N807" s="47" t="s">
        <v>27</v>
      </c>
      <c r="O807" s="79" t="s">
        <v>979</v>
      </c>
    </row>
    <row r="808" spans="1:15" x14ac:dyDescent="0.25">
      <c r="A808" s="48">
        <f t="shared" si="185"/>
        <v>1119</v>
      </c>
      <c r="B808" s="49" t="s">
        <v>980</v>
      </c>
      <c r="C808" s="37">
        <v>44525</v>
      </c>
      <c r="D808" s="35" t="str">
        <f t="shared" ref="D808" si="279">CHOOSE(WEEKDAY(C808),"D","L","M","X","J","V","S")</f>
        <v>J</v>
      </c>
      <c r="E808" s="35">
        <f t="shared" ref="E808:E810" si="280">WEEKNUM(C808,21)</f>
        <v>47</v>
      </c>
      <c r="F808" s="32">
        <v>17</v>
      </c>
      <c r="G808" s="32">
        <v>29</v>
      </c>
      <c r="H808" s="32">
        <v>49</v>
      </c>
      <c r="I808" s="32">
        <v>28</v>
      </c>
      <c r="J808" s="32">
        <v>36</v>
      </c>
      <c r="K808" s="32">
        <v>18</v>
      </c>
      <c r="L808" s="32">
        <v>44</v>
      </c>
      <c r="M808" s="32">
        <v>4</v>
      </c>
      <c r="N808" s="46" t="s">
        <v>27</v>
      </c>
      <c r="O808" s="81" t="s">
        <v>981</v>
      </c>
    </row>
    <row r="809" spans="1:15" x14ac:dyDescent="0.25">
      <c r="A809" s="48">
        <f t="shared" si="185"/>
        <v>1120</v>
      </c>
      <c r="B809" s="49" t="s">
        <v>982</v>
      </c>
      <c r="C809" s="37">
        <v>44527</v>
      </c>
      <c r="D809" s="35" t="str">
        <f t="shared" ref="D809" si="281">CHOOSE(WEEKDAY(C809),"D","L","M","X","J","V","S")</f>
        <v>S</v>
      </c>
      <c r="E809" s="35">
        <f>WEEKNUM(C809,21)</f>
        <v>47</v>
      </c>
      <c r="F809" s="32">
        <v>4</v>
      </c>
      <c r="G809" s="32">
        <v>13</v>
      </c>
      <c r="H809" s="32">
        <v>19</v>
      </c>
      <c r="I809" s="32">
        <v>6</v>
      </c>
      <c r="J809" s="32">
        <v>18</v>
      </c>
      <c r="K809" s="32">
        <v>2</v>
      </c>
      <c r="L809" s="32">
        <v>35</v>
      </c>
      <c r="M809" s="32">
        <v>3</v>
      </c>
      <c r="N809" s="46" t="s">
        <v>27</v>
      </c>
      <c r="O809" s="81" t="s">
        <v>983</v>
      </c>
    </row>
    <row r="810" spans="1:15" x14ac:dyDescent="0.25">
      <c r="A810" s="48">
        <f t="shared" si="185"/>
        <v>1121</v>
      </c>
      <c r="B810" s="49" t="s">
        <v>984</v>
      </c>
      <c r="C810" s="37">
        <v>44532</v>
      </c>
      <c r="D810" s="35" t="str">
        <f t="shared" ref="D810" si="282">CHOOSE(WEEKDAY(C810),"D","L","M","X","J","V","S")</f>
        <v>J</v>
      </c>
      <c r="E810" s="35">
        <f t="shared" si="280"/>
        <v>48</v>
      </c>
      <c r="F810" s="32">
        <v>30</v>
      </c>
      <c r="G810" s="32">
        <v>28</v>
      </c>
      <c r="H810" s="32">
        <v>10</v>
      </c>
      <c r="I810" s="32">
        <v>1</v>
      </c>
      <c r="J810" s="32">
        <v>5</v>
      </c>
      <c r="K810" s="32">
        <v>18</v>
      </c>
      <c r="L810" s="32">
        <v>48</v>
      </c>
      <c r="M810" s="32">
        <v>2</v>
      </c>
      <c r="N810" s="46" t="s">
        <v>27</v>
      </c>
      <c r="O810" s="81" t="s">
        <v>985</v>
      </c>
    </row>
    <row r="811" spans="1:15" x14ac:dyDescent="0.25">
      <c r="A811" s="48">
        <f t="shared" si="185"/>
        <v>1122</v>
      </c>
      <c r="B811" s="49" t="s">
        <v>986</v>
      </c>
      <c r="C811" s="37">
        <v>44534</v>
      </c>
      <c r="D811" s="35" t="str">
        <f t="shared" ref="D811:D812" si="283">CHOOSE(WEEKDAY(C811),"D","L","M","X","J","V","S")</f>
        <v>S</v>
      </c>
      <c r="E811" s="35">
        <f>WEEKNUM(C811,21)</f>
        <v>48</v>
      </c>
      <c r="F811" s="32">
        <v>8</v>
      </c>
      <c r="G811" s="32">
        <v>1</v>
      </c>
      <c r="H811" s="32">
        <v>27</v>
      </c>
      <c r="I811" s="32">
        <v>4</v>
      </c>
      <c r="J811" s="32">
        <v>19</v>
      </c>
      <c r="K811" s="32">
        <v>6</v>
      </c>
      <c r="L811" s="32">
        <v>29</v>
      </c>
      <c r="M811" s="32">
        <v>8</v>
      </c>
      <c r="N811" s="46" t="s">
        <v>27</v>
      </c>
      <c r="O811" s="124" t="s">
        <v>987</v>
      </c>
    </row>
    <row r="812" spans="1:15" x14ac:dyDescent="0.25">
      <c r="A812" s="48">
        <f t="shared" si="185"/>
        <v>1123</v>
      </c>
      <c r="B812" s="49" t="s">
        <v>988</v>
      </c>
      <c r="C812" s="37">
        <v>44539</v>
      </c>
      <c r="D812" s="35" t="str">
        <f t="shared" si="283"/>
        <v>J</v>
      </c>
      <c r="E812" s="35">
        <f t="shared" ref="E812" si="284">WEEKNUM(C812,21)</f>
        <v>49</v>
      </c>
      <c r="F812" s="32">
        <v>28</v>
      </c>
      <c r="G812" s="32">
        <v>3</v>
      </c>
      <c r="H812" s="32">
        <v>2</v>
      </c>
      <c r="I812" s="32">
        <v>27</v>
      </c>
      <c r="J812" s="32">
        <v>37</v>
      </c>
      <c r="K812" s="32">
        <v>4</v>
      </c>
      <c r="L812" s="32">
        <v>1</v>
      </c>
      <c r="M812" s="32">
        <v>0</v>
      </c>
      <c r="N812" s="46" t="s">
        <v>27</v>
      </c>
      <c r="O812" s="81" t="s">
        <v>989</v>
      </c>
    </row>
    <row r="813" spans="1:15" x14ac:dyDescent="0.25">
      <c r="A813" s="48">
        <f t="shared" si="185"/>
        <v>1124</v>
      </c>
      <c r="B813" s="49" t="s">
        <v>990</v>
      </c>
      <c r="C813" s="37">
        <v>44541</v>
      </c>
      <c r="D813" s="35" t="str">
        <f t="shared" ref="D813" si="285">CHOOSE(WEEKDAY(C813),"D","L","M","X","J","V","S")</f>
        <v>S</v>
      </c>
      <c r="E813" s="35">
        <f t="shared" ref="E813" si="286">WEEKNUM(C813,21)</f>
        <v>49</v>
      </c>
      <c r="F813" s="32">
        <v>13</v>
      </c>
      <c r="G813" s="32">
        <v>39</v>
      </c>
      <c r="H813" s="32">
        <v>14</v>
      </c>
      <c r="I813" s="32">
        <v>7</v>
      </c>
      <c r="J813" s="32">
        <v>40</v>
      </c>
      <c r="K813" s="32">
        <v>4</v>
      </c>
      <c r="L813" s="32">
        <v>42</v>
      </c>
      <c r="M813" s="32">
        <v>5</v>
      </c>
      <c r="N813" s="46" t="s">
        <v>27</v>
      </c>
      <c r="O813" s="124" t="s">
        <v>991</v>
      </c>
    </row>
    <row r="814" spans="1:15" x14ac:dyDescent="0.25">
      <c r="A814" s="48">
        <f t="shared" si="185"/>
        <v>1125</v>
      </c>
      <c r="B814" s="49" t="s">
        <v>992</v>
      </c>
      <c r="C814" s="37">
        <v>44546</v>
      </c>
      <c r="D814" s="35" t="str">
        <f t="shared" ref="D814" si="287">CHOOSE(WEEKDAY(C814),"D","L","M","X","J","V","S")</f>
        <v>J</v>
      </c>
      <c r="E814" s="35">
        <f t="shared" ref="E814" si="288">WEEKNUM(C814,21)</f>
        <v>50</v>
      </c>
      <c r="F814" s="32">
        <v>14</v>
      </c>
      <c r="G814" s="32">
        <v>10</v>
      </c>
      <c r="H814" s="32">
        <v>4</v>
      </c>
      <c r="I814" s="32">
        <v>22</v>
      </c>
      <c r="J814" s="32">
        <v>45</v>
      </c>
      <c r="K814" s="32">
        <v>15</v>
      </c>
      <c r="L814" s="32">
        <v>23</v>
      </c>
      <c r="M814" s="32">
        <v>4</v>
      </c>
      <c r="N814" s="46" t="s">
        <v>27</v>
      </c>
      <c r="O814" s="81" t="s">
        <v>993</v>
      </c>
    </row>
    <row r="815" spans="1:15" x14ac:dyDescent="0.25">
      <c r="A815" s="48">
        <f t="shared" si="185"/>
        <v>1126</v>
      </c>
      <c r="B815" s="49" t="s">
        <v>994</v>
      </c>
      <c r="C815" s="37">
        <v>44548</v>
      </c>
      <c r="D815" s="35" t="str">
        <f t="shared" ref="D815" si="289">CHOOSE(WEEKDAY(C815),"D","L","M","X","J","V","S")</f>
        <v>S</v>
      </c>
      <c r="E815" s="35">
        <f t="shared" ref="E815:E820" si="290">WEEKNUM(C815,21)</f>
        <v>50</v>
      </c>
      <c r="F815" s="32">
        <v>32</v>
      </c>
      <c r="G815" s="32">
        <v>4</v>
      </c>
      <c r="H815" s="32">
        <v>27</v>
      </c>
      <c r="I815" s="32">
        <v>29</v>
      </c>
      <c r="J815" s="32">
        <v>3</v>
      </c>
      <c r="K815" s="32">
        <v>45</v>
      </c>
      <c r="L815" s="32">
        <v>42</v>
      </c>
      <c r="M815" s="32">
        <v>2</v>
      </c>
      <c r="N815" s="46" t="s">
        <v>27</v>
      </c>
      <c r="O815" s="128" t="s">
        <v>995</v>
      </c>
    </row>
    <row r="816" spans="1:15" x14ac:dyDescent="0.25">
      <c r="A816" s="48">
        <f t="shared" si="185"/>
        <v>1127</v>
      </c>
      <c r="B816" s="49" t="s">
        <v>996</v>
      </c>
      <c r="C816" s="37">
        <v>44553</v>
      </c>
      <c r="D816" s="35" t="str">
        <f t="shared" ref="D816" si="291">CHOOSE(WEEKDAY(C816),"D","L","M","X","J","V","S")</f>
        <v>J</v>
      </c>
      <c r="E816" s="35">
        <f t="shared" si="290"/>
        <v>51</v>
      </c>
      <c r="F816" s="32">
        <v>45</v>
      </c>
      <c r="G816" s="32">
        <v>23</v>
      </c>
      <c r="H816" s="32">
        <v>17</v>
      </c>
      <c r="I816" s="32">
        <v>32</v>
      </c>
      <c r="J816" s="32">
        <v>44</v>
      </c>
      <c r="K816" s="32">
        <v>15</v>
      </c>
      <c r="L816" s="32">
        <v>2</v>
      </c>
      <c r="M816" s="32">
        <v>9</v>
      </c>
      <c r="N816" s="46" t="s">
        <v>27</v>
      </c>
      <c r="O816" s="81" t="s">
        <v>997</v>
      </c>
    </row>
    <row r="817" spans="1:15" x14ac:dyDescent="0.25">
      <c r="A817" s="48">
        <f t="shared" si="185"/>
        <v>1128</v>
      </c>
      <c r="B817" s="49" t="s">
        <v>998</v>
      </c>
      <c r="C817" s="37">
        <v>44555</v>
      </c>
      <c r="D817" s="35" t="str">
        <f t="shared" ref="D817" si="292">CHOOSE(WEEKDAY(C817),"D","L","M","X","J","V","S")</f>
        <v>S</v>
      </c>
      <c r="E817" s="35">
        <f t="shared" si="290"/>
        <v>51</v>
      </c>
      <c r="F817" s="32">
        <v>27</v>
      </c>
      <c r="G817" s="32">
        <v>47</v>
      </c>
      <c r="H817" s="32">
        <v>6</v>
      </c>
      <c r="I817" s="32">
        <v>32</v>
      </c>
      <c r="J817" s="32">
        <v>25</v>
      </c>
      <c r="K817" s="32">
        <v>22</v>
      </c>
      <c r="L817" s="32">
        <v>48</v>
      </c>
      <c r="M817" s="32">
        <v>8</v>
      </c>
      <c r="N817" s="46" t="s">
        <v>27</v>
      </c>
      <c r="O817" s="130" t="s">
        <v>999</v>
      </c>
    </row>
    <row r="818" spans="1:15" x14ac:dyDescent="0.25">
      <c r="A818" s="48">
        <f t="shared" si="185"/>
        <v>1129</v>
      </c>
      <c r="B818" s="49" t="s">
        <v>1000</v>
      </c>
      <c r="C818" s="37">
        <v>44560</v>
      </c>
      <c r="D818" s="35" t="str">
        <f t="shared" ref="D818" si="293">CHOOSE(WEEKDAY(C818),"D","L","M","X","J","V","S")</f>
        <v>J</v>
      </c>
      <c r="E818" s="35">
        <f t="shared" si="290"/>
        <v>52</v>
      </c>
      <c r="F818" s="32">
        <v>37</v>
      </c>
      <c r="G818" s="32">
        <v>24</v>
      </c>
      <c r="H818" s="32">
        <v>12</v>
      </c>
      <c r="I818" s="32">
        <v>32</v>
      </c>
      <c r="J818" s="32">
        <v>36</v>
      </c>
      <c r="K818" s="32">
        <v>43</v>
      </c>
      <c r="L818" s="32">
        <v>38</v>
      </c>
      <c r="M818" s="32">
        <v>4</v>
      </c>
      <c r="N818" s="46" t="s">
        <v>27</v>
      </c>
      <c r="O818" s="130" t="s">
        <v>1001</v>
      </c>
    </row>
    <row r="819" spans="1:15" x14ac:dyDescent="0.25">
      <c r="A819" s="48">
        <f t="shared" si="185"/>
        <v>1130</v>
      </c>
      <c r="B819" s="49" t="s">
        <v>1007</v>
      </c>
      <c r="C819" s="37">
        <v>44562</v>
      </c>
      <c r="D819" s="35" t="str">
        <f t="shared" ref="D819" si="294">CHOOSE(WEEKDAY(C819),"D","L","M","X","J","V","S")</f>
        <v>S</v>
      </c>
      <c r="E819" s="35">
        <f t="shared" si="290"/>
        <v>52</v>
      </c>
      <c r="F819" s="32">
        <v>44</v>
      </c>
      <c r="G819" s="32">
        <v>25</v>
      </c>
      <c r="H819" s="32">
        <v>17</v>
      </c>
      <c r="I819" s="32">
        <v>13</v>
      </c>
      <c r="J819" s="32">
        <v>8</v>
      </c>
      <c r="K819" s="32">
        <v>46</v>
      </c>
      <c r="L819" s="32">
        <v>3</v>
      </c>
      <c r="M819" s="32">
        <v>8</v>
      </c>
      <c r="N819" s="46" t="s">
        <v>27</v>
      </c>
      <c r="O819" s="130" t="s">
        <v>1002</v>
      </c>
    </row>
    <row r="820" spans="1:15" x14ac:dyDescent="0.25">
      <c r="A820" s="48">
        <f t="shared" si="185"/>
        <v>1131</v>
      </c>
      <c r="B820" s="49" t="s">
        <v>1008</v>
      </c>
      <c r="C820" s="37">
        <v>44567</v>
      </c>
      <c r="D820" s="35" t="str">
        <f t="shared" ref="D820:D821" si="295">CHOOSE(WEEKDAY(C820),"D","L","M","X","J","V","S")</f>
        <v>J</v>
      </c>
      <c r="E820" s="42">
        <f t="shared" si="290"/>
        <v>1</v>
      </c>
      <c r="F820" s="43">
        <v>18</v>
      </c>
      <c r="G820" s="43">
        <v>34</v>
      </c>
      <c r="H820" s="43">
        <v>40</v>
      </c>
      <c r="I820" s="43">
        <v>47</v>
      </c>
      <c r="J820" s="43">
        <v>48</v>
      </c>
      <c r="K820" s="43">
        <v>11</v>
      </c>
      <c r="L820" s="32">
        <v>49</v>
      </c>
      <c r="M820" s="32">
        <v>7</v>
      </c>
      <c r="N820" s="46" t="s">
        <v>27</v>
      </c>
      <c r="O820" s="79" t="s">
        <v>1009</v>
      </c>
    </row>
    <row r="821" spans="1:15" x14ac:dyDescent="0.25">
      <c r="A821" s="48">
        <f t="shared" si="185"/>
        <v>1132</v>
      </c>
      <c r="B821" s="49" t="s">
        <v>1011</v>
      </c>
      <c r="C821" s="37">
        <v>44569</v>
      </c>
      <c r="D821" s="35" t="str">
        <f t="shared" si="295"/>
        <v>S</v>
      </c>
      <c r="E821" s="35">
        <f t="shared" ref="E821:E826" si="296">WEEKNUM(C821,21)</f>
        <v>1</v>
      </c>
      <c r="F821" s="32">
        <v>29</v>
      </c>
      <c r="G821" s="32">
        <v>1</v>
      </c>
      <c r="H821" s="32">
        <v>36</v>
      </c>
      <c r="I821" s="32">
        <v>11</v>
      </c>
      <c r="J821" s="32">
        <v>21</v>
      </c>
      <c r="K821" s="32">
        <v>12</v>
      </c>
      <c r="L821" s="32">
        <v>24</v>
      </c>
      <c r="M821" s="32">
        <v>5</v>
      </c>
      <c r="N821" s="46" t="s">
        <v>27</v>
      </c>
      <c r="O821" s="130" t="s">
        <v>1013</v>
      </c>
    </row>
    <row r="822" spans="1:15" x14ac:dyDescent="0.25">
      <c r="A822" s="48">
        <f t="shared" si="185"/>
        <v>1133</v>
      </c>
      <c r="B822" s="49" t="s">
        <v>1015</v>
      </c>
      <c r="C822" s="37">
        <v>44574</v>
      </c>
      <c r="D822" s="35" t="str">
        <f t="shared" ref="D822" si="297">CHOOSE(WEEKDAY(C822),"D","L","M","X","J","V","S")</f>
        <v>J</v>
      </c>
      <c r="E822" s="35">
        <f t="shared" si="296"/>
        <v>2</v>
      </c>
      <c r="F822" s="43">
        <v>12</v>
      </c>
      <c r="G822" s="43">
        <v>16</v>
      </c>
      <c r="H822" s="43">
        <v>18</v>
      </c>
      <c r="I822" s="43">
        <v>40</v>
      </c>
      <c r="J822" s="43">
        <v>17</v>
      </c>
      <c r="K822" s="43">
        <v>45</v>
      </c>
      <c r="L822" s="32">
        <v>10</v>
      </c>
      <c r="M822" s="32">
        <v>4</v>
      </c>
      <c r="N822" s="46" t="s">
        <v>27</v>
      </c>
      <c r="O822" s="79" t="s">
        <v>1016</v>
      </c>
    </row>
    <row r="823" spans="1:15" x14ac:dyDescent="0.25">
      <c r="A823" s="48">
        <f t="shared" si="185"/>
        <v>1134</v>
      </c>
      <c r="B823" s="49" t="s">
        <v>1018</v>
      </c>
      <c r="C823" s="37">
        <v>44576</v>
      </c>
      <c r="D823" s="35" t="str">
        <f t="shared" ref="D823" si="298">CHOOSE(WEEKDAY(C823),"D","L","M","X","J","V","S")</f>
        <v>S</v>
      </c>
      <c r="E823" s="35">
        <f t="shared" si="296"/>
        <v>2</v>
      </c>
      <c r="F823" s="32">
        <v>4</v>
      </c>
      <c r="G823" s="32">
        <v>5</v>
      </c>
      <c r="H823" s="32">
        <v>19</v>
      </c>
      <c r="I823" s="32">
        <v>25</v>
      </c>
      <c r="J823" s="32">
        <v>27</v>
      </c>
      <c r="K823" s="32">
        <v>13</v>
      </c>
      <c r="L823" s="32">
        <v>23</v>
      </c>
      <c r="M823" s="32">
        <v>9</v>
      </c>
      <c r="N823" s="46" t="s">
        <v>27</v>
      </c>
      <c r="O823" s="169" t="s">
        <v>1019</v>
      </c>
    </row>
    <row r="824" spans="1:15" x14ac:dyDescent="0.25">
      <c r="A824" s="48">
        <f t="shared" si="185"/>
        <v>1135</v>
      </c>
      <c r="B824" s="49" t="s">
        <v>1022</v>
      </c>
      <c r="C824" s="37">
        <v>44581</v>
      </c>
      <c r="D824" s="35" t="str">
        <f t="shared" ref="D824" si="299">CHOOSE(WEEKDAY(C824),"D","L","M","X","J","V","S")</f>
        <v>J</v>
      </c>
      <c r="E824" s="35">
        <f t="shared" si="296"/>
        <v>3</v>
      </c>
      <c r="F824" s="32">
        <v>18</v>
      </c>
      <c r="G824" s="32">
        <v>39</v>
      </c>
      <c r="H824" s="32">
        <v>3</v>
      </c>
      <c r="I824" s="32">
        <v>17</v>
      </c>
      <c r="J824" s="32">
        <v>11</v>
      </c>
      <c r="K824" s="32">
        <v>46</v>
      </c>
      <c r="L824" s="32">
        <v>41</v>
      </c>
      <c r="M824" s="32">
        <v>6</v>
      </c>
      <c r="N824" s="46" t="s">
        <v>27</v>
      </c>
      <c r="O824" s="169" t="s">
        <v>1023</v>
      </c>
    </row>
    <row r="825" spans="1:15" x14ac:dyDescent="0.25">
      <c r="A825" s="48">
        <f t="shared" si="185"/>
        <v>1136</v>
      </c>
      <c r="B825" s="49" t="s">
        <v>1024</v>
      </c>
      <c r="C825" s="37">
        <v>44583</v>
      </c>
      <c r="D825" s="35" t="str">
        <f t="shared" ref="D825" si="300">CHOOSE(WEEKDAY(C825),"D","L","M","X","J","V","S")</f>
        <v>S</v>
      </c>
      <c r="E825" s="35">
        <f t="shared" si="296"/>
        <v>3</v>
      </c>
      <c r="F825" s="32">
        <v>33</v>
      </c>
      <c r="G825" s="32">
        <v>6</v>
      </c>
      <c r="H825" s="32">
        <v>27</v>
      </c>
      <c r="I825" s="32">
        <v>28</v>
      </c>
      <c r="J825" s="32">
        <v>18</v>
      </c>
      <c r="K825" s="32">
        <v>32</v>
      </c>
      <c r="L825" s="32">
        <v>46</v>
      </c>
      <c r="M825" s="32">
        <v>1</v>
      </c>
      <c r="N825" s="46" t="s">
        <v>27</v>
      </c>
      <c r="O825" s="169" t="s">
        <v>1025</v>
      </c>
    </row>
    <row r="826" spans="1:15" x14ac:dyDescent="0.25">
      <c r="A826" s="48">
        <f t="shared" si="185"/>
        <v>1137</v>
      </c>
      <c r="B826" s="49" t="s">
        <v>1026</v>
      </c>
      <c r="C826" s="37">
        <v>44588</v>
      </c>
      <c r="D826" s="35" t="str">
        <f t="shared" ref="D826:D827" si="301">CHOOSE(WEEKDAY(C826),"D","L","M","X","J","V","S")</f>
        <v>J</v>
      </c>
      <c r="E826" s="35">
        <f t="shared" si="296"/>
        <v>4</v>
      </c>
      <c r="F826" s="32">
        <v>49</v>
      </c>
      <c r="G826" s="32">
        <v>9</v>
      </c>
      <c r="H826" s="32">
        <v>5</v>
      </c>
      <c r="I826" s="32">
        <v>31</v>
      </c>
      <c r="J826" s="32">
        <v>33</v>
      </c>
      <c r="K826" s="32">
        <v>25</v>
      </c>
      <c r="L826" s="32">
        <v>40</v>
      </c>
      <c r="M826" s="32">
        <v>4</v>
      </c>
      <c r="N826" s="46" t="s">
        <v>27</v>
      </c>
      <c r="O826" s="169" t="s">
        <v>1027</v>
      </c>
    </row>
    <row r="827" spans="1:15" x14ac:dyDescent="0.25">
      <c r="A827" s="48">
        <f t="shared" si="185"/>
        <v>1138</v>
      </c>
      <c r="B827" s="49" t="s">
        <v>1028</v>
      </c>
      <c r="C827" s="37">
        <v>44590</v>
      </c>
      <c r="D827" s="35" t="str">
        <f t="shared" si="301"/>
        <v>S</v>
      </c>
      <c r="E827" s="42">
        <f t="shared" ref="E827:E832" si="302">WEEKNUM(C827,21)</f>
        <v>4</v>
      </c>
      <c r="F827" s="43">
        <v>4</v>
      </c>
      <c r="G827" s="43">
        <v>31</v>
      </c>
      <c r="H827" s="43">
        <v>7</v>
      </c>
      <c r="I827" s="43">
        <v>49</v>
      </c>
      <c r="J827" s="43">
        <v>11</v>
      </c>
      <c r="K827" s="43">
        <v>32</v>
      </c>
      <c r="L827" s="43">
        <v>21</v>
      </c>
      <c r="M827" s="43">
        <v>3</v>
      </c>
      <c r="N827" s="46" t="s">
        <v>27</v>
      </c>
      <c r="O827" s="185" t="s">
        <v>1029</v>
      </c>
    </row>
    <row r="828" spans="1:15" x14ac:dyDescent="0.25">
      <c r="A828" s="48">
        <f t="shared" si="185"/>
        <v>1139</v>
      </c>
      <c r="B828" s="49" t="s">
        <v>1030</v>
      </c>
      <c r="C828" s="37">
        <v>44595</v>
      </c>
      <c r="D828" s="35" t="str">
        <f t="shared" ref="D828" si="303">CHOOSE(WEEKDAY(C828),"D","L","M","X","J","V","S")</f>
        <v>J</v>
      </c>
      <c r="E828" s="35">
        <f t="shared" si="302"/>
        <v>5</v>
      </c>
      <c r="F828" s="32">
        <v>22</v>
      </c>
      <c r="G828" s="32">
        <v>37</v>
      </c>
      <c r="H828" s="32">
        <v>17</v>
      </c>
      <c r="I828" s="32">
        <v>11</v>
      </c>
      <c r="J828" s="32">
        <v>15</v>
      </c>
      <c r="K828" s="32">
        <v>27</v>
      </c>
      <c r="L828" s="32">
        <v>49</v>
      </c>
      <c r="M828" s="32">
        <v>5</v>
      </c>
      <c r="N828" s="46" t="s">
        <v>27</v>
      </c>
      <c r="O828" s="81" t="s">
        <v>1031</v>
      </c>
    </row>
    <row r="829" spans="1:15" x14ac:dyDescent="0.25">
      <c r="A829" s="48">
        <f t="shared" si="185"/>
        <v>1140</v>
      </c>
      <c r="B829" s="49" t="s">
        <v>1032</v>
      </c>
      <c r="C829" s="37">
        <v>44597</v>
      </c>
      <c r="D829" s="35" t="str">
        <f t="shared" ref="D829" si="304">CHOOSE(WEEKDAY(C829),"D","L","M","X","J","V","S")</f>
        <v>S</v>
      </c>
      <c r="E829" s="35">
        <f t="shared" si="302"/>
        <v>5</v>
      </c>
      <c r="F829" s="32">
        <v>37</v>
      </c>
      <c r="G829" s="32">
        <v>23</v>
      </c>
      <c r="H829" s="32">
        <v>21</v>
      </c>
      <c r="I829" s="32">
        <v>36</v>
      </c>
      <c r="J829" s="32">
        <v>46</v>
      </c>
      <c r="K829" s="32">
        <v>40</v>
      </c>
      <c r="L829" s="32">
        <v>15</v>
      </c>
      <c r="M829" s="32">
        <v>0</v>
      </c>
      <c r="N829" s="46" t="s">
        <v>27</v>
      </c>
      <c r="O829" s="194" t="s">
        <v>1033</v>
      </c>
    </row>
    <row r="830" spans="1:15" x14ac:dyDescent="0.25">
      <c r="A830" s="48">
        <f t="shared" si="185"/>
        <v>1141</v>
      </c>
      <c r="B830" s="49" t="s">
        <v>1034</v>
      </c>
      <c r="C830" s="37">
        <v>44602</v>
      </c>
      <c r="D830" s="35" t="str">
        <f t="shared" ref="D830" si="305">CHOOSE(WEEKDAY(C830),"D","L","M","X","J","V","S")</f>
        <v>J</v>
      </c>
      <c r="E830" s="35">
        <f t="shared" si="302"/>
        <v>6</v>
      </c>
      <c r="F830" s="32">
        <v>6</v>
      </c>
      <c r="G830" s="32">
        <v>44</v>
      </c>
      <c r="H830" s="32">
        <v>19</v>
      </c>
      <c r="I830" s="32">
        <v>34</v>
      </c>
      <c r="J830" s="32">
        <v>11</v>
      </c>
      <c r="K830" s="32">
        <v>5</v>
      </c>
      <c r="L830" s="32">
        <v>2</v>
      </c>
      <c r="M830" s="32">
        <v>1</v>
      </c>
      <c r="N830" s="46" t="s">
        <v>27</v>
      </c>
      <c r="O830" s="81" t="s">
        <v>1035</v>
      </c>
    </row>
    <row r="831" spans="1:15" x14ac:dyDescent="0.25">
      <c r="A831" s="48">
        <f t="shared" si="185"/>
        <v>1142</v>
      </c>
      <c r="B831" s="49" t="s">
        <v>1036</v>
      </c>
      <c r="C831" s="37">
        <v>44604</v>
      </c>
      <c r="D831" s="35" t="str">
        <f t="shared" ref="D831" si="306">CHOOSE(WEEKDAY(C831),"D","L","M","X","J","V","S")</f>
        <v>S</v>
      </c>
      <c r="E831" s="35">
        <f t="shared" si="302"/>
        <v>6</v>
      </c>
      <c r="F831" s="32">
        <v>31</v>
      </c>
      <c r="G831" s="32">
        <v>18</v>
      </c>
      <c r="H831" s="32">
        <v>2</v>
      </c>
      <c r="I831" s="32">
        <v>43</v>
      </c>
      <c r="J831" s="32">
        <v>40</v>
      </c>
      <c r="K831" s="32">
        <v>45</v>
      </c>
      <c r="L831" s="32">
        <v>16</v>
      </c>
      <c r="M831" s="32">
        <v>1</v>
      </c>
      <c r="N831" s="46" t="s">
        <v>27</v>
      </c>
      <c r="O831" s="194" t="s">
        <v>1037</v>
      </c>
    </row>
    <row r="832" spans="1:15" x14ac:dyDescent="0.25">
      <c r="A832" s="48">
        <f t="shared" si="185"/>
        <v>1143</v>
      </c>
      <c r="B832" s="49" t="s">
        <v>1038</v>
      </c>
      <c r="C832" s="37">
        <v>44609</v>
      </c>
      <c r="D832" s="35" t="str">
        <f t="shared" ref="D832" si="307">CHOOSE(WEEKDAY(C832),"D","L","M","X","J","V","S")</f>
        <v>J</v>
      </c>
      <c r="E832" s="35">
        <f t="shared" si="302"/>
        <v>7</v>
      </c>
      <c r="F832" s="32">
        <v>16</v>
      </c>
      <c r="G832" s="32">
        <v>5</v>
      </c>
      <c r="H832" s="32">
        <v>13</v>
      </c>
      <c r="I832" s="32">
        <v>26</v>
      </c>
      <c r="J832" s="32">
        <v>29</v>
      </c>
      <c r="K832" s="32">
        <v>4</v>
      </c>
      <c r="L832" s="32">
        <v>22</v>
      </c>
      <c r="M832" s="32">
        <v>0</v>
      </c>
      <c r="N832" s="46" t="s">
        <v>27</v>
      </c>
      <c r="O832" s="194" t="s">
        <v>1039</v>
      </c>
    </row>
    <row r="833" spans="1:15" x14ac:dyDescent="0.25">
      <c r="A833" s="48">
        <f t="shared" si="185"/>
        <v>1144</v>
      </c>
      <c r="B833" s="49" t="s">
        <v>1040</v>
      </c>
      <c r="C833" s="37">
        <v>44611</v>
      </c>
      <c r="D833" s="35" t="str">
        <f t="shared" ref="D833:D834" si="308">CHOOSE(WEEKDAY(C833),"D","L","M","X","J","V","S")</f>
        <v>S</v>
      </c>
      <c r="E833" s="35">
        <f t="shared" ref="E833:E834" si="309">WEEKNUM(C833,21)</f>
        <v>7</v>
      </c>
      <c r="F833" s="32">
        <v>34</v>
      </c>
      <c r="G833" s="32">
        <v>9</v>
      </c>
      <c r="H833" s="32">
        <v>33</v>
      </c>
      <c r="I833" s="32">
        <v>3</v>
      </c>
      <c r="J833" s="32">
        <v>22</v>
      </c>
      <c r="K833" s="32">
        <v>29</v>
      </c>
      <c r="L833" s="32">
        <v>35</v>
      </c>
      <c r="M833" s="32">
        <v>3</v>
      </c>
      <c r="N833" s="46" t="s">
        <v>27</v>
      </c>
      <c r="O833" s="194" t="s">
        <v>1041</v>
      </c>
    </row>
    <row r="834" spans="1:15" x14ac:dyDescent="0.25">
      <c r="A834" s="48">
        <f t="shared" si="185"/>
        <v>1145</v>
      </c>
      <c r="B834" s="49" t="s">
        <v>1042</v>
      </c>
      <c r="C834" s="37">
        <v>44616</v>
      </c>
      <c r="D834" s="35" t="str">
        <f t="shared" si="308"/>
        <v>J</v>
      </c>
      <c r="E834" s="35">
        <f t="shared" si="309"/>
        <v>8</v>
      </c>
      <c r="F834" s="32">
        <v>40</v>
      </c>
      <c r="G834" s="32">
        <v>9</v>
      </c>
      <c r="H834" s="32">
        <v>47</v>
      </c>
      <c r="I834" s="32">
        <v>39</v>
      </c>
      <c r="J834" s="32">
        <v>41</v>
      </c>
      <c r="K834" s="32">
        <v>24</v>
      </c>
      <c r="L834" s="32">
        <v>17</v>
      </c>
      <c r="M834" s="32">
        <v>9</v>
      </c>
      <c r="N834" s="46" t="s">
        <v>27</v>
      </c>
      <c r="O834" s="81" t="s">
        <v>1043</v>
      </c>
    </row>
    <row r="835" spans="1:15" x14ac:dyDescent="0.25">
      <c r="A835" s="48">
        <f t="shared" si="185"/>
        <v>1146</v>
      </c>
      <c r="B835" s="49" t="s">
        <v>1044</v>
      </c>
      <c r="C835" s="37">
        <v>44618</v>
      </c>
      <c r="D835" s="35" t="str">
        <f t="shared" ref="D835" si="310">CHOOSE(WEEKDAY(C835),"D","L","M","X","J","V","S")</f>
        <v>S</v>
      </c>
      <c r="E835" s="35">
        <f t="shared" ref="E835" si="311">WEEKNUM(C835,21)</f>
        <v>8</v>
      </c>
      <c r="F835" s="32">
        <v>38</v>
      </c>
      <c r="G835" s="32">
        <v>40</v>
      </c>
      <c r="H835" s="32">
        <v>32</v>
      </c>
      <c r="I835" s="32">
        <v>15</v>
      </c>
      <c r="J835" s="32">
        <v>3</v>
      </c>
      <c r="K835" s="32">
        <v>42</v>
      </c>
      <c r="L835" s="32">
        <v>9</v>
      </c>
      <c r="M835" s="32">
        <v>3</v>
      </c>
      <c r="N835" s="46" t="s">
        <v>27</v>
      </c>
      <c r="O835" s="81" t="s">
        <v>1045</v>
      </c>
    </row>
    <row r="836" spans="1:15" x14ac:dyDescent="0.25">
      <c r="A836" s="48">
        <f t="shared" si="185"/>
        <v>1147</v>
      </c>
      <c r="B836" s="49" t="s">
        <v>1046</v>
      </c>
      <c r="C836" s="37">
        <v>44623</v>
      </c>
      <c r="D836" s="35" t="str">
        <f t="shared" ref="D836" si="312">CHOOSE(WEEKDAY(C836),"D","L","M","X","J","V","S")</f>
        <v>J</v>
      </c>
      <c r="E836" s="35">
        <f t="shared" ref="E836:E841" si="313">WEEKNUM(C836,21)</f>
        <v>9</v>
      </c>
      <c r="F836" s="32">
        <v>3</v>
      </c>
      <c r="G836" s="32">
        <v>20</v>
      </c>
      <c r="H836" s="32">
        <v>22</v>
      </c>
      <c r="I836" s="32">
        <v>48</v>
      </c>
      <c r="J836" s="32">
        <v>15</v>
      </c>
      <c r="K836" s="32">
        <v>10</v>
      </c>
      <c r="L836" s="32">
        <v>25</v>
      </c>
      <c r="M836" s="32">
        <v>7</v>
      </c>
      <c r="N836" s="46" t="s">
        <v>27</v>
      </c>
      <c r="O836" s="200" t="s">
        <v>1047</v>
      </c>
    </row>
    <row r="837" spans="1:15" x14ac:dyDescent="0.25">
      <c r="A837" s="48">
        <f t="shared" si="185"/>
        <v>1148</v>
      </c>
      <c r="B837" s="49" t="s">
        <v>1048</v>
      </c>
      <c r="C837" s="37">
        <v>44625</v>
      </c>
      <c r="D837" s="35" t="str">
        <f t="shared" ref="D837:D839" si="314">CHOOSE(WEEKDAY(C837),"D","L","M","X","J","V","S")</f>
        <v>S</v>
      </c>
      <c r="E837" s="35">
        <f t="shared" si="313"/>
        <v>9</v>
      </c>
      <c r="F837" s="32">
        <v>46</v>
      </c>
      <c r="G837" s="32">
        <v>10</v>
      </c>
      <c r="H837" s="32">
        <v>19</v>
      </c>
      <c r="I837" s="32">
        <v>12</v>
      </c>
      <c r="J837" s="32">
        <v>23</v>
      </c>
      <c r="K837" s="32">
        <v>14</v>
      </c>
      <c r="L837" s="32">
        <v>27</v>
      </c>
      <c r="M837" s="32">
        <v>4</v>
      </c>
      <c r="N837" s="46" t="s">
        <v>27</v>
      </c>
      <c r="O837" s="200" t="s">
        <v>1049</v>
      </c>
    </row>
    <row r="838" spans="1:15" x14ac:dyDescent="0.25">
      <c r="A838" s="48">
        <f t="shared" si="185"/>
        <v>1149</v>
      </c>
      <c r="B838" s="49" t="s">
        <v>1050</v>
      </c>
      <c r="C838" s="37">
        <v>44630</v>
      </c>
      <c r="D838" s="35" t="str">
        <f t="shared" si="314"/>
        <v>J</v>
      </c>
      <c r="E838" s="35">
        <f t="shared" si="313"/>
        <v>10</v>
      </c>
      <c r="F838" s="32">
        <v>23</v>
      </c>
      <c r="G838" s="32">
        <v>31</v>
      </c>
      <c r="H838" s="32">
        <v>25</v>
      </c>
      <c r="I838" s="32">
        <v>48</v>
      </c>
      <c r="J838" s="32">
        <v>45</v>
      </c>
      <c r="K838" s="32">
        <v>9</v>
      </c>
      <c r="L838" s="32">
        <v>42</v>
      </c>
      <c r="M838" s="32">
        <v>9</v>
      </c>
      <c r="N838" s="46" t="s">
        <v>27</v>
      </c>
      <c r="O838" s="81" t="s">
        <v>1051</v>
      </c>
    </row>
    <row r="839" spans="1:15" x14ac:dyDescent="0.25">
      <c r="A839" s="48">
        <f t="shared" si="185"/>
        <v>1150</v>
      </c>
      <c r="B839" s="49" t="s">
        <v>1053</v>
      </c>
      <c r="C839" s="37">
        <v>44632</v>
      </c>
      <c r="D839" s="35" t="str">
        <f t="shared" si="314"/>
        <v>S</v>
      </c>
      <c r="E839" s="35">
        <f t="shared" si="313"/>
        <v>10</v>
      </c>
      <c r="F839" s="32">
        <v>2</v>
      </c>
      <c r="G839" s="32">
        <v>41</v>
      </c>
      <c r="H839" s="32">
        <v>30</v>
      </c>
      <c r="I839" s="32">
        <v>14</v>
      </c>
      <c r="J839" s="32">
        <v>12</v>
      </c>
      <c r="K839" s="32">
        <v>22</v>
      </c>
      <c r="L839" s="32">
        <v>40</v>
      </c>
      <c r="M839" s="32">
        <v>8</v>
      </c>
      <c r="N839" s="46" t="s">
        <v>27</v>
      </c>
      <c r="O839" s="79" t="s">
        <v>1052</v>
      </c>
    </row>
    <row r="840" spans="1:15" x14ac:dyDescent="0.25">
      <c r="A840" s="48">
        <f t="shared" si="185"/>
        <v>1151</v>
      </c>
      <c r="B840" s="49" t="s">
        <v>1056</v>
      </c>
      <c r="C840" s="37">
        <v>44637</v>
      </c>
      <c r="D840" s="35" t="str">
        <f t="shared" ref="D840:D842" si="315">CHOOSE(WEEKDAY(C840),"D","L","M","X","J","V","S")</f>
        <v>J</v>
      </c>
      <c r="E840" s="35">
        <f t="shared" si="313"/>
        <v>11</v>
      </c>
      <c r="F840" s="32">
        <v>47</v>
      </c>
      <c r="G840" s="32">
        <v>30</v>
      </c>
      <c r="H840" s="32">
        <v>19</v>
      </c>
      <c r="I840" s="32">
        <v>4</v>
      </c>
      <c r="J840" s="32">
        <v>13</v>
      </c>
      <c r="K840" s="32">
        <v>22</v>
      </c>
      <c r="L840" s="32">
        <v>18</v>
      </c>
      <c r="M840" s="32">
        <v>8</v>
      </c>
      <c r="N840" s="46" t="s">
        <v>27</v>
      </c>
      <c r="O840" s="219" t="s">
        <v>1057</v>
      </c>
    </row>
    <row r="841" spans="1:15" x14ac:dyDescent="0.25">
      <c r="A841" s="48">
        <f t="shared" si="185"/>
        <v>1152</v>
      </c>
      <c r="B841" s="49" t="s">
        <v>1058</v>
      </c>
      <c r="C841" s="37">
        <v>44639</v>
      </c>
      <c r="D841" s="35" t="str">
        <f t="shared" si="315"/>
        <v>S</v>
      </c>
      <c r="E841" s="35">
        <f t="shared" si="313"/>
        <v>11</v>
      </c>
      <c r="F841" s="32">
        <v>16</v>
      </c>
      <c r="G841" s="32">
        <v>10</v>
      </c>
      <c r="H841" s="32">
        <v>9</v>
      </c>
      <c r="I841" s="32">
        <v>40</v>
      </c>
      <c r="J841" s="32">
        <v>4</v>
      </c>
      <c r="K841" s="32">
        <v>15</v>
      </c>
      <c r="L841" s="32">
        <v>33</v>
      </c>
      <c r="M841" s="32">
        <v>2</v>
      </c>
      <c r="N841" s="46" t="s">
        <v>27</v>
      </c>
      <c r="O841" s="81" t="s">
        <v>1059</v>
      </c>
    </row>
    <row r="842" spans="1:15" x14ac:dyDescent="0.25">
      <c r="A842" s="48">
        <f t="shared" si="185"/>
        <v>1153</v>
      </c>
      <c r="B842" s="49" t="s">
        <v>1060</v>
      </c>
      <c r="C842" s="37">
        <v>44644</v>
      </c>
      <c r="D842" s="35" t="str">
        <f t="shared" si="315"/>
        <v>J</v>
      </c>
      <c r="E842" s="35">
        <f t="shared" ref="E842:E843" si="316">WEEKNUM(C842,21)</f>
        <v>12</v>
      </c>
      <c r="F842" s="43">
        <v>46</v>
      </c>
      <c r="G842" s="43">
        <v>4</v>
      </c>
      <c r="H842" s="43">
        <v>22</v>
      </c>
      <c r="I842" s="43">
        <v>13</v>
      </c>
      <c r="J842" s="43">
        <v>36</v>
      </c>
      <c r="K842" s="43">
        <v>18</v>
      </c>
      <c r="L842" s="32">
        <v>16</v>
      </c>
      <c r="M842" s="32">
        <v>2</v>
      </c>
      <c r="N842" s="46" t="s">
        <v>27</v>
      </c>
      <c r="O842" s="79" t="s">
        <v>1061</v>
      </c>
    </row>
    <row r="843" spans="1:15" x14ac:dyDescent="0.25">
      <c r="A843" s="48">
        <f t="shared" si="185"/>
        <v>1154</v>
      </c>
      <c r="B843" s="49" t="s">
        <v>1062</v>
      </c>
      <c r="C843" s="37">
        <v>44646</v>
      </c>
      <c r="D843" s="35" t="str">
        <f t="shared" ref="D843" si="317">CHOOSE(WEEKDAY(C843),"D","L","M","X","J","V","S")</f>
        <v>S</v>
      </c>
      <c r="E843" s="35">
        <f t="shared" si="316"/>
        <v>12</v>
      </c>
      <c r="F843" s="43">
        <v>12</v>
      </c>
      <c r="G843" s="43">
        <v>14</v>
      </c>
      <c r="H843" s="43">
        <v>1</v>
      </c>
      <c r="I843" s="43">
        <v>42</v>
      </c>
      <c r="J843" s="43">
        <v>15</v>
      </c>
      <c r="K843" s="43">
        <v>13</v>
      </c>
      <c r="L843" s="43">
        <v>49</v>
      </c>
      <c r="M843" s="43">
        <v>3</v>
      </c>
      <c r="N843" s="46" t="s">
        <v>27</v>
      </c>
      <c r="O843" s="221" t="s">
        <v>1063</v>
      </c>
    </row>
    <row r="844" spans="1:15" x14ac:dyDescent="0.25">
      <c r="A844" s="48">
        <f t="shared" si="185"/>
        <v>1155</v>
      </c>
      <c r="B844" s="49" t="s">
        <v>1064</v>
      </c>
      <c r="C844" s="37">
        <v>44651</v>
      </c>
      <c r="D844" s="35" t="str">
        <f t="shared" ref="D844:D845" si="318">CHOOSE(WEEKDAY(C844),"D","L","M","X","J","V","S")</f>
        <v>J</v>
      </c>
      <c r="E844" s="35">
        <f t="shared" ref="E844:E845" si="319">WEEKNUM(C844,21)</f>
        <v>13</v>
      </c>
      <c r="F844" s="32">
        <v>46</v>
      </c>
      <c r="G844" s="32">
        <v>26</v>
      </c>
      <c r="H844" s="32">
        <v>7</v>
      </c>
      <c r="I844" s="32">
        <v>8</v>
      </c>
      <c r="J844" s="32">
        <v>1</v>
      </c>
      <c r="K844" s="32">
        <v>39</v>
      </c>
      <c r="L844" s="32">
        <v>33</v>
      </c>
      <c r="M844" s="32">
        <v>4</v>
      </c>
      <c r="N844" s="46" t="s">
        <v>27</v>
      </c>
      <c r="O844" s="219" t="s">
        <v>1065</v>
      </c>
    </row>
    <row r="845" spans="1:15" x14ac:dyDescent="0.25">
      <c r="A845" s="48">
        <f t="shared" si="185"/>
        <v>1156</v>
      </c>
      <c r="B845" s="49" t="s">
        <v>1066</v>
      </c>
      <c r="C845" s="37">
        <v>44653</v>
      </c>
      <c r="D845" s="35" t="str">
        <f t="shared" si="318"/>
        <v>S</v>
      </c>
      <c r="E845" s="35">
        <f t="shared" si="319"/>
        <v>13</v>
      </c>
      <c r="F845" s="43">
        <v>28</v>
      </c>
      <c r="G845" s="43">
        <v>8</v>
      </c>
      <c r="H845" s="43">
        <v>29</v>
      </c>
      <c r="I845" s="43">
        <v>19</v>
      </c>
      <c r="J845" s="43">
        <v>38</v>
      </c>
      <c r="K845" s="43">
        <v>11</v>
      </c>
      <c r="L845" s="32">
        <v>12</v>
      </c>
      <c r="M845" s="32">
        <v>5</v>
      </c>
      <c r="N845" s="46" t="s">
        <v>27</v>
      </c>
      <c r="O845" s="79" t="s">
        <v>1067</v>
      </c>
    </row>
    <row r="846" spans="1:15" x14ac:dyDescent="0.25">
      <c r="A846" s="48">
        <f t="shared" si="185"/>
        <v>1157</v>
      </c>
      <c r="B846" s="49" t="s">
        <v>1068</v>
      </c>
      <c r="C846" s="37">
        <v>44658</v>
      </c>
      <c r="D846" s="35" t="str">
        <f t="shared" ref="D846" si="320">CHOOSE(WEEKDAY(C846),"D","L","M","X","J","V","S")</f>
        <v>J</v>
      </c>
      <c r="E846" s="35">
        <f t="shared" ref="E846" si="321">WEEKNUM(C846,21)</f>
        <v>14</v>
      </c>
      <c r="F846" s="32">
        <v>44</v>
      </c>
      <c r="G846" s="32">
        <v>26</v>
      </c>
      <c r="H846" s="32">
        <v>48</v>
      </c>
      <c r="I846" s="32">
        <v>20</v>
      </c>
      <c r="J846" s="32">
        <v>10</v>
      </c>
      <c r="K846" s="32">
        <v>39</v>
      </c>
      <c r="L846" s="32">
        <v>2</v>
      </c>
      <c r="M846" s="32">
        <v>4</v>
      </c>
      <c r="N846" s="46" t="s">
        <v>27</v>
      </c>
      <c r="O846" s="219" t="s">
        <v>1069</v>
      </c>
    </row>
    <row r="847" spans="1:15" x14ac:dyDescent="0.25">
      <c r="A847" s="48">
        <f t="shared" si="185"/>
        <v>1158</v>
      </c>
      <c r="B847" s="49" t="s">
        <v>1070</v>
      </c>
      <c r="C847" s="37">
        <v>44660</v>
      </c>
      <c r="D847" s="35" t="str">
        <f t="shared" ref="D847" si="322">CHOOSE(WEEKDAY(C847),"D","L","M","X","J","V","S")</f>
        <v>S</v>
      </c>
      <c r="E847" s="35">
        <f t="shared" ref="E847" si="323">WEEKNUM(C847,21)</f>
        <v>14</v>
      </c>
      <c r="F847" s="32">
        <v>21</v>
      </c>
      <c r="G847" s="32">
        <v>23</v>
      </c>
      <c r="H847" s="32">
        <v>29</v>
      </c>
      <c r="I847" s="32">
        <v>17</v>
      </c>
      <c r="J847" s="32">
        <v>11</v>
      </c>
      <c r="K847" s="32">
        <v>35</v>
      </c>
      <c r="L847" s="32">
        <v>41</v>
      </c>
      <c r="M847" s="32">
        <v>6</v>
      </c>
      <c r="N847" s="46" t="s">
        <v>27</v>
      </c>
      <c r="O847" s="219" t="s">
        <v>1071</v>
      </c>
    </row>
    <row r="848" spans="1:15" x14ac:dyDescent="0.25">
      <c r="A848" s="48">
        <f t="shared" si="185"/>
        <v>1159</v>
      </c>
      <c r="B848" s="49" t="s">
        <v>1072</v>
      </c>
      <c r="C848" s="37">
        <v>44665</v>
      </c>
      <c r="D848" s="35" t="str">
        <f t="shared" ref="D848" si="324">CHOOSE(WEEKDAY(C848),"D","L","M","X","J","V","S")</f>
        <v>J</v>
      </c>
      <c r="E848" s="35">
        <f t="shared" ref="E848" si="325">WEEKNUM(C848,21)</f>
        <v>15</v>
      </c>
      <c r="F848" s="32">
        <v>18</v>
      </c>
      <c r="G848" s="32">
        <v>29</v>
      </c>
      <c r="H848" s="32">
        <v>41</v>
      </c>
      <c r="I848" s="32">
        <v>40</v>
      </c>
      <c r="J848" s="32">
        <v>1</v>
      </c>
      <c r="K848" s="32">
        <v>48</v>
      </c>
      <c r="L848" s="32">
        <v>8</v>
      </c>
      <c r="M848" s="32">
        <v>0</v>
      </c>
      <c r="N848" s="46" t="s">
        <v>27</v>
      </c>
      <c r="O848" s="219" t="s">
        <v>1073</v>
      </c>
    </row>
    <row r="849" spans="1:15" x14ac:dyDescent="0.25">
      <c r="A849" s="48">
        <f t="shared" si="185"/>
        <v>1160</v>
      </c>
      <c r="B849" s="49" t="s">
        <v>1074</v>
      </c>
      <c r="C849" s="37">
        <v>44667</v>
      </c>
      <c r="D849" s="35" t="str">
        <f t="shared" ref="D849" si="326">CHOOSE(WEEKDAY(C849),"D","L","M","X","J","V","S")</f>
        <v>S</v>
      </c>
      <c r="E849" s="35">
        <f t="shared" ref="E849" si="327">WEEKNUM(C849,21)</f>
        <v>15</v>
      </c>
      <c r="F849" s="32">
        <v>27</v>
      </c>
      <c r="G849" s="32">
        <v>9</v>
      </c>
      <c r="H849" s="32">
        <v>45</v>
      </c>
      <c r="I849" s="32">
        <v>46</v>
      </c>
      <c r="J849" s="32">
        <v>10</v>
      </c>
      <c r="K849" s="32">
        <v>19</v>
      </c>
      <c r="L849" s="32">
        <v>28</v>
      </c>
      <c r="M849" s="32">
        <v>1</v>
      </c>
      <c r="N849" s="46" t="s">
        <v>27</v>
      </c>
      <c r="O849" s="81" t="s">
        <v>1075</v>
      </c>
    </row>
    <row r="850" spans="1:15" x14ac:dyDescent="0.25">
      <c r="A850" s="48">
        <f t="shared" si="185"/>
        <v>1161</v>
      </c>
      <c r="B850" s="49" t="s">
        <v>1076</v>
      </c>
      <c r="C850" s="37">
        <v>44672</v>
      </c>
      <c r="D850" s="35" t="str">
        <f t="shared" ref="D850:D851" si="328">CHOOSE(WEEKDAY(C850),"D","L","M","X","J","V","S")</f>
        <v>J</v>
      </c>
      <c r="E850" s="35">
        <f t="shared" ref="E850:E852" si="329">WEEKNUM(C850,21)</f>
        <v>16</v>
      </c>
      <c r="F850" s="32">
        <v>27</v>
      </c>
      <c r="G850" s="32">
        <v>11</v>
      </c>
      <c r="H850" s="32">
        <v>2</v>
      </c>
      <c r="I850" s="32">
        <v>1</v>
      </c>
      <c r="J850" s="32">
        <v>41</v>
      </c>
      <c r="K850" s="32">
        <v>9</v>
      </c>
      <c r="L850" s="32">
        <v>26</v>
      </c>
      <c r="M850" s="32">
        <v>4</v>
      </c>
      <c r="N850" s="46" t="s">
        <v>27</v>
      </c>
      <c r="O850" s="222" t="s">
        <v>1077</v>
      </c>
    </row>
    <row r="851" spans="1:15" x14ac:dyDescent="0.25">
      <c r="A851" s="48">
        <f t="shared" si="185"/>
        <v>1162</v>
      </c>
      <c r="B851" s="49" t="s">
        <v>1078</v>
      </c>
      <c r="C851" s="37">
        <v>44674</v>
      </c>
      <c r="D851" s="35" t="str">
        <f t="shared" si="328"/>
        <v>S</v>
      </c>
      <c r="E851" s="35">
        <f t="shared" si="329"/>
        <v>16</v>
      </c>
      <c r="F851" s="32">
        <v>7</v>
      </c>
      <c r="G851" s="32">
        <v>32</v>
      </c>
      <c r="H851" s="32">
        <v>14</v>
      </c>
      <c r="I851" s="32">
        <v>44</v>
      </c>
      <c r="J851" s="32">
        <v>29</v>
      </c>
      <c r="K851" s="32">
        <v>1</v>
      </c>
      <c r="L851" s="32">
        <v>8</v>
      </c>
      <c r="M851" s="32">
        <v>0</v>
      </c>
      <c r="N851" s="46" t="s">
        <v>27</v>
      </c>
      <c r="O851" s="222" t="s">
        <v>1079</v>
      </c>
    </row>
    <row r="852" spans="1:15" x14ac:dyDescent="0.2">
      <c r="A852" s="48">
        <f t="shared" si="185"/>
        <v>1163</v>
      </c>
      <c r="B852" s="49" t="s">
        <v>1080</v>
      </c>
      <c r="C852" s="37">
        <v>44679</v>
      </c>
      <c r="D852" s="35" t="str">
        <f t="shared" ref="D852" si="330">CHOOSE(WEEKDAY(C852),"D","L","M","X","J","V","S")</f>
        <v>J</v>
      </c>
      <c r="E852" s="35">
        <f t="shared" si="329"/>
        <v>17</v>
      </c>
      <c r="F852" s="246">
        <v>47</v>
      </c>
      <c r="G852" s="246">
        <v>20</v>
      </c>
      <c r="H852" s="246">
        <v>32</v>
      </c>
      <c r="I852" s="246">
        <v>37</v>
      </c>
      <c r="J852" s="246">
        <v>28</v>
      </c>
      <c r="K852" s="246">
        <v>18</v>
      </c>
      <c r="L852" s="246">
        <v>31</v>
      </c>
      <c r="M852" s="246">
        <v>1</v>
      </c>
      <c r="N852" s="46" t="s">
        <v>27</v>
      </c>
      <c r="O852" s="81" t="s">
        <v>1081</v>
      </c>
    </row>
    <row r="853" spans="1:15" x14ac:dyDescent="0.25">
      <c r="A853" s="48">
        <f t="shared" si="185"/>
        <v>1164</v>
      </c>
      <c r="B853" s="49" t="s">
        <v>1082</v>
      </c>
      <c r="C853" s="37">
        <v>44681</v>
      </c>
      <c r="D853" s="35" t="str">
        <f t="shared" ref="D853" si="331">CHOOSE(WEEKDAY(C853),"D","L","M","X","J","V","S")</f>
        <v>S</v>
      </c>
      <c r="E853" s="35">
        <f t="shared" ref="E853:E858" si="332">WEEKNUM(C853,21)</f>
        <v>17</v>
      </c>
      <c r="F853" s="32">
        <v>2</v>
      </c>
      <c r="G853" s="32">
        <v>48</v>
      </c>
      <c r="H853" s="32">
        <v>12</v>
      </c>
      <c r="I853" s="32">
        <v>49</v>
      </c>
      <c r="J853" s="32">
        <v>46</v>
      </c>
      <c r="K853" s="32">
        <v>32</v>
      </c>
      <c r="L853" s="32">
        <v>38</v>
      </c>
      <c r="M853" s="32">
        <v>7</v>
      </c>
      <c r="N853" s="46" t="s">
        <v>27</v>
      </c>
      <c r="O853" s="226" t="s">
        <v>1083</v>
      </c>
    </row>
    <row r="854" spans="1:15" x14ac:dyDescent="0.25">
      <c r="A854" s="48">
        <f t="shared" si="185"/>
        <v>1165</v>
      </c>
      <c r="B854" s="49" t="s">
        <v>1086</v>
      </c>
      <c r="C854" s="37">
        <v>44686</v>
      </c>
      <c r="D854" s="35" t="str">
        <f t="shared" ref="D854" si="333">CHOOSE(WEEKDAY(C854),"D","L","M","X","J","V","S")</f>
        <v>J</v>
      </c>
      <c r="E854" s="35">
        <f t="shared" si="332"/>
        <v>18</v>
      </c>
      <c r="F854" s="32">
        <v>40</v>
      </c>
      <c r="G854" s="32">
        <v>8</v>
      </c>
      <c r="H854" s="32">
        <v>26</v>
      </c>
      <c r="I854" s="32">
        <v>3</v>
      </c>
      <c r="J854" s="32">
        <v>21</v>
      </c>
      <c r="K854" s="32">
        <v>22</v>
      </c>
      <c r="L854" s="32">
        <v>37</v>
      </c>
      <c r="M854" s="32">
        <v>1</v>
      </c>
      <c r="N854" s="46" t="s">
        <v>27</v>
      </c>
      <c r="O854" s="226" t="s">
        <v>1087</v>
      </c>
    </row>
    <row r="855" spans="1:15" x14ac:dyDescent="0.25">
      <c r="A855" s="48">
        <f t="shared" si="185"/>
        <v>1166</v>
      </c>
      <c r="B855" s="49" t="s">
        <v>1088</v>
      </c>
      <c r="C855" s="37">
        <v>44688</v>
      </c>
      <c r="D855" s="35" t="str">
        <f t="shared" ref="D855" si="334">CHOOSE(WEEKDAY(C855),"D","L","M","X","J","V","S")</f>
        <v>S</v>
      </c>
      <c r="E855" s="35">
        <f t="shared" si="332"/>
        <v>18</v>
      </c>
      <c r="F855" s="32">
        <v>41</v>
      </c>
      <c r="G855" s="32">
        <v>21</v>
      </c>
      <c r="H855" s="32">
        <v>8</v>
      </c>
      <c r="I855" s="32">
        <v>23</v>
      </c>
      <c r="J855" s="32">
        <v>16</v>
      </c>
      <c r="K855" s="32">
        <v>18</v>
      </c>
      <c r="L855" s="32">
        <v>43</v>
      </c>
      <c r="M855" s="32">
        <v>9</v>
      </c>
      <c r="N855" s="46" t="s">
        <v>27</v>
      </c>
      <c r="O855" s="81" t="s">
        <v>1093</v>
      </c>
    </row>
    <row r="856" spans="1:15" x14ac:dyDescent="0.25">
      <c r="A856" s="48">
        <f t="shared" si="185"/>
        <v>1167</v>
      </c>
      <c r="B856" s="49" t="s">
        <v>1089</v>
      </c>
      <c r="C856" s="37">
        <v>44693</v>
      </c>
      <c r="D856" s="35" t="str">
        <f t="shared" ref="D856" si="335">CHOOSE(WEEKDAY(C856),"D","L","M","X","J","V","S")</f>
        <v>J</v>
      </c>
      <c r="E856" s="35">
        <f t="shared" si="332"/>
        <v>19</v>
      </c>
      <c r="F856" s="32">
        <v>39</v>
      </c>
      <c r="G856" s="32">
        <v>45</v>
      </c>
      <c r="H856" s="32">
        <v>1</v>
      </c>
      <c r="I856" s="32">
        <v>38</v>
      </c>
      <c r="J856" s="32">
        <v>8</v>
      </c>
      <c r="K856" s="32">
        <v>48</v>
      </c>
      <c r="L856" s="32">
        <v>34</v>
      </c>
      <c r="M856" s="32">
        <v>5</v>
      </c>
      <c r="N856" s="46" t="s">
        <v>27</v>
      </c>
      <c r="O856" s="81" t="s">
        <v>1090</v>
      </c>
    </row>
    <row r="857" spans="1:15" x14ac:dyDescent="0.25">
      <c r="A857" s="48">
        <f t="shared" si="185"/>
        <v>1168</v>
      </c>
      <c r="B857" s="49" t="s">
        <v>1091</v>
      </c>
      <c r="C857" s="37">
        <v>44695</v>
      </c>
      <c r="D857" s="35" t="str">
        <f t="shared" ref="D857:D858" si="336">CHOOSE(WEEKDAY(C857),"D","L","M","X","J","V","S")</f>
        <v>S</v>
      </c>
      <c r="E857" s="35">
        <f t="shared" si="332"/>
        <v>19</v>
      </c>
      <c r="F857" s="32">
        <v>29</v>
      </c>
      <c r="G857" s="32">
        <v>16</v>
      </c>
      <c r="H857" s="32">
        <v>47</v>
      </c>
      <c r="I857" s="32">
        <v>38</v>
      </c>
      <c r="J857" s="32">
        <v>33</v>
      </c>
      <c r="K857" s="32">
        <v>23</v>
      </c>
      <c r="L857" s="32">
        <v>27</v>
      </c>
      <c r="M857" s="32">
        <v>5</v>
      </c>
      <c r="N857" s="46" t="s">
        <v>27</v>
      </c>
      <c r="O857" s="81" t="s">
        <v>1092</v>
      </c>
    </row>
    <row r="858" spans="1:15" x14ac:dyDescent="0.25">
      <c r="A858" s="48">
        <f t="shared" si="185"/>
        <v>1169</v>
      </c>
      <c r="B858" s="49" t="s">
        <v>1095</v>
      </c>
      <c r="C858" s="37">
        <v>44700</v>
      </c>
      <c r="D858" s="35" t="str">
        <f t="shared" si="336"/>
        <v>J</v>
      </c>
      <c r="E858" s="35">
        <f t="shared" si="332"/>
        <v>20</v>
      </c>
      <c r="F858" s="32">
        <v>38</v>
      </c>
      <c r="G858" s="32">
        <v>6</v>
      </c>
      <c r="H858" s="32">
        <v>47</v>
      </c>
      <c r="I858" s="32">
        <v>25</v>
      </c>
      <c r="J858" s="32">
        <v>32</v>
      </c>
      <c r="K858" s="32">
        <v>43</v>
      </c>
      <c r="L858" s="32">
        <v>19</v>
      </c>
      <c r="M858" s="32">
        <v>5</v>
      </c>
      <c r="N858" s="46" t="s">
        <v>27</v>
      </c>
      <c r="O858" s="235" t="s">
        <v>1096</v>
      </c>
    </row>
    <row r="859" spans="1:15" x14ac:dyDescent="0.25">
      <c r="A859" s="48">
        <f t="shared" si="185"/>
        <v>1170</v>
      </c>
      <c r="B859" s="49" t="s">
        <v>1097</v>
      </c>
      <c r="C859" s="37">
        <v>44702</v>
      </c>
      <c r="D859" s="35" t="str">
        <f t="shared" ref="D859:D860" si="337">CHOOSE(WEEKDAY(C859),"D","L","M","X","J","V","S")</f>
        <v>S</v>
      </c>
      <c r="E859" s="35">
        <f>WEEKNUM(C859,21)</f>
        <v>20</v>
      </c>
      <c r="F859" s="32">
        <v>18</v>
      </c>
      <c r="G859" s="32">
        <v>35</v>
      </c>
      <c r="H859" s="32">
        <v>49</v>
      </c>
      <c r="I859" s="32">
        <v>48</v>
      </c>
      <c r="J859" s="32">
        <v>2</v>
      </c>
      <c r="K859" s="32">
        <v>8</v>
      </c>
      <c r="L859" s="32">
        <v>3</v>
      </c>
      <c r="M859" s="32">
        <v>0</v>
      </c>
      <c r="N859" s="46" t="s">
        <v>27</v>
      </c>
      <c r="O859" s="81" t="s">
        <v>1098</v>
      </c>
    </row>
    <row r="860" spans="1:15" x14ac:dyDescent="0.25">
      <c r="A860" s="48">
        <f t="shared" si="185"/>
        <v>1171</v>
      </c>
      <c r="B860" s="49" t="s">
        <v>1099</v>
      </c>
      <c r="C860" s="37">
        <v>44707</v>
      </c>
      <c r="D860" s="35" t="str">
        <f t="shared" si="337"/>
        <v>J</v>
      </c>
      <c r="E860" s="35">
        <f t="shared" ref="E860" si="338">WEEKNUM(C860,21)</f>
        <v>21</v>
      </c>
      <c r="F860" s="43">
        <v>43</v>
      </c>
      <c r="G860" s="43">
        <v>30</v>
      </c>
      <c r="H860" s="43">
        <v>34</v>
      </c>
      <c r="I860" s="43">
        <v>18</v>
      </c>
      <c r="J860" s="43">
        <v>31</v>
      </c>
      <c r="K860" s="43">
        <v>2</v>
      </c>
      <c r="L860" s="43">
        <v>26</v>
      </c>
      <c r="M860" s="43">
        <v>2</v>
      </c>
      <c r="N860" s="46" t="s">
        <v>27</v>
      </c>
      <c r="O860" s="79" t="s">
        <v>1100</v>
      </c>
    </row>
    <row r="861" spans="1:15" x14ac:dyDescent="0.25">
      <c r="A861" s="48">
        <f t="shared" si="185"/>
        <v>1172</v>
      </c>
      <c r="B861" s="49" t="s">
        <v>1101</v>
      </c>
      <c r="C861" s="37">
        <v>44709</v>
      </c>
      <c r="D861" s="35" t="str">
        <f t="shared" ref="D861" si="339">CHOOSE(WEEKDAY(C861),"D","L","M","X","J","V","S")</f>
        <v>S</v>
      </c>
      <c r="E861" s="35">
        <f t="shared" ref="E861:E866" si="340">WEEKNUM(C861,21)</f>
        <v>21</v>
      </c>
      <c r="F861" s="32">
        <v>30</v>
      </c>
      <c r="G861" s="32">
        <v>45</v>
      </c>
      <c r="H861" s="32">
        <v>48</v>
      </c>
      <c r="I861" s="32">
        <v>34</v>
      </c>
      <c r="J861" s="32">
        <v>20</v>
      </c>
      <c r="K861" s="32">
        <v>7</v>
      </c>
      <c r="L861" s="32">
        <v>1</v>
      </c>
      <c r="M861" s="32">
        <v>5</v>
      </c>
      <c r="N861" s="46" t="s">
        <v>27</v>
      </c>
      <c r="O861" s="235" t="s">
        <v>1102</v>
      </c>
    </row>
    <row r="862" spans="1:15" x14ac:dyDescent="0.25">
      <c r="A862" s="48">
        <f t="shared" si="185"/>
        <v>1173</v>
      </c>
      <c r="B862" s="49" t="s">
        <v>1103</v>
      </c>
      <c r="C862" s="37">
        <v>44714</v>
      </c>
      <c r="D862" s="35" t="str">
        <f t="shared" ref="D862" si="341">CHOOSE(WEEKDAY(C862),"D","L","M","X","J","V","S")</f>
        <v>J</v>
      </c>
      <c r="E862" s="35">
        <f t="shared" si="340"/>
        <v>22</v>
      </c>
      <c r="F862" s="32">
        <v>24</v>
      </c>
      <c r="G862" s="32">
        <v>1</v>
      </c>
      <c r="H862" s="32">
        <v>32</v>
      </c>
      <c r="I862" s="32">
        <v>21</v>
      </c>
      <c r="J862" s="32">
        <v>19</v>
      </c>
      <c r="K862" s="32">
        <v>10</v>
      </c>
      <c r="L862" s="32">
        <v>43</v>
      </c>
      <c r="M862" s="32">
        <v>8</v>
      </c>
      <c r="N862" s="46" t="s">
        <v>27</v>
      </c>
      <c r="O862" s="235" t="s">
        <v>1104</v>
      </c>
    </row>
    <row r="863" spans="1:15" x14ac:dyDescent="0.25">
      <c r="A863" s="48">
        <f t="shared" si="185"/>
        <v>1174</v>
      </c>
      <c r="B863" s="49" t="s">
        <v>1106</v>
      </c>
      <c r="C863" s="37">
        <v>44716</v>
      </c>
      <c r="D863" s="35" t="str">
        <f t="shared" ref="D863" si="342">CHOOSE(WEEKDAY(C863),"D","L","M","X","J","V","S")</f>
        <v>S</v>
      </c>
      <c r="E863" s="35">
        <f t="shared" si="340"/>
        <v>22</v>
      </c>
      <c r="F863" s="43">
        <v>26</v>
      </c>
      <c r="G863" s="43">
        <v>35</v>
      </c>
      <c r="H863" s="43">
        <v>46</v>
      </c>
      <c r="I863" s="43">
        <v>38</v>
      </c>
      <c r="J863" s="43">
        <v>6</v>
      </c>
      <c r="K863" s="43">
        <v>2</v>
      </c>
      <c r="L863" s="43">
        <v>16</v>
      </c>
      <c r="M863" s="43">
        <v>3</v>
      </c>
      <c r="N863" s="47" t="s">
        <v>27</v>
      </c>
      <c r="O863" s="244" t="s">
        <v>1105</v>
      </c>
    </row>
    <row r="864" spans="1:15" x14ac:dyDescent="0.25">
      <c r="A864" s="48">
        <f t="shared" si="185"/>
        <v>1175</v>
      </c>
      <c r="B864" s="49" t="s">
        <v>1108</v>
      </c>
      <c r="C864" s="37">
        <v>44721</v>
      </c>
      <c r="D864" s="35" t="str">
        <f t="shared" ref="D864" si="343">CHOOSE(WEEKDAY(C864),"D","L","M","X","J","V","S")</f>
        <v>J</v>
      </c>
      <c r="E864" s="35">
        <f t="shared" si="340"/>
        <v>23</v>
      </c>
      <c r="F864" s="32">
        <v>1</v>
      </c>
      <c r="G864" s="32">
        <v>45</v>
      </c>
      <c r="H864" s="32">
        <v>17</v>
      </c>
      <c r="I864" s="32">
        <v>38</v>
      </c>
      <c r="J864" s="32">
        <v>31</v>
      </c>
      <c r="K864" s="32">
        <v>22</v>
      </c>
      <c r="L864" s="32">
        <v>29</v>
      </c>
      <c r="M864" s="32">
        <v>4</v>
      </c>
      <c r="N864" s="46" t="s">
        <v>27</v>
      </c>
      <c r="O864" s="81" t="s">
        <v>1109</v>
      </c>
    </row>
    <row r="865" spans="1:15" x14ac:dyDescent="0.25">
      <c r="A865" s="48">
        <f t="shared" si="185"/>
        <v>1176</v>
      </c>
      <c r="B865" s="49" t="s">
        <v>1110</v>
      </c>
      <c r="C865" s="37">
        <v>44723</v>
      </c>
      <c r="D865" s="35" t="str">
        <f t="shared" ref="D865" si="344">CHOOSE(WEEKDAY(C865),"D","L","M","X","J","V","S")</f>
        <v>S</v>
      </c>
      <c r="E865" s="35">
        <f t="shared" si="340"/>
        <v>23</v>
      </c>
      <c r="F865" s="32">
        <v>21</v>
      </c>
      <c r="G865" s="32">
        <v>46</v>
      </c>
      <c r="H865" s="32">
        <v>28</v>
      </c>
      <c r="I865" s="32">
        <v>22</v>
      </c>
      <c r="J865" s="32">
        <v>2</v>
      </c>
      <c r="K865" s="32">
        <v>45</v>
      </c>
      <c r="L865" s="32">
        <v>41</v>
      </c>
      <c r="M865" s="32">
        <v>7</v>
      </c>
      <c r="N865" s="46" t="s">
        <v>27</v>
      </c>
      <c r="O865" s="81" t="s">
        <v>1111</v>
      </c>
    </row>
    <row r="866" spans="1:15" x14ac:dyDescent="0.25">
      <c r="A866" s="48">
        <f t="shared" si="185"/>
        <v>1177</v>
      </c>
      <c r="B866" s="49" t="s">
        <v>1112</v>
      </c>
      <c r="C866" s="37">
        <v>44728</v>
      </c>
      <c r="D866" s="35" t="str">
        <f t="shared" ref="D866" si="345">CHOOSE(WEEKDAY(C866),"D","L","M","X","J","V","S")</f>
        <v>J</v>
      </c>
      <c r="E866" s="42">
        <f t="shared" si="340"/>
        <v>24</v>
      </c>
      <c r="F866" s="43">
        <v>29</v>
      </c>
      <c r="G866" s="43">
        <v>5</v>
      </c>
      <c r="H866" s="43">
        <v>25</v>
      </c>
      <c r="I866" s="43">
        <v>23</v>
      </c>
      <c r="J866" s="43">
        <v>46</v>
      </c>
      <c r="K866" s="43">
        <v>11</v>
      </c>
      <c r="L866" s="43">
        <v>47</v>
      </c>
      <c r="M866" s="43">
        <v>8</v>
      </c>
      <c r="N866" s="46" t="s">
        <v>27</v>
      </c>
      <c r="O866" s="79" t="s">
        <v>1113</v>
      </c>
    </row>
    <row r="867" spans="1:15" x14ac:dyDescent="0.2">
      <c r="A867" s="48">
        <f t="shared" si="185"/>
        <v>1178</v>
      </c>
      <c r="B867" s="49" t="s">
        <v>1115</v>
      </c>
      <c r="C867" s="37">
        <v>44730</v>
      </c>
      <c r="D867" s="35" t="str">
        <f t="shared" ref="D867" si="346">CHOOSE(WEEKDAY(C867),"D","L","M","X","J","V","S")</f>
        <v>S</v>
      </c>
      <c r="E867" s="42">
        <f t="shared" ref="E867" si="347">WEEKNUM(C867,21)</f>
        <v>24</v>
      </c>
      <c r="F867" s="43">
        <v>33</v>
      </c>
      <c r="G867" s="43">
        <v>18</v>
      </c>
      <c r="H867" s="43">
        <v>41</v>
      </c>
      <c r="I867" s="43">
        <v>39</v>
      </c>
      <c r="J867" s="43">
        <v>26</v>
      </c>
      <c r="K867" s="43">
        <v>30</v>
      </c>
      <c r="L867" s="129">
        <v>13</v>
      </c>
      <c r="M867" s="129">
        <v>9</v>
      </c>
      <c r="N867" s="46" t="s">
        <v>27</v>
      </c>
      <c r="O867" s="79" t="s">
        <v>1114</v>
      </c>
    </row>
    <row r="868" spans="1:15" x14ac:dyDescent="0.25">
      <c r="A868" s="48">
        <f t="shared" si="185"/>
        <v>1179</v>
      </c>
      <c r="B868" s="49" t="s">
        <v>1116</v>
      </c>
      <c r="C868" s="37">
        <v>44735</v>
      </c>
      <c r="D868" s="35" t="str">
        <f t="shared" ref="D868" si="348">CHOOSE(WEEKDAY(C868),"D","L","M","X","J","V","S")</f>
        <v>J</v>
      </c>
      <c r="E868" s="42">
        <f t="shared" ref="E868" si="349">WEEKNUM(C868,21)</f>
        <v>25</v>
      </c>
      <c r="F868" s="43">
        <v>23</v>
      </c>
      <c r="G868" s="43">
        <v>1</v>
      </c>
      <c r="H868" s="43">
        <v>29</v>
      </c>
      <c r="I868" s="43">
        <v>13</v>
      </c>
      <c r="J868" s="43">
        <v>37</v>
      </c>
      <c r="K868" s="43">
        <v>47</v>
      </c>
      <c r="L868" s="11">
        <v>16</v>
      </c>
      <c r="M868" s="11">
        <v>6</v>
      </c>
      <c r="N868" s="47" t="s">
        <v>27</v>
      </c>
      <c r="O868" s="79" t="s">
        <v>1117</v>
      </c>
    </row>
    <row r="869" spans="1:15" x14ac:dyDescent="0.25">
      <c r="A869" s="48">
        <f t="shared" si="185"/>
        <v>1180</v>
      </c>
      <c r="B869" s="49" t="s">
        <v>1118</v>
      </c>
      <c r="C869" s="37">
        <v>44737</v>
      </c>
      <c r="D869" s="35" t="str">
        <f t="shared" ref="D869:D871" si="350">CHOOSE(WEEKDAY(C869),"D","L","M","X","J","V","S")</f>
        <v>S</v>
      </c>
      <c r="E869" s="42">
        <f t="shared" ref="E869:E871" si="351">WEEKNUM(C869,21)</f>
        <v>25</v>
      </c>
      <c r="F869" s="11">
        <v>4</v>
      </c>
      <c r="G869" s="11">
        <v>40</v>
      </c>
      <c r="H869" s="11">
        <v>12</v>
      </c>
      <c r="I869" s="11">
        <v>2</v>
      </c>
      <c r="J869" s="11">
        <v>45</v>
      </c>
      <c r="K869" s="11">
        <v>21</v>
      </c>
      <c r="L869" s="43">
        <v>46</v>
      </c>
      <c r="M869" s="11">
        <v>3</v>
      </c>
      <c r="N869" s="47" t="s">
        <v>27</v>
      </c>
      <c r="O869" s="261" t="s">
        <v>1119</v>
      </c>
    </row>
    <row r="870" spans="1:15" x14ac:dyDescent="0.25">
      <c r="A870" s="48">
        <f t="shared" si="185"/>
        <v>1181</v>
      </c>
      <c r="B870" s="49" t="s">
        <v>1120</v>
      </c>
      <c r="C870" s="37">
        <v>44742</v>
      </c>
      <c r="D870" s="35" t="str">
        <f t="shared" si="350"/>
        <v>J</v>
      </c>
      <c r="E870" s="42">
        <f t="shared" si="351"/>
        <v>26</v>
      </c>
      <c r="F870" s="11">
        <v>30</v>
      </c>
      <c r="G870" s="11">
        <v>49</v>
      </c>
      <c r="H870" s="11">
        <v>23</v>
      </c>
      <c r="I870" s="11">
        <v>21</v>
      </c>
      <c r="J870" s="11">
        <v>12</v>
      </c>
      <c r="K870" s="11">
        <v>40</v>
      </c>
      <c r="L870" s="11">
        <v>25</v>
      </c>
      <c r="M870" s="11">
        <v>8</v>
      </c>
      <c r="N870" s="46" t="s">
        <v>27</v>
      </c>
      <c r="O870" s="81" t="s">
        <v>1121</v>
      </c>
    </row>
    <row r="871" spans="1:15" x14ac:dyDescent="0.25">
      <c r="A871" s="48">
        <f t="shared" si="185"/>
        <v>1182</v>
      </c>
      <c r="B871" s="49" t="s">
        <v>1122</v>
      </c>
      <c r="C871" s="37">
        <v>44744</v>
      </c>
      <c r="D871" s="35" t="str">
        <f t="shared" si="350"/>
        <v>S</v>
      </c>
      <c r="E871" s="42">
        <f t="shared" si="351"/>
        <v>26</v>
      </c>
      <c r="F871" s="11">
        <v>38</v>
      </c>
      <c r="G871" s="11">
        <v>28</v>
      </c>
      <c r="H871" s="11">
        <v>6</v>
      </c>
      <c r="I871" s="11">
        <v>27</v>
      </c>
      <c r="J871" s="11">
        <v>45</v>
      </c>
      <c r="K871" s="11">
        <v>32</v>
      </c>
      <c r="L871" s="11">
        <v>44</v>
      </c>
      <c r="M871" s="11">
        <v>4</v>
      </c>
      <c r="N871" s="47" t="s">
        <v>27</v>
      </c>
      <c r="O871" s="81" t="s">
        <v>1123</v>
      </c>
    </row>
    <row r="872" spans="1:15" x14ac:dyDescent="0.25">
      <c r="A872" s="48">
        <f t="shared" si="185"/>
        <v>1183</v>
      </c>
      <c r="B872" s="49" t="s">
        <v>1124</v>
      </c>
      <c r="C872" s="37">
        <v>44749</v>
      </c>
      <c r="D872" s="35" t="str">
        <f t="shared" ref="D872" si="352">CHOOSE(WEEKDAY(C872),"D","L","M","X","J","V","S")</f>
        <v>J</v>
      </c>
      <c r="E872" s="42">
        <f t="shared" ref="E872" si="353">WEEKNUM(C872,21)</f>
        <v>27</v>
      </c>
      <c r="F872" s="11">
        <v>1</v>
      </c>
      <c r="G872" s="11">
        <v>12</v>
      </c>
      <c r="H872" s="11">
        <v>26</v>
      </c>
      <c r="I872" s="11">
        <v>16</v>
      </c>
      <c r="J872" s="11">
        <v>11</v>
      </c>
      <c r="K872" s="11">
        <v>6</v>
      </c>
      <c r="L872" s="11">
        <v>43</v>
      </c>
      <c r="M872" s="11">
        <v>3</v>
      </c>
      <c r="N872" s="47" t="s">
        <v>27</v>
      </c>
      <c r="O872" s="81" t="s">
        <v>1125</v>
      </c>
    </row>
    <row r="873" spans="1:15" x14ac:dyDescent="0.25">
      <c r="A873" s="48">
        <f t="shared" si="185"/>
        <v>1184</v>
      </c>
      <c r="B873" s="49" t="s">
        <v>1126</v>
      </c>
      <c r="C873" s="37">
        <v>44751</v>
      </c>
      <c r="D873" s="35" t="str">
        <f t="shared" ref="D873" si="354">CHOOSE(WEEKDAY(C873),"D","L","M","X","J","V","S")</f>
        <v>S</v>
      </c>
      <c r="E873" s="35">
        <f t="shared" ref="E873:E878" si="355">WEEKNUM(C873,21)</f>
        <v>27</v>
      </c>
      <c r="F873" s="32">
        <v>17</v>
      </c>
      <c r="G873" s="32">
        <v>18</v>
      </c>
      <c r="H873" s="32">
        <v>44</v>
      </c>
      <c r="I873" s="32">
        <v>23</v>
      </c>
      <c r="J873" s="32">
        <v>22</v>
      </c>
      <c r="K873" s="32">
        <v>21</v>
      </c>
      <c r="L873" s="32">
        <v>14</v>
      </c>
      <c r="M873" s="32">
        <v>1</v>
      </c>
      <c r="N873" s="46" t="s">
        <v>27</v>
      </c>
      <c r="O873" s="81" t="s">
        <v>1127</v>
      </c>
    </row>
    <row r="874" spans="1:15" x14ac:dyDescent="0.25">
      <c r="A874" s="48">
        <f t="shared" si="185"/>
        <v>1185</v>
      </c>
      <c r="B874" s="49" t="s">
        <v>1128</v>
      </c>
      <c r="C874" s="37">
        <v>44753</v>
      </c>
      <c r="D874" s="35" t="str">
        <f t="shared" ref="D874" si="356">CHOOSE(WEEKDAY(C874),"D","L","M","X","J","V","S")</f>
        <v>L</v>
      </c>
      <c r="E874" s="35">
        <f t="shared" si="355"/>
        <v>28</v>
      </c>
      <c r="F874" s="11">
        <v>10</v>
      </c>
      <c r="G874" s="11">
        <v>25</v>
      </c>
      <c r="H874" s="11">
        <v>38</v>
      </c>
      <c r="I874" s="11">
        <v>39</v>
      </c>
      <c r="J874" s="11">
        <v>19</v>
      </c>
      <c r="K874" s="11">
        <v>8</v>
      </c>
      <c r="L874" s="11">
        <v>2</v>
      </c>
      <c r="M874" s="11">
        <v>1</v>
      </c>
      <c r="N874" s="46" t="s">
        <v>27</v>
      </c>
      <c r="O874" s="81" t="s">
        <v>1129</v>
      </c>
    </row>
    <row r="875" spans="1:15" x14ac:dyDescent="0.25">
      <c r="A875" s="48">
        <f t="shared" si="185"/>
        <v>1186</v>
      </c>
      <c r="B875" s="49" t="s">
        <v>1130</v>
      </c>
      <c r="C875" s="37">
        <v>44756</v>
      </c>
      <c r="D875" s="35" t="str">
        <f t="shared" ref="D875" si="357">CHOOSE(WEEKDAY(C875),"D","L","M","X","J","V","S")</f>
        <v>J</v>
      </c>
      <c r="E875" s="35">
        <f t="shared" si="355"/>
        <v>28</v>
      </c>
      <c r="F875" s="11">
        <v>28</v>
      </c>
      <c r="G875" s="11">
        <v>19</v>
      </c>
      <c r="H875" s="11">
        <v>44</v>
      </c>
      <c r="I875" s="11">
        <v>10</v>
      </c>
      <c r="J875" s="11">
        <v>34</v>
      </c>
      <c r="K875" s="11">
        <v>36</v>
      </c>
      <c r="L875" s="32">
        <v>4</v>
      </c>
      <c r="M875" s="32">
        <v>6</v>
      </c>
      <c r="N875" s="46" t="s">
        <v>27</v>
      </c>
      <c r="O875" s="81" t="s">
        <v>1131</v>
      </c>
    </row>
    <row r="876" spans="1:15" x14ac:dyDescent="0.25">
      <c r="A876" s="48">
        <f t="shared" si="185"/>
        <v>1187</v>
      </c>
      <c r="B876" s="49" t="s">
        <v>1132</v>
      </c>
      <c r="C876" s="37">
        <v>44758</v>
      </c>
      <c r="D876" s="35" t="str">
        <f t="shared" ref="D876" si="358">CHOOSE(WEEKDAY(C876),"D","L","M","X","J","V","S")</f>
        <v>S</v>
      </c>
      <c r="E876" s="35">
        <f t="shared" si="355"/>
        <v>28</v>
      </c>
      <c r="F876" s="32">
        <v>19</v>
      </c>
      <c r="G876" s="32">
        <v>24</v>
      </c>
      <c r="H876" s="32">
        <v>45</v>
      </c>
      <c r="I876" s="32">
        <v>43</v>
      </c>
      <c r="J876" s="32">
        <v>37</v>
      </c>
      <c r="K876" s="32">
        <v>47</v>
      </c>
      <c r="L876" s="32">
        <v>7</v>
      </c>
      <c r="M876" s="32">
        <v>4</v>
      </c>
      <c r="N876" s="279" t="s">
        <v>27</v>
      </c>
      <c r="O876" s="280" t="s">
        <v>1133</v>
      </c>
    </row>
    <row r="877" spans="1:15" x14ac:dyDescent="0.25">
      <c r="A877" s="48">
        <f t="shared" si="185"/>
        <v>1188</v>
      </c>
      <c r="B877" s="49" t="s">
        <v>1134</v>
      </c>
      <c r="C877" s="37">
        <v>44760</v>
      </c>
      <c r="D877" s="35" t="str">
        <f t="shared" ref="D877" si="359">CHOOSE(WEEKDAY(C877),"D","L","M","X","J","V","S")</f>
        <v>L</v>
      </c>
      <c r="E877" s="35">
        <f t="shared" si="355"/>
        <v>29</v>
      </c>
      <c r="F877" s="11">
        <v>30</v>
      </c>
      <c r="G877" s="11">
        <v>20</v>
      </c>
      <c r="H877" s="11">
        <v>1</v>
      </c>
      <c r="I877" s="11">
        <v>5</v>
      </c>
      <c r="J877" s="11">
        <v>46</v>
      </c>
      <c r="K877" s="11">
        <v>49</v>
      </c>
      <c r="L877" s="11">
        <v>25</v>
      </c>
      <c r="M877" s="11">
        <v>5</v>
      </c>
      <c r="N877" s="46" t="s">
        <v>27</v>
      </c>
      <c r="O877" s="280" t="s">
        <v>1135</v>
      </c>
    </row>
    <row r="878" spans="1:15" x14ac:dyDescent="0.25">
      <c r="A878" s="48">
        <f t="shared" si="185"/>
        <v>1189</v>
      </c>
      <c r="B878" s="49" t="s">
        <v>1136</v>
      </c>
      <c r="C878" s="37">
        <v>44763</v>
      </c>
      <c r="D878" s="35" t="str">
        <f t="shared" ref="D878" si="360">CHOOSE(WEEKDAY(C878),"D","L","M","X","J","V","S")</f>
        <v>J</v>
      </c>
      <c r="E878" s="35">
        <f t="shared" si="355"/>
        <v>29</v>
      </c>
      <c r="F878" s="11">
        <v>29</v>
      </c>
      <c r="G878" s="11">
        <v>39</v>
      </c>
      <c r="H878" s="11">
        <v>20</v>
      </c>
      <c r="I878" s="11">
        <v>8</v>
      </c>
      <c r="J878" s="11">
        <v>45</v>
      </c>
      <c r="K878" s="11">
        <v>43</v>
      </c>
      <c r="L878" s="11">
        <v>42</v>
      </c>
      <c r="M878" s="11">
        <v>5</v>
      </c>
      <c r="N878" s="46" t="s">
        <v>27</v>
      </c>
      <c r="O878" s="280" t="s">
        <v>1137</v>
      </c>
    </row>
    <row r="879" spans="1:15" x14ac:dyDescent="0.25">
      <c r="A879" s="48">
        <f t="shared" si="185"/>
        <v>1190</v>
      </c>
      <c r="B879" s="49" t="s">
        <v>1139</v>
      </c>
      <c r="C879" s="37">
        <v>44765</v>
      </c>
      <c r="D879" s="35" t="str">
        <f t="shared" ref="D879" si="361">CHOOSE(WEEKDAY(C879),"D","L","M","X","J","V","S")</f>
        <v>S</v>
      </c>
      <c r="E879" s="35">
        <f t="shared" ref="E879:E884" si="362">WEEKNUM(C879,21)</f>
        <v>29</v>
      </c>
      <c r="F879" s="11">
        <v>13</v>
      </c>
      <c r="G879" s="11">
        <v>44</v>
      </c>
      <c r="H879" s="11">
        <v>47</v>
      </c>
      <c r="I879" s="11">
        <v>25</v>
      </c>
      <c r="J879" s="11">
        <v>34</v>
      </c>
      <c r="K879" s="11">
        <v>1</v>
      </c>
      <c r="L879" s="11">
        <v>40</v>
      </c>
      <c r="M879" s="11">
        <v>0</v>
      </c>
      <c r="N879" s="46" t="s">
        <v>27</v>
      </c>
      <c r="O879" s="81" t="s">
        <v>1140</v>
      </c>
    </row>
    <row r="880" spans="1:15" x14ac:dyDescent="0.25">
      <c r="A880" s="48">
        <f t="shared" si="185"/>
        <v>1191</v>
      </c>
      <c r="B880" s="49" t="s">
        <v>1141</v>
      </c>
      <c r="C880" s="37">
        <v>44767</v>
      </c>
      <c r="D880" s="35" t="str">
        <f t="shared" ref="D880" si="363">CHOOSE(WEEKDAY(C880),"D","L","M","X","J","V","S")</f>
        <v>L</v>
      </c>
      <c r="E880" s="35">
        <f t="shared" si="362"/>
        <v>30</v>
      </c>
      <c r="F880" s="11">
        <v>42</v>
      </c>
      <c r="G880" s="11">
        <v>2</v>
      </c>
      <c r="H880" s="11">
        <v>19</v>
      </c>
      <c r="I880" s="11">
        <v>43</v>
      </c>
      <c r="J880" s="11">
        <v>30</v>
      </c>
      <c r="K880" s="11">
        <v>5</v>
      </c>
      <c r="L880" s="11">
        <v>49</v>
      </c>
      <c r="M880" s="11">
        <v>7</v>
      </c>
      <c r="N880" s="46" t="s">
        <v>27</v>
      </c>
      <c r="O880" s="81" t="s">
        <v>1142</v>
      </c>
    </row>
    <row r="881" spans="1:15" x14ac:dyDescent="0.25">
      <c r="A881" s="48">
        <f t="shared" si="185"/>
        <v>1192</v>
      </c>
      <c r="B881" s="49" t="s">
        <v>1143</v>
      </c>
      <c r="C881" s="37">
        <v>44770</v>
      </c>
      <c r="D881" s="35" t="str">
        <f t="shared" ref="D881" si="364">CHOOSE(WEEKDAY(C881),"D","L","M","X","J","V","S")</f>
        <v>J</v>
      </c>
      <c r="E881" s="35">
        <f t="shared" si="362"/>
        <v>30</v>
      </c>
      <c r="F881" s="11">
        <v>49</v>
      </c>
      <c r="G881" s="11">
        <v>4</v>
      </c>
      <c r="H881" s="11">
        <v>14</v>
      </c>
      <c r="I881" s="11">
        <v>28</v>
      </c>
      <c r="J881" s="11">
        <v>34</v>
      </c>
      <c r="K881" s="11">
        <v>7</v>
      </c>
      <c r="L881" s="11">
        <v>20</v>
      </c>
      <c r="M881" s="11">
        <v>7</v>
      </c>
      <c r="N881" s="46" t="s">
        <v>27</v>
      </c>
      <c r="O881" s="81" t="s">
        <v>1144</v>
      </c>
    </row>
    <row r="882" spans="1:15" x14ac:dyDescent="0.25">
      <c r="A882" s="48">
        <f t="shared" si="185"/>
        <v>1193</v>
      </c>
      <c r="B882" s="49" t="s">
        <v>1145</v>
      </c>
      <c r="C882" s="37">
        <v>44772</v>
      </c>
      <c r="D882" s="35" t="str">
        <f t="shared" ref="D882" si="365">CHOOSE(WEEKDAY(C882),"D","L","M","X","J","V","S")</f>
        <v>S</v>
      </c>
      <c r="E882" s="35">
        <f t="shared" si="362"/>
        <v>30</v>
      </c>
      <c r="F882" s="11">
        <v>31</v>
      </c>
      <c r="G882" s="11">
        <v>28</v>
      </c>
      <c r="H882" s="11">
        <v>1</v>
      </c>
      <c r="I882" s="11">
        <v>35</v>
      </c>
      <c r="J882" s="11">
        <v>10</v>
      </c>
      <c r="K882" s="11">
        <v>30</v>
      </c>
      <c r="L882" s="11">
        <v>24</v>
      </c>
      <c r="M882" s="11">
        <v>8</v>
      </c>
      <c r="N882" s="46" t="s">
        <v>27</v>
      </c>
      <c r="O882" s="280" t="s">
        <v>1146</v>
      </c>
    </row>
    <row r="883" spans="1:15" x14ac:dyDescent="0.25">
      <c r="A883" s="48">
        <f t="shared" si="185"/>
        <v>1194</v>
      </c>
      <c r="B883" s="49" t="s">
        <v>1147</v>
      </c>
      <c r="C883" s="37">
        <v>44774</v>
      </c>
      <c r="D883" s="35" t="str">
        <f t="shared" ref="D883" si="366">CHOOSE(WEEKDAY(C883),"D","L","M","X","J","V","S")</f>
        <v>L</v>
      </c>
      <c r="E883" s="35">
        <f t="shared" si="362"/>
        <v>31</v>
      </c>
      <c r="F883" s="11">
        <v>33</v>
      </c>
      <c r="G883" s="11">
        <v>3</v>
      </c>
      <c r="H883" s="11">
        <v>49</v>
      </c>
      <c r="I883" s="11">
        <v>43</v>
      </c>
      <c r="J883" s="11">
        <v>17</v>
      </c>
      <c r="K883" s="11">
        <v>18</v>
      </c>
      <c r="L883" s="11">
        <v>5</v>
      </c>
      <c r="M883" s="11">
        <v>5</v>
      </c>
      <c r="N883" s="46" t="s">
        <v>27</v>
      </c>
      <c r="O883" s="280" t="s">
        <v>1148</v>
      </c>
    </row>
    <row r="884" spans="1:15" x14ac:dyDescent="0.25">
      <c r="A884" s="48">
        <f t="shared" si="185"/>
        <v>1195</v>
      </c>
      <c r="B884" s="49" t="s">
        <v>1151</v>
      </c>
      <c r="C884" s="37">
        <v>44777</v>
      </c>
      <c r="D884" s="35" t="str">
        <f t="shared" ref="D884:D885" si="367">CHOOSE(WEEKDAY(C884),"D","L","M","X","J","V","S")</f>
        <v>J</v>
      </c>
      <c r="E884" s="35">
        <f t="shared" si="362"/>
        <v>31</v>
      </c>
      <c r="F884" s="11">
        <v>20</v>
      </c>
      <c r="G884" s="11">
        <v>38</v>
      </c>
      <c r="H884" s="11">
        <v>40</v>
      </c>
      <c r="I884" s="11">
        <v>7</v>
      </c>
      <c r="J884" s="11">
        <v>22</v>
      </c>
      <c r="K884" s="11">
        <v>5</v>
      </c>
      <c r="L884" s="11">
        <v>42</v>
      </c>
      <c r="M884" s="11">
        <v>9</v>
      </c>
      <c r="N884" s="46" t="s">
        <v>27</v>
      </c>
      <c r="O884" s="280" t="s">
        <v>1152</v>
      </c>
    </row>
    <row r="885" spans="1:15" x14ac:dyDescent="0.25">
      <c r="A885" s="48">
        <f t="shared" si="185"/>
        <v>1196</v>
      </c>
      <c r="B885" s="49" t="s">
        <v>1153</v>
      </c>
      <c r="C885" s="37">
        <v>44779</v>
      </c>
      <c r="D885" s="35" t="str">
        <f t="shared" si="367"/>
        <v>S</v>
      </c>
      <c r="E885" s="35">
        <f t="shared" ref="E885" si="368">WEEKNUM(C885,21)</f>
        <v>31</v>
      </c>
      <c r="F885" s="11">
        <v>49</v>
      </c>
      <c r="G885" s="11">
        <v>20</v>
      </c>
      <c r="H885" s="11">
        <v>25</v>
      </c>
      <c r="I885" s="11">
        <v>48</v>
      </c>
      <c r="J885" s="11">
        <v>11</v>
      </c>
      <c r="K885" s="11">
        <v>28</v>
      </c>
      <c r="L885" s="11">
        <v>30</v>
      </c>
      <c r="M885" s="11">
        <v>3</v>
      </c>
      <c r="N885" s="46" t="s">
        <v>27</v>
      </c>
      <c r="O885" s="280" t="s">
        <v>1154</v>
      </c>
    </row>
    <row r="886" spans="1:15" x14ac:dyDescent="0.25">
      <c r="A886" s="48">
        <f t="shared" si="185"/>
        <v>1197</v>
      </c>
      <c r="B886" s="49" t="s">
        <v>1155</v>
      </c>
      <c r="C886" s="37">
        <v>44781</v>
      </c>
      <c r="D886" s="35" t="str">
        <f t="shared" ref="D886" si="369">CHOOSE(WEEKDAY(C886),"D","L","M","X","J","V","S")</f>
        <v>L</v>
      </c>
      <c r="E886" s="35">
        <f t="shared" ref="E886" si="370">WEEKNUM(C886,21)</f>
        <v>32</v>
      </c>
      <c r="F886" s="11">
        <v>22</v>
      </c>
      <c r="G886" s="11">
        <v>20</v>
      </c>
      <c r="H886" s="11">
        <v>9</v>
      </c>
      <c r="I886" s="11">
        <v>15</v>
      </c>
      <c r="J886" s="11">
        <v>36</v>
      </c>
      <c r="K886" s="11">
        <v>16</v>
      </c>
      <c r="L886" s="11">
        <v>18</v>
      </c>
      <c r="M886" s="11">
        <v>3</v>
      </c>
      <c r="N886" s="46" t="s">
        <v>27</v>
      </c>
      <c r="O886" s="280" t="s">
        <v>1156</v>
      </c>
    </row>
    <row r="887" spans="1:15" x14ac:dyDescent="0.25">
      <c r="A887" s="48">
        <f t="shared" si="185"/>
        <v>1198</v>
      </c>
      <c r="B887" s="49" t="s">
        <v>1157</v>
      </c>
      <c r="C887" s="37">
        <v>44784</v>
      </c>
      <c r="D887" s="35" t="str">
        <f t="shared" ref="D887" si="371">CHOOSE(WEEKDAY(C887),"D","L","M","X","J","V","S")</f>
        <v>J</v>
      </c>
      <c r="E887" s="35">
        <f t="shared" ref="E887" si="372">WEEKNUM(C887,21)</f>
        <v>32</v>
      </c>
      <c r="F887" s="11">
        <v>31</v>
      </c>
      <c r="G887" s="11">
        <v>5</v>
      </c>
      <c r="H887" s="11">
        <v>8</v>
      </c>
      <c r="I887" s="11">
        <v>40</v>
      </c>
      <c r="J887" s="11">
        <v>7</v>
      </c>
      <c r="K887" s="11">
        <v>43</v>
      </c>
      <c r="L887" s="11">
        <v>6</v>
      </c>
      <c r="M887" s="11">
        <v>8</v>
      </c>
      <c r="N887" s="46" t="s">
        <v>27</v>
      </c>
      <c r="O887" s="280" t="s">
        <v>1158</v>
      </c>
    </row>
    <row r="888" spans="1:15" x14ac:dyDescent="0.25">
      <c r="A888" s="48">
        <f t="shared" si="185"/>
        <v>1199</v>
      </c>
      <c r="B888" s="49" t="s">
        <v>1159</v>
      </c>
      <c r="C888" s="37">
        <v>44786</v>
      </c>
      <c r="D888" s="35" t="str">
        <f t="shared" ref="D888" si="373">CHOOSE(WEEKDAY(C888),"D","L","M","X","J","V","S")</f>
        <v>S</v>
      </c>
      <c r="E888" s="35">
        <f t="shared" ref="E888" si="374">WEEKNUM(C888,21)</f>
        <v>32</v>
      </c>
      <c r="F888" s="11">
        <v>25</v>
      </c>
      <c r="G888" s="11">
        <v>38</v>
      </c>
      <c r="H888" s="11">
        <v>39</v>
      </c>
      <c r="I888" s="11">
        <v>29</v>
      </c>
      <c r="J888" s="11">
        <v>27</v>
      </c>
      <c r="K888" s="11">
        <v>18</v>
      </c>
      <c r="L888" s="11">
        <v>44</v>
      </c>
      <c r="M888" s="11">
        <v>8</v>
      </c>
      <c r="N888" s="46" t="s">
        <v>27</v>
      </c>
      <c r="O888" s="280" t="s">
        <v>1160</v>
      </c>
    </row>
    <row r="889" spans="1:15" x14ac:dyDescent="0.25">
      <c r="A889" s="48">
        <f t="shared" si="185"/>
        <v>1200</v>
      </c>
      <c r="B889" s="49" t="s">
        <v>1161</v>
      </c>
      <c r="C889" s="37">
        <v>44788</v>
      </c>
      <c r="D889" s="35" t="str">
        <f t="shared" ref="D889" si="375">CHOOSE(WEEKDAY(C889),"D","L","M","X","J","V","S")</f>
        <v>L</v>
      </c>
      <c r="E889" s="35">
        <f t="shared" ref="E889" si="376">WEEKNUM(C889,21)</f>
        <v>33</v>
      </c>
      <c r="F889" s="11">
        <v>23</v>
      </c>
      <c r="G889" s="11">
        <v>41</v>
      </c>
      <c r="H889" s="11">
        <v>12</v>
      </c>
      <c r="I889" s="11">
        <v>3</v>
      </c>
      <c r="J889" s="11">
        <v>40</v>
      </c>
      <c r="K889" s="11">
        <v>43</v>
      </c>
      <c r="L889" s="11">
        <v>4</v>
      </c>
      <c r="M889" s="11">
        <v>1</v>
      </c>
      <c r="N889" s="46" t="s">
        <v>27</v>
      </c>
      <c r="O889" s="280" t="s">
        <v>1162</v>
      </c>
    </row>
    <row r="890" spans="1:15" x14ac:dyDescent="0.25">
      <c r="A890" s="48">
        <f t="shared" si="185"/>
        <v>1201</v>
      </c>
      <c r="B890" s="49" t="s">
        <v>1163</v>
      </c>
      <c r="C890" s="37">
        <v>44791</v>
      </c>
      <c r="D890" s="35" t="str">
        <f t="shared" ref="D890" si="377">CHOOSE(WEEKDAY(C890),"D","L","M","X","J","V","S")</f>
        <v>J</v>
      </c>
      <c r="E890" s="35">
        <f t="shared" ref="E890" si="378">WEEKNUM(C890,21)</f>
        <v>33</v>
      </c>
      <c r="F890" s="11">
        <v>8</v>
      </c>
      <c r="G890" s="11">
        <v>26</v>
      </c>
      <c r="H890" s="11">
        <v>27</v>
      </c>
      <c r="I890" s="11">
        <v>37</v>
      </c>
      <c r="J890" s="11">
        <v>30</v>
      </c>
      <c r="K890" s="11">
        <v>45</v>
      </c>
      <c r="L890" s="11">
        <v>1</v>
      </c>
      <c r="M890" s="11">
        <v>5</v>
      </c>
      <c r="N890" s="46" t="s">
        <v>27</v>
      </c>
      <c r="O890" s="341" t="s">
        <v>1164</v>
      </c>
    </row>
    <row r="891" spans="1:15" x14ac:dyDescent="0.25">
      <c r="A891" s="48">
        <f t="shared" si="185"/>
        <v>1202</v>
      </c>
      <c r="B891" s="49" t="s">
        <v>1167</v>
      </c>
      <c r="C891" s="37">
        <v>44793</v>
      </c>
      <c r="D891" s="35" t="str">
        <f t="shared" ref="D891:D892" si="379">CHOOSE(WEEKDAY(C891),"D","L","M","X","J","V","S")</f>
        <v>S</v>
      </c>
      <c r="E891" s="35">
        <f t="shared" ref="E891" si="380">WEEKNUM(C891,21)</f>
        <v>33</v>
      </c>
      <c r="F891" s="11">
        <v>29</v>
      </c>
      <c r="G891" s="11">
        <v>31</v>
      </c>
      <c r="H891" s="11">
        <v>39</v>
      </c>
      <c r="I891" s="11">
        <v>38</v>
      </c>
      <c r="J891" s="11">
        <v>19</v>
      </c>
      <c r="K891" s="11">
        <v>37</v>
      </c>
      <c r="L891" s="11">
        <v>16</v>
      </c>
      <c r="M891" s="11">
        <v>0</v>
      </c>
      <c r="N891" s="46" t="s">
        <v>27</v>
      </c>
      <c r="O891" s="341" t="s">
        <v>1168</v>
      </c>
    </row>
    <row r="892" spans="1:15" x14ac:dyDescent="0.25">
      <c r="A892" s="48">
        <f t="shared" si="185"/>
        <v>1203</v>
      </c>
      <c r="B892" s="49" t="s">
        <v>1169</v>
      </c>
      <c r="C892" s="37">
        <v>44795</v>
      </c>
      <c r="D892" s="35" t="str">
        <f t="shared" si="379"/>
        <v>L</v>
      </c>
      <c r="E892" s="35">
        <f>WEEKNUM(C892,21)</f>
        <v>34</v>
      </c>
      <c r="F892" s="11">
        <v>15</v>
      </c>
      <c r="G892" s="11">
        <v>22</v>
      </c>
      <c r="H892" s="11">
        <v>6</v>
      </c>
      <c r="I892" s="11">
        <v>11</v>
      </c>
      <c r="J892" s="11">
        <v>19</v>
      </c>
      <c r="K892" s="11">
        <v>14</v>
      </c>
      <c r="L892" s="11">
        <v>33</v>
      </c>
      <c r="M892" s="11">
        <v>5</v>
      </c>
      <c r="N892" s="46" t="s">
        <v>27</v>
      </c>
      <c r="O892" s="81" t="s">
        <v>1170</v>
      </c>
    </row>
    <row r="893" spans="1:15" x14ac:dyDescent="0.25">
      <c r="A893" s="48">
        <f t="shared" si="185"/>
        <v>1204</v>
      </c>
      <c r="B893" s="49" t="s">
        <v>1171</v>
      </c>
      <c r="C893" s="37">
        <v>44798</v>
      </c>
      <c r="D893" s="35" t="str">
        <f t="shared" ref="D893:D895" si="381">CHOOSE(WEEKDAY(C893),"D","L","M","X","J","V","S")</f>
        <v>J</v>
      </c>
      <c r="E893" s="35">
        <f>WEEKNUM(C893,21)</f>
        <v>34</v>
      </c>
      <c r="F893" s="11">
        <v>16</v>
      </c>
      <c r="G893" s="11">
        <v>30</v>
      </c>
      <c r="H893" s="11">
        <v>41</v>
      </c>
      <c r="I893" s="11">
        <v>24</v>
      </c>
      <c r="J893" s="11">
        <v>11</v>
      </c>
      <c r="K893" s="11">
        <v>13</v>
      </c>
      <c r="L893" s="11">
        <v>18</v>
      </c>
      <c r="M893" s="11">
        <v>5</v>
      </c>
      <c r="N893" s="46" t="s">
        <v>27</v>
      </c>
      <c r="O893" s="341" t="s">
        <v>1172</v>
      </c>
    </row>
    <row r="894" spans="1:15" x14ac:dyDescent="0.25">
      <c r="A894" s="48">
        <f t="shared" si="185"/>
        <v>1205</v>
      </c>
      <c r="B894" s="49" t="s">
        <v>1173</v>
      </c>
      <c r="C894" s="37">
        <v>44800</v>
      </c>
      <c r="D894" s="35" t="str">
        <f t="shared" si="381"/>
        <v>S</v>
      </c>
      <c r="E894" s="35">
        <f t="shared" ref="E894" si="382">WEEKNUM(C894,21)</f>
        <v>34</v>
      </c>
      <c r="F894" s="11">
        <v>4</v>
      </c>
      <c r="G894" s="11">
        <v>34</v>
      </c>
      <c r="H894" s="11">
        <v>43</v>
      </c>
      <c r="I894" s="11">
        <v>40</v>
      </c>
      <c r="J894" s="11">
        <v>5</v>
      </c>
      <c r="K894" s="11">
        <v>45</v>
      </c>
      <c r="L894" s="11">
        <v>6</v>
      </c>
      <c r="M894" s="11">
        <v>8</v>
      </c>
      <c r="N894" s="46" t="s">
        <v>27</v>
      </c>
      <c r="O894" s="81" t="s">
        <v>1174</v>
      </c>
    </row>
    <row r="895" spans="1:15" x14ac:dyDescent="0.25">
      <c r="A895" s="48">
        <f t="shared" si="185"/>
        <v>1206</v>
      </c>
      <c r="B895" s="49" t="s">
        <v>1175</v>
      </c>
      <c r="C895" s="37">
        <v>44802</v>
      </c>
      <c r="D895" s="35" t="str">
        <f t="shared" si="381"/>
        <v>L</v>
      </c>
      <c r="E895" s="35">
        <f t="shared" ref="E895:E900" si="383">WEEKNUM(C895,21)</f>
        <v>35</v>
      </c>
      <c r="F895" s="11">
        <v>16</v>
      </c>
      <c r="G895" s="11">
        <v>20</v>
      </c>
      <c r="H895" s="11">
        <v>8</v>
      </c>
      <c r="I895" s="11">
        <v>41</v>
      </c>
      <c r="J895" s="11">
        <v>7</v>
      </c>
      <c r="K895" s="11">
        <v>19</v>
      </c>
      <c r="L895" s="11">
        <v>46</v>
      </c>
      <c r="M895" s="11">
        <v>3</v>
      </c>
      <c r="N895" s="46" t="s">
        <v>27</v>
      </c>
      <c r="O895" s="359" t="s">
        <v>1176</v>
      </c>
    </row>
    <row r="896" spans="1:15" x14ac:dyDescent="0.25">
      <c r="A896" s="48">
        <f t="shared" si="185"/>
        <v>1207</v>
      </c>
      <c r="B896" s="49" t="s">
        <v>1177</v>
      </c>
      <c r="C896" s="37">
        <v>44805</v>
      </c>
      <c r="D896" s="35" t="str">
        <f t="shared" ref="D896" si="384">CHOOSE(WEEKDAY(C896),"D","L","M","X","J","V","S")</f>
        <v>J</v>
      </c>
      <c r="E896" s="35">
        <f t="shared" si="383"/>
        <v>35</v>
      </c>
      <c r="F896" s="11">
        <v>10</v>
      </c>
      <c r="G896" s="11">
        <v>30</v>
      </c>
      <c r="H896" s="11">
        <v>14</v>
      </c>
      <c r="I896" s="11">
        <v>29</v>
      </c>
      <c r="J896" s="11">
        <v>46</v>
      </c>
      <c r="K896" s="11">
        <v>8</v>
      </c>
      <c r="L896" s="11">
        <v>5</v>
      </c>
      <c r="M896" s="11">
        <v>9</v>
      </c>
      <c r="N896" s="46" t="s">
        <v>27</v>
      </c>
      <c r="O896" s="359" t="s">
        <v>1178</v>
      </c>
    </row>
    <row r="897" spans="1:15" x14ac:dyDescent="0.25">
      <c r="A897" s="48">
        <f t="shared" si="185"/>
        <v>1208</v>
      </c>
      <c r="B897" s="49" t="s">
        <v>1179</v>
      </c>
      <c r="C897" s="37">
        <v>44807</v>
      </c>
      <c r="D897" s="35" t="str">
        <f t="shared" ref="D897" si="385">CHOOSE(WEEKDAY(C897),"D","L","M","X","J","V","S")</f>
        <v>S</v>
      </c>
      <c r="E897" s="35">
        <f t="shared" si="383"/>
        <v>35</v>
      </c>
      <c r="F897" s="11">
        <v>49</v>
      </c>
      <c r="G897" s="11">
        <v>35</v>
      </c>
      <c r="H897" s="11">
        <v>11</v>
      </c>
      <c r="I897" s="11">
        <v>45</v>
      </c>
      <c r="J897" s="11">
        <v>43</v>
      </c>
      <c r="K897" s="11">
        <v>29</v>
      </c>
      <c r="L897" s="11">
        <v>39</v>
      </c>
      <c r="M897" s="11">
        <v>5</v>
      </c>
      <c r="N897" s="46" t="s">
        <v>27</v>
      </c>
      <c r="O897" s="364" t="s">
        <v>1180</v>
      </c>
    </row>
    <row r="898" spans="1:15" x14ac:dyDescent="0.25">
      <c r="A898" s="48">
        <f t="shared" si="185"/>
        <v>1209</v>
      </c>
      <c r="B898" s="49" t="s">
        <v>1181</v>
      </c>
      <c r="C898" s="37">
        <v>44809</v>
      </c>
      <c r="D898" s="35" t="str">
        <f t="shared" ref="D898:D900" si="386">CHOOSE(WEEKDAY(C898),"D","L","M","X","J","V","S")</f>
        <v>L</v>
      </c>
      <c r="E898" s="35">
        <f t="shared" si="383"/>
        <v>36</v>
      </c>
      <c r="F898" s="11">
        <v>9</v>
      </c>
      <c r="G898" s="11">
        <v>48</v>
      </c>
      <c r="H898" s="11">
        <v>42</v>
      </c>
      <c r="I898" s="11">
        <v>8</v>
      </c>
      <c r="J898" s="11">
        <v>25</v>
      </c>
      <c r="K898" s="11">
        <v>38</v>
      </c>
      <c r="L898" s="11">
        <v>5</v>
      </c>
      <c r="M898" s="11">
        <v>9</v>
      </c>
      <c r="N898" s="46" t="s">
        <v>27</v>
      </c>
      <c r="O898" s="364" t="s">
        <v>1182</v>
      </c>
    </row>
    <row r="899" spans="1:15" x14ac:dyDescent="0.25">
      <c r="A899" s="48">
        <f t="shared" si="185"/>
        <v>1210</v>
      </c>
      <c r="B899" s="49" t="s">
        <v>1184</v>
      </c>
      <c r="C899" s="37">
        <v>44812</v>
      </c>
      <c r="D899" s="35" t="str">
        <f t="shared" si="386"/>
        <v>J</v>
      </c>
      <c r="E899" s="35">
        <f t="shared" si="383"/>
        <v>36</v>
      </c>
      <c r="F899" s="11">
        <v>34</v>
      </c>
      <c r="G899" s="11">
        <v>39</v>
      </c>
      <c r="H899" s="11">
        <v>28</v>
      </c>
      <c r="I899" s="11">
        <v>10</v>
      </c>
      <c r="J899" s="11">
        <v>15</v>
      </c>
      <c r="K899" s="11">
        <v>3</v>
      </c>
      <c r="L899" s="11">
        <v>21</v>
      </c>
      <c r="M899" s="11">
        <v>5</v>
      </c>
      <c r="N899" s="46" t="s">
        <v>27</v>
      </c>
      <c r="O899" s="364" t="s">
        <v>1185</v>
      </c>
    </row>
    <row r="900" spans="1:15" x14ac:dyDescent="0.25">
      <c r="A900" s="48">
        <f t="shared" si="185"/>
        <v>1211</v>
      </c>
      <c r="B900" s="49" t="s">
        <v>1188</v>
      </c>
      <c r="C900" s="37">
        <v>44814</v>
      </c>
      <c r="D900" s="35" t="str">
        <f t="shared" si="386"/>
        <v>S</v>
      </c>
      <c r="E900" s="35">
        <f t="shared" si="383"/>
        <v>36</v>
      </c>
      <c r="F900" s="11">
        <v>47</v>
      </c>
      <c r="G900" s="11">
        <v>16</v>
      </c>
      <c r="H900" s="11">
        <v>21</v>
      </c>
      <c r="I900" s="11">
        <v>35</v>
      </c>
      <c r="J900" s="11">
        <v>48</v>
      </c>
      <c r="K900" s="11">
        <v>38</v>
      </c>
      <c r="L900" s="11">
        <v>28</v>
      </c>
      <c r="M900" s="11">
        <v>5</v>
      </c>
      <c r="N900" s="46" t="s">
        <v>27</v>
      </c>
      <c r="O900" s="81" t="s">
        <v>1189</v>
      </c>
    </row>
  </sheetData>
  <sortState ref="V2:W12">
    <sortCondition descending="1" ref="W3"/>
  </sortState>
  <mergeCells count="1">
    <mergeCell ref="V1:W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3"/>
  <dimension ref="A1:P298"/>
  <sheetViews>
    <sheetView topLeftCell="A283" zoomScale="115" zoomScaleNormal="115" workbookViewId="0">
      <selection activeCell="I297" sqref="I297"/>
    </sheetView>
  </sheetViews>
  <sheetFormatPr baseColWidth="10" defaultColWidth="11.42578125" defaultRowHeight="12.75" x14ac:dyDescent="0.2"/>
  <cols>
    <col min="1" max="1" width="7.5703125" style="14" bestFit="1" customWidth="1"/>
    <col min="2" max="2" width="7.5703125" style="14" customWidth="1"/>
    <col min="3" max="3" width="14.7109375" style="14" bestFit="1" customWidth="1"/>
    <col min="4" max="4" width="12.5703125" style="14" bestFit="1" customWidth="1"/>
    <col min="5" max="5" width="11.85546875" style="14" bestFit="1" customWidth="1"/>
    <col min="6" max="7" width="14.28515625" style="14" customWidth="1"/>
    <col min="8" max="8" width="11.28515625" style="14" customWidth="1"/>
    <col min="9" max="11" width="12" style="14" customWidth="1"/>
    <col min="12" max="12" width="11.28515625" style="14" customWidth="1"/>
    <col min="13" max="13" width="10.85546875" style="14" bestFit="1" customWidth="1"/>
    <col min="14" max="14" width="19.7109375" style="14" bestFit="1" customWidth="1"/>
    <col min="15" max="15" width="12.85546875" style="14" customWidth="1"/>
    <col min="16" max="16384" width="11.42578125" style="14"/>
  </cols>
  <sheetData>
    <row r="1" spans="1:16" x14ac:dyDescent="0.2">
      <c r="A1" s="12" t="s">
        <v>598</v>
      </c>
      <c r="B1" s="13" t="s">
        <v>600</v>
      </c>
      <c r="C1" s="13" t="s">
        <v>14</v>
      </c>
      <c r="D1" s="12" t="s">
        <v>16</v>
      </c>
      <c r="E1" s="13" t="s">
        <v>15</v>
      </c>
      <c r="F1" s="13" t="s">
        <v>608</v>
      </c>
      <c r="G1" s="13" t="s">
        <v>744</v>
      </c>
      <c r="H1" s="13" t="s">
        <v>609</v>
      </c>
      <c r="I1" s="13" t="s">
        <v>610</v>
      </c>
      <c r="J1" s="52" t="s">
        <v>745</v>
      </c>
      <c r="K1" s="52" t="s">
        <v>746</v>
      </c>
      <c r="L1" s="13" t="s">
        <v>5</v>
      </c>
      <c r="M1" s="13" t="s">
        <v>606</v>
      </c>
      <c r="N1" s="52" t="s">
        <v>747</v>
      </c>
      <c r="O1" s="52" t="s">
        <v>748</v>
      </c>
      <c r="P1" s="13" t="s">
        <v>611</v>
      </c>
    </row>
    <row r="2" spans="1:16" x14ac:dyDescent="0.2">
      <c r="A2" s="148">
        <v>1</v>
      </c>
      <c r="B2" s="149" t="s">
        <v>1005</v>
      </c>
      <c r="C2" s="150">
        <v>44567</v>
      </c>
      <c r="D2" s="151">
        <f>WEEKNUM(C2,21)</f>
        <v>1</v>
      </c>
      <c r="E2" s="151" t="str">
        <f>CHOOSE(WEEKDAY(Tabla2[[#This Row],[Fecha]]),"D","L","M","X","J","V","S")</f>
        <v>J</v>
      </c>
      <c r="F2" s="152"/>
      <c r="G2" s="152" t="s">
        <v>1006</v>
      </c>
      <c r="H2" s="149" t="s">
        <v>1006</v>
      </c>
      <c r="I2" s="153">
        <v>2</v>
      </c>
      <c r="J2" s="152"/>
      <c r="K2" s="152"/>
      <c r="L2" s="149">
        <v>1</v>
      </c>
      <c r="M2" s="154">
        <f>IF(B2="GP",L2*1.5,IF(B2="LP",L2*1,IF(B2="EU",L2*2.5,L2*0.5)))</f>
        <v>1</v>
      </c>
      <c r="N2" s="155"/>
      <c r="O2" s="156">
        <v>0</v>
      </c>
      <c r="P2" s="144"/>
    </row>
    <row r="3" spans="1:16" x14ac:dyDescent="0.2">
      <c r="A3" s="148">
        <f>+A2+1</f>
        <v>2</v>
      </c>
      <c r="B3" s="149" t="s">
        <v>1005</v>
      </c>
      <c r="C3" s="150">
        <v>44567</v>
      </c>
      <c r="D3" s="151">
        <f>WEEKNUM(C3,21)</f>
        <v>1</v>
      </c>
      <c r="E3" s="151" t="str">
        <f>CHOOSE(WEEKDAY(Tabla2[[#This Row],[Fecha]]),"D","L","M","X","J","V","S")</f>
        <v>J</v>
      </c>
      <c r="F3" s="152"/>
      <c r="G3" s="152" t="s">
        <v>1006</v>
      </c>
      <c r="H3" s="149" t="s">
        <v>1006</v>
      </c>
      <c r="I3" s="153">
        <v>5</v>
      </c>
      <c r="J3" s="143"/>
      <c r="K3" s="143"/>
      <c r="L3" s="149">
        <v>1</v>
      </c>
      <c r="M3" s="154">
        <f t="shared" ref="M3:M5" si="0">IF(B3="GP",L3*1.5,IF(B3="LP",L3*1,IF(B3="EU",L3*2.5,L3*0.5)))</f>
        <v>1</v>
      </c>
      <c r="N3" s="156"/>
      <c r="O3" s="156">
        <v>0</v>
      </c>
      <c r="P3" s="142"/>
    </row>
    <row r="4" spans="1:16" x14ac:dyDescent="0.2">
      <c r="A4" s="148">
        <f>+A3+1</f>
        <v>3</v>
      </c>
      <c r="B4" s="140" t="s">
        <v>1005</v>
      </c>
      <c r="C4" s="141">
        <v>44567</v>
      </c>
      <c r="D4" s="151">
        <f>WEEKNUM(C4,21)</f>
        <v>1</v>
      </c>
      <c r="E4" s="151" t="str">
        <f>CHOOSE(WEEKDAY(Tabla2[[#This Row],[Fecha]]),"D","L","M","X","J","V","S")</f>
        <v>J</v>
      </c>
      <c r="F4" s="142"/>
      <c r="G4" s="143" t="s">
        <v>1006</v>
      </c>
      <c r="H4" s="140" t="s">
        <v>1006</v>
      </c>
      <c r="I4" s="153">
        <v>2</v>
      </c>
      <c r="J4" s="143"/>
      <c r="K4" s="143"/>
      <c r="L4" s="149">
        <v>1</v>
      </c>
      <c r="M4" s="154">
        <f t="shared" si="0"/>
        <v>1</v>
      </c>
      <c r="N4" s="156"/>
      <c r="O4" s="156">
        <v>0</v>
      </c>
      <c r="P4" s="142"/>
    </row>
    <row r="5" spans="1:16" x14ac:dyDescent="0.2">
      <c r="A5" s="148">
        <f>+A4+1</f>
        <v>4</v>
      </c>
      <c r="B5" s="140" t="s">
        <v>1005</v>
      </c>
      <c r="C5" s="141">
        <v>44567</v>
      </c>
      <c r="D5" s="151">
        <f>WEEKNUM(C5,21)</f>
        <v>1</v>
      </c>
      <c r="E5" s="151" t="str">
        <f>CHOOSE(WEEKDAY(Tabla2[[#This Row],[Fecha]]),"D","L","M","X","J","V","S")</f>
        <v>J</v>
      </c>
      <c r="F5" s="142"/>
      <c r="G5" s="143" t="s">
        <v>1006</v>
      </c>
      <c r="H5" s="140" t="s">
        <v>1006</v>
      </c>
      <c r="I5" s="153">
        <v>0</v>
      </c>
      <c r="J5" s="143"/>
      <c r="K5" s="143"/>
      <c r="L5" s="149">
        <v>1</v>
      </c>
      <c r="M5" s="154">
        <f t="shared" si="0"/>
        <v>1</v>
      </c>
      <c r="N5" s="156"/>
      <c r="O5" s="156">
        <v>0</v>
      </c>
      <c r="P5" s="142"/>
    </row>
    <row r="6" spans="1:16" x14ac:dyDescent="0.2">
      <c r="A6" s="148">
        <f t="shared" ref="A6:A70" si="1">+A5+1</f>
        <v>5</v>
      </c>
      <c r="B6" s="140" t="s">
        <v>1005</v>
      </c>
      <c r="C6" s="141">
        <v>44569</v>
      </c>
      <c r="D6" s="151">
        <f t="shared" ref="D6:D9" si="2">WEEKNUM(C6,21)</f>
        <v>1</v>
      </c>
      <c r="E6" s="151" t="str">
        <f>CHOOSE(WEEKDAY(Tabla2[[#This Row],[Fecha]]),"D","L","M","X","J","V","S")</f>
        <v>S</v>
      </c>
      <c r="F6" s="142"/>
      <c r="G6" s="143" t="s">
        <v>1006</v>
      </c>
      <c r="H6" s="140" t="s">
        <v>1006</v>
      </c>
      <c r="I6" s="145">
        <v>8</v>
      </c>
      <c r="J6" s="146"/>
      <c r="K6" s="146"/>
      <c r="L6" s="149">
        <v>1</v>
      </c>
      <c r="M6" s="154">
        <f t="shared" ref="M6:M9" si="3">IF(B6="GP",L6*1.5,IF(B6="LP",L6*1,IF(B6="EU",L6*2.5,L6*0.5)))</f>
        <v>1</v>
      </c>
      <c r="N6" s="157"/>
      <c r="O6" s="157">
        <v>0</v>
      </c>
      <c r="P6" s="142"/>
    </row>
    <row r="7" spans="1:16" x14ac:dyDescent="0.2">
      <c r="A7" s="148">
        <f t="shared" si="1"/>
        <v>6</v>
      </c>
      <c r="B7" s="140" t="s">
        <v>1005</v>
      </c>
      <c r="C7" s="141">
        <v>44569</v>
      </c>
      <c r="D7" s="151">
        <f t="shared" si="2"/>
        <v>1</v>
      </c>
      <c r="E7" s="151" t="str">
        <f>CHOOSE(WEEKDAY(Tabla2[[#This Row],[Fecha]]),"D","L","M","X","J","V","S")</f>
        <v>S</v>
      </c>
      <c r="F7" s="142"/>
      <c r="G7" s="143" t="s">
        <v>1006</v>
      </c>
      <c r="H7" s="140" t="s">
        <v>1006</v>
      </c>
      <c r="I7" s="145">
        <v>6</v>
      </c>
      <c r="J7" s="146"/>
      <c r="K7" s="146"/>
      <c r="L7" s="149">
        <v>1</v>
      </c>
      <c r="M7" s="154">
        <f t="shared" si="3"/>
        <v>1</v>
      </c>
      <c r="N7" s="157"/>
      <c r="O7" s="157">
        <v>0</v>
      </c>
      <c r="P7" s="142"/>
    </row>
    <row r="8" spans="1:16" x14ac:dyDescent="0.2">
      <c r="A8" s="148">
        <f t="shared" si="1"/>
        <v>7</v>
      </c>
      <c r="B8" s="140" t="s">
        <v>1005</v>
      </c>
      <c r="C8" s="141">
        <v>44569</v>
      </c>
      <c r="D8" s="151">
        <f t="shared" si="2"/>
        <v>1</v>
      </c>
      <c r="E8" s="151" t="str">
        <f>CHOOSE(WEEKDAY(Tabla2[[#This Row],[Fecha]]),"D","L","M","X","J","V","S")</f>
        <v>S</v>
      </c>
      <c r="F8" s="142"/>
      <c r="G8" s="143" t="s">
        <v>1006</v>
      </c>
      <c r="H8" s="140" t="s">
        <v>1006</v>
      </c>
      <c r="I8" s="145">
        <v>3</v>
      </c>
      <c r="J8" s="146"/>
      <c r="K8" s="146"/>
      <c r="L8" s="149">
        <v>1</v>
      </c>
      <c r="M8" s="154">
        <f t="shared" si="3"/>
        <v>1</v>
      </c>
      <c r="N8" s="157"/>
      <c r="O8" s="157">
        <v>0</v>
      </c>
      <c r="P8" s="142"/>
    </row>
    <row r="9" spans="1:16" x14ac:dyDescent="0.2">
      <c r="A9" s="148">
        <f t="shared" si="1"/>
        <v>8</v>
      </c>
      <c r="B9" s="140" t="s">
        <v>1005</v>
      </c>
      <c r="C9" s="141">
        <v>44569</v>
      </c>
      <c r="D9" s="151">
        <f t="shared" si="2"/>
        <v>1</v>
      </c>
      <c r="E9" s="151" t="str">
        <f>CHOOSE(WEEKDAY(Tabla2[[#This Row],[Fecha]]),"D","L","M","X","J","V","S")</f>
        <v>S</v>
      </c>
      <c r="F9" s="142"/>
      <c r="G9" s="143" t="s">
        <v>1006</v>
      </c>
      <c r="H9" s="140" t="s">
        <v>1006</v>
      </c>
      <c r="I9" s="145">
        <v>2</v>
      </c>
      <c r="J9" s="146"/>
      <c r="K9" s="146"/>
      <c r="L9" s="149">
        <v>1</v>
      </c>
      <c r="M9" s="154">
        <f t="shared" si="3"/>
        <v>1</v>
      </c>
      <c r="N9" s="157"/>
      <c r="O9" s="157">
        <v>0</v>
      </c>
      <c r="P9" s="142"/>
    </row>
    <row r="10" spans="1:16" x14ac:dyDescent="0.2">
      <c r="A10" s="148">
        <f t="shared" si="1"/>
        <v>9</v>
      </c>
      <c r="B10" s="140" t="s">
        <v>1005</v>
      </c>
      <c r="C10" s="141">
        <v>44574</v>
      </c>
      <c r="D10" s="151">
        <f t="shared" ref="D10:D13" si="4">WEEKNUM(C10,21)</f>
        <v>2</v>
      </c>
      <c r="E10" s="151" t="str">
        <f>CHOOSE(WEEKDAY(Tabla2[[#This Row],[Fecha]]),"D","L","M","X","J","V","S")</f>
        <v>J</v>
      </c>
      <c r="F10" s="142"/>
      <c r="G10" s="143" t="s">
        <v>1006</v>
      </c>
      <c r="H10" s="140" t="s">
        <v>1006</v>
      </c>
      <c r="I10" s="45">
        <v>3</v>
      </c>
      <c r="J10" s="163"/>
      <c r="K10" s="163"/>
      <c r="L10" s="149">
        <v>1</v>
      </c>
      <c r="M10" s="154">
        <f t="shared" ref="M10:M13" si="5">IF(B10="GP",L10*1.5,IF(B10="LP",L10*1,IF(B10="EU",L10*2.5,L10*0.5)))</f>
        <v>1</v>
      </c>
      <c r="N10" s="164"/>
      <c r="O10" s="164">
        <v>0</v>
      </c>
      <c r="P10" s="162"/>
    </row>
    <row r="11" spans="1:16" x14ac:dyDescent="0.2">
      <c r="A11" s="148">
        <f t="shared" si="1"/>
        <v>10</v>
      </c>
      <c r="B11" s="140" t="s">
        <v>1005</v>
      </c>
      <c r="C11" s="141">
        <v>44574</v>
      </c>
      <c r="D11" s="151">
        <f t="shared" si="4"/>
        <v>2</v>
      </c>
      <c r="E11" s="151" t="str">
        <f>CHOOSE(WEEKDAY(Tabla2[[#This Row],[Fecha]]),"D","L","M","X","J","V","S")</f>
        <v>J</v>
      </c>
      <c r="F11" s="142"/>
      <c r="G11" s="143" t="s">
        <v>1006</v>
      </c>
      <c r="H11" s="140" t="s">
        <v>1006</v>
      </c>
      <c r="I11" s="45">
        <v>1</v>
      </c>
      <c r="J11" s="163"/>
      <c r="K11" s="163"/>
      <c r="L11" s="149">
        <v>1</v>
      </c>
      <c r="M11" s="154">
        <f t="shared" si="5"/>
        <v>1</v>
      </c>
      <c r="N11" s="164"/>
      <c r="O11" s="164">
        <v>0</v>
      </c>
      <c r="P11" s="162"/>
    </row>
    <row r="12" spans="1:16" x14ac:dyDescent="0.2">
      <c r="A12" s="148">
        <f t="shared" si="1"/>
        <v>11</v>
      </c>
      <c r="B12" s="140" t="s">
        <v>1005</v>
      </c>
      <c r="C12" s="141">
        <v>44574</v>
      </c>
      <c r="D12" s="151">
        <f t="shared" si="4"/>
        <v>2</v>
      </c>
      <c r="E12" s="151" t="str">
        <f>CHOOSE(WEEKDAY(Tabla2[[#This Row],[Fecha]]),"D","L","M","X","J","V","S")</f>
        <v>J</v>
      </c>
      <c r="F12" s="142"/>
      <c r="G12" s="143" t="s">
        <v>1006</v>
      </c>
      <c r="H12" s="140" t="s">
        <v>1006</v>
      </c>
      <c r="I12" s="45">
        <v>5</v>
      </c>
      <c r="J12" s="163"/>
      <c r="K12" s="163"/>
      <c r="L12" s="149">
        <v>1</v>
      </c>
      <c r="M12" s="154">
        <f t="shared" si="5"/>
        <v>1</v>
      </c>
      <c r="N12" s="164"/>
      <c r="O12" s="164">
        <v>0</v>
      </c>
      <c r="P12" s="162"/>
    </row>
    <row r="13" spans="1:16" x14ac:dyDescent="0.2">
      <c r="A13" s="148">
        <f t="shared" si="1"/>
        <v>12</v>
      </c>
      <c r="B13" s="140" t="s">
        <v>1005</v>
      </c>
      <c r="C13" s="141">
        <v>44574</v>
      </c>
      <c r="D13" s="151">
        <f t="shared" si="4"/>
        <v>2</v>
      </c>
      <c r="E13" s="151" t="str">
        <f>CHOOSE(WEEKDAY(Tabla2[[#This Row],[Fecha]]),"D","L","M","X","J","V","S")</f>
        <v>J</v>
      </c>
      <c r="F13" s="142"/>
      <c r="G13" s="143" t="s">
        <v>1006</v>
      </c>
      <c r="H13" s="140" t="s">
        <v>1006</v>
      </c>
      <c r="I13" s="165">
        <v>4</v>
      </c>
      <c r="J13" s="143"/>
      <c r="K13" s="143"/>
      <c r="L13" s="149">
        <v>1</v>
      </c>
      <c r="M13" s="154">
        <f t="shared" si="5"/>
        <v>1</v>
      </c>
      <c r="N13" s="166" t="s">
        <v>610</v>
      </c>
      <c r="O13" s="167">
        <v>1</v>
      </c>
      <c r="P13" s="142"/>
    </row>
    <row r="14" spans="1:16" x14ac:dyDescent="0.2">
      <c r="A14" s="148">
        <f t="shared" si="1"/>
        <v>13</v>
      </c>
      <c r="B14" s="140" t="s">
        <v>1005</v>
      </c>
      <c r="C14" s="141">
        <v>44576</v>
      </c>
      <c r="D14" s="151">
        <f t="shared" ref="D14:D17" si="6">WEEKNUM(C14,21)</f>
        <v>2</v>
      </c>
      <c r="E14" s="151" t="str">
        <f>CHOOSE(WEEKDAY(Tabla2[[#This Row],[Fecha]]),"D","L","M","X","J","V","S")</f>
        <v>S</v>
      </c>
      <c r="F14" s="142"/>
      <c r="G14" s="143" t="s">
        <v>1006</v>
      </c>
      <c r="H14" s="140" t="s">
        <v>1006</v>
      </c>
      <c r="I14" s="14">
        <v>2</v>
      </c>
      <c r="J14" s="143"/>
      <c r="K14" s="143"/>
      <c r="L14" s="149">
        <v>1</v>
      </c>
      <c r="M14" s="154">
        <f t="shared" ref="M14:M17" si="7">IF(B14="GP",L14*1.5,IF(B14="LP",L14*1,IF(B14="EU",L14*2.5,L14*0.5)))</f>
        <v>1</v>
      </c>
      <c r="N14" s="168"/>
      <c r="O14" s="168">
        <v>0</v>
      </c>
      <c r="P14" s="142"/>
    </row>
    <row r="15" spans="1:16" x14ac:dyDescent="0.2">
      <c r="A15" s="148">
        <f t="shared" si="1"/>
        <v>14</v>
      </c>
      <c r="B15" s="140" t="s">
        <v>1005</v>
      </c>
      <c r="C15" s="141">
        <v>44576</v>
      </c>
      <c r="D15" s="151">
        <f t="shared" si="6"/>
        <v>2</v>
      </c>
      <c r="E15" s="151" t="str">
        <f>CHOOSE(WEEKDAY(Tabla2[[#This Row],[Fecha]]),"D","L","M","X","J","V","S")</f>
        <v>S</v>
      </c>
      <c r="F15" s="142"/>
      <c r="G15" s="143" t="s">
        <v>1006</v>
      </c>
      <c r="H15" s="140" t="s">
        <v>1006</v>
      </c>
      <c r="I15" s="14">
        <v>5</v>
      </c>
      <c r="J15" s="163"/>
      <c r="K15" s="163"/>
      <c r="L15" s="149">
        <v>1</v>
      </c>
      <c r="M15" s="154">
        <f t="shared" si="7"/>
        <v>1</v>
      </c>
      <c r="N15" s="164"/>
      <c r="O15" s="164">
        <v>0</v>
      </c>
      <c r="P15" s="162"/>
    </row>
    <row r="16" spans="1:16" x14ac:dyDescent="0.2">
      <c r="A16" s="148">
        <f t="shared" si="1"/>
        <v>15</v>
      </c>
      <c r="B16" s="140" t="s">
        <v>1005</v>
      </c>
      <c r="C16" s="141">
        <v>44576</v>
      </c>
      <c r="D16" s="151">
        <f t="shared" si="6"/>
        <v>2</v>
      </c>
      <c r="E16" s="151" t="str">
        <f>CHOOSE(WEEKDAY(Tabla2[[#This Row],[Fecha]]),"D","L","M","X","J","V","S")</f>
        <v>S</v>
      </c>
      <c r="F16" s="142"/>
      <c r="G16" s="143" t="s">
        <v>1006</v>
      </c>
      <c r="H16" s="140" t="s">
        <v>1006</v>
      </c>
      <c r="I16" s="14">
        <v>6</v>
      </c>
      <c r="J16" s="163"/>
      <c r="K16" s="163"/>
      <c r="L16" s="149">
        <v>1</v>
      </c>
      <c r="M16" s="154">
        <f t="shared" si="7"/>
        <v>1</v>
      </c>
      <c r="N16" s="164"/>
      <c r="O16" s="164">
        <v>0</v>
      </c>
      <c r="P16" s="162"/>
    </row>
    <row r="17" spans="1:16" x14ac:dyDescent="0.2">
      <c r="A17" s="148">
        <f t="shared" si="1"/>
        <v>16</v>
      </c>
      <c r="B17" s="140" t="s">
        <v>1005</v>
      </c>
      <c r="C17" s="141">
        <v>44576</v>
      </c>
      <c r="D17" s="151">
        <f t="shared" si="6"/>
        <v>2</v>
      </c>
      <c r="E17" s="151" t="str">
        <f>CHOOSE(WEEKDAY(Tabla2[[#This Row],[Fecha]]),"D","L","M","X","J","V","S")</f>
        <v>S</v>
      </c>
      <c r="F17" s="142"/>
      <c r="G17" s="143" t="s">
        <v>1006</v>
      </c>
      <c r="H17" s="140" t="s">
        <v>1006</v>
      </c>
      <c r="I17" s="14">
        <v>6</v>
      </c>
      <c r="J17" s="163"/>
      <c r="K17" s="163"/>
      <c r="L17" s="149">
        <v>1</v>
      </c>
      <c r="M17" s="154">
        <f t="shared" si="7"/>
        <v>1</v>
      </c>
      <c r="N17" s="170" t="s">
        <v>1020</v>
      </c>
      <c r="O17" s="171">
        <v>8</v>
      </c>
      <c r="P17" s="162"/>
    </row>
    <row r="18" spans="1:16" x14ac:dyDescent="0.2">
      <c r="A18" s="148">
        <f t="shared" si="1"/>
        <v>17</v>
      </c>
      <c r="B18" s="140" t="s">
        <v>1005</v>
      </c>
      <c r="C18" s="141">
        <v>44581</v>
      </c>
      <c r="D18" s="151">
        <f t="shared" ref="D18:D21" si="8">WEEKNUM(C18,21)</f>
        <v>3</v>
      </c>
      <c r="E18" s="151" t="str">
        <f>CHOOSE(WEEKDAY(Tabla2[[#This Row],[Fecha]]),"D","L","M","X","J","V","S")</f>
        <v>J</v>
      </c>
      <c r="F18" s="142"/>
      <c r="G18" s="143" t="s">
        <v>1006</v>
      </c>
      <c r="H18" s="140" t="s">
        <v>1006</v>
      </c>
      <c r="I18" s="178">
        <v>2</v>
      </c>
      <c r="J18" s="179"/>
      <c r="K18" s="179"/>
      <c r="L18" s="149">
        <v>1</v>
      </c>
      <c r="M18" s="154">
        <f>IF(B18="GP",L18*1.5,IF(B18="LP",L18*1,IF(B18="EU",L18*2.5,L18*0.5)))</f>
        <v>1</v>
      </c>
      <c r="N18" s="180"/>
      <c r="O18" s="180">
        <v>0</v>
      </c>
      <c r="P18" s="142"/>
    </row>
    <row r="19" spans="1:16" x14ac:dyDescent="0.2">
      <c r="A19" s="148">
        <f t="shared" si="1"/>
        <v>18</v>
      </c>
      <c r="B19" s="140" t="s">
        <v>1005</v>
      </c>
      <c r="C19" s="141">
        <v>44581</v>
      </c>
      <c r="D19" s="151">
        <f t="shared" si="8"/>
        <v>3</v>
      </c>
      <c r="E19" s="151" t="str">
        <f>CHOOSE(WEEKDAY(Tabla2[[#This Row],[Fecha]]),"D","L","M","X","J","V","S")</f>
        <v>J</v>
      </c>
      <c r="F19" s="142"/>
      <c r="G19" s="143" t="s">
        <v>1006</v>
      </c>
      <c r="H19" s="140" t="s">
        <v>1006</v>
      </c>
      <c r="I19" s="175">
        <v>5</v>
      </c>
      <c r="J19" s="176"/>
      <c r="K19" s="176"/>
      <c r="L19" s="149">
        <v>1</v>
      </c>
      <c r="M19" s="154">
        <f t="shared" ref="M19:M25" si="9">IF(B19="GP",L19*1.5,IF(B19="LP",L19*1,IF(B19="EU",L19*2.5,L19*0.5)))</f>
        <v>1</v>
      </c>
      <c r="N19" s="177"/>
      <c r="O19" s="177">
        <v>0</v>
      </c>
      <c r="P19" s="162"/>
    </row>
    <row r="20" spans="1:16" x14ac:dyDescent="0.2">
      <c r="A20" s="148">
        <f t="shared" si="1"/>
        <v>19</v>
      </c>
      <c r="B20" s="140" t="s">
        <v>1005</v>
      </c>
      <c r="C20" s="141">
        <v>44581</v>
      </c>
      <c r="D20" s="151">
        <f t="shared" si="8"/>
        <v>3</v>
      </c>
      <c r="E20" s="151" t="str">
        <f>CHOOSE(WEEKDAY(Tabla2[[#This Row],[Fecha]]),"D","L","M","X","J","V","S")</f>
        <v>J</v>
      </c>
      <c r="F20" s="142"/>
      <c r="G20" s="143" t="s">
        <v>1006</v>
      </c>
      <c r="H20" s="140" t="s">
        <v>1006</v>
      </c>
      <c r="I20" s="175">
        <v>0</v>
      </c>
      <c r="J20" s="176"/>
      <c r="K20" s="176"/>
      <c r="L20" s="149">
        <v>1</v>
      </c>
      <c r="M20" s="154">
        <f t="shared" si="9"/>
        <v>1</v>
      </c>
      <c r="N20" s="177"/>
      <c r="O20" s="177">
        <v>0</v>
      </c>
      <c r="P20" s="162"/>
    </row>
    <row r="21" spans="1:16" x14ac:dyDescent="0.2">
      <c r="A21" s="148">
        <f t="shared" si="1"/>
        <v>20</v>
      </c>
      <c r="B21" s="140" t="s">
        <v>1005</v>
      </c>
      <c r="C21" s="141">
        <v>44581</v>
      </c>
      <c r="D21" s="151">
        <f t="shared" si="8"/>
        <v>3</v>
      </c>
      <c r="E21" s="151" t="str">
        <f>CHOOSE(WEEKDAY(Tabla2[[#This Row],[Fecha]]),"D","L","M","X","J","V","S")</f>
        <v>J</v>
      </c>
      <c r="F21" s="142"/>
      <c r="G21" s="143" t="s">
        <v>1006</v>
      </c>
      <c r="H21" s="140" t="s">
        <v>1006</v>
      </c>
      <c r="I21" s="175">
        <v>9</v>
      </c>
      <c r="J21" s="176"/>
      <c r="K21" s="176"/>
      <c r="L21" s="149">
        <v>1</v>
      </c>
      <c r="M21" s="154">
        <f t="shared" si="9"/>
        <v>1</v>
      </c>
      <c r="N21" s="177"/>
      <c r="O21" s="177">
        <v>0</v>
      </c>
      <c r="P21" s="162"/>
    </row>
    <row r="22" spans="1:16" x14ac:dyDescent="0.2">
      <c r="A22" s="148">
        <f t="shared" si="1"/>
        <v>21</v>
      </c>
      <c r="B22" s="140" t="s">
        <v>1005</v>
      </c>
      <c r="C22" s="141">
        <v>44583</v>
      </c>
      <c r="D22" s="151">
        <f t="shared" ref="D22:D25" si="10">WEEKNUM(C22,21)</f>
        <v>3</v>
      </c>
      <c r="E22" s="151" t="str">
        <f>CHOOSE(WEEKDAY(Tabla2[[#This Row],[Fecha]]),"D","L","M","X","J","V","S")</f>
        <v>S</v>
      </c>
      <c r="F22" s="142"/>
      <c r="G22" s="143" t="s">
        <v>1006</v>
      </c>
      <c r="H22" s="140" t="s">
        <v>1006</v>
      </c>
      <c r="I22" s="178">
        <v>1</v>
      </c>
      <c r="J22" s="179"/>
      <c r="K22" s="179"/>
      <c r="L22" s="149">
        <v>1</v>
      </c>
      <c r="M22" s="154">
        <f t="shared" si="9"/>
        <v>1</v>
      </c>
      <c r="N22" s="183" t="s">
        <v>610</v>
      </c>
      <c r="O22" s="184">
        <v>1</v>
      </c>
      <c r="P22" s="142"/>
    </row>
    <row r="23" spans="1:16" x14ac:dyDescent="0.2">
      <c r="A23" s="148">
        <f t="shared" si="1"/>
        <v>22</v>
      </c>
      <c r="B23" s="140" t="s">
        <v>1005</v>
      </c>
      <c r="C23" s="141">
        <v>44583</v>
      </c>
      <c r="D23" s="151">
        <f t="shared" si="10"/>
        <v>3</v>
      </c>
      <c r="E23" s="151" t="str">
        <f>CHOOSE(WEEKDAY(Tabla2[[#This Row],[Fecha]]),"D","L","M","X","J","V","S")</f>
        <v>S</v>
      </c>
      <c r="F23" s="142"/>
      <c r="G23" s="143" t="s">
        <v>1006</v>
      </c>
      <c r="H23" s="140" t="s">
        <v>1006</v>
      </c>
      <c r="I23" s="175">
        <v>0</v>
      </c>
      <c r="J23" s="176"/>
      <c r="K23" s="176"/>
      <c r="L23" s="149">
        <v>1</v>
      </c>
      <c r="M23" s="154">
        <f t="shared" si="9"/>
        <v>1</v>
      </c>
      <c r="N23" s="177"/>
      <c r="O23" s="177">
        <v>0</v>
      </c>
      <c r="P23" s="162"/>
    </row>
    <row r="24" spans="1:16" x14ac:dyDescent="0.2">
      <c r="A24" s="148">
        <f t="shared" si="1"/>
        <v>23</v>
      </c>
      <c r="B24" s="140" t="s">
        <v>1005</v>
      </c>
      <c r="C24" s="141">
        <v>44583</v>
      </c>
      <c r="D24" s="151">
        <f t="shared" si="10"/>
        <v>3</v>
      </c>
      <c r="E24" s="151" t="str">
        <f>CHOOSE(WEEKDAY(Tabla2[[#This Row],[Fecha]]),"D","L","M","X","J","V","S")</f>
        <v>S</v>
      </c>
      <c r="F24" s="142"/>
      <c r="G24" s="143" t="s">
        <v>1006</v>
      </c>
      <c r="H24" s="140" t="s">
        <v>1006</v>
      </c>
      <c r="I24" s="175">
        <v>5</v>
      </c>
      <c r="J24" s="176"/>
      <c r="K24" s="176"/>
      <c r="L24" s="149">
        <v>1</v>
      </c>
      <c r="M24" s="154">
        <f t="shared" si="9"/>
        <v>1</v>
      </c>
      <c r="N24" s="177"/>
      <c r="O24" s="177">
        <v>0</v>
      </c>
      <c r="P24" s="162"/>
    </row>
    <row r="25" spans="1:16" x14ac:dyDescent="0.2">
      <c r="A25" s="148">
        <f t="shared" si="1"/>
        <v>24</v>
      </c>
      <c r="B25" s="140" t="s">
        <v>1005</v>
      </c>
      <c r="C25" s="141">
        <v>44583</v>
      </c>
      <c r="D25" s="151">
        <f t="shared" si="10"/>
        <v>3</v>
      </c>
      <c r="E25" s="151" t="str">
        <f>CHOOSE(WEEKDAY(Tabla2[[#This Row],[Fecha]]),"D","L","M","X","J","V","S")</f>
        <v>S</v>
      </c>
      <c r="F25" s="142"/>
      <c r="G25" s="143" t="s">
        <v>1006</v>
      </c>
      <c r="H25" s="140" t="s">
        <v>1006</v>
      </c>
      <c r="I25" s="175">
        <v>5</v>
      </c>
      <c r="J25" s="176"/>
      <c r="K25" s="176"/>
      <c r="L25" s="149">
        <v>1</v>
      </c>
      <c r="M25" s="154">
        <f t="shared" si="9"/>
        <v>1</v>
      </c>
      <c r="N25" s="177"/>
      <c r="O25" s="177">
        <v>0</v>
      </c>
      <c r="P25" s="162"/>
    </row>
    <row r="26" spans="1:16" x14ac:dyDescent="0.2">
      <c r="A26" s="148">
        <f t="shared" si="1"/>
        <v>25</v>
      </c>
      <c r="B26" s="140" t="s">
        <v>1005</v>
      </c>
      <c r="C26" s="141">
        <v>44588</v>
      </c>
      <c r="D26" s="151">
        <f t="shared" ref="D26:D29" si="11">WEEKNUM(C26,21)</f>
        <v>4</v>
      </c>
      <c r="E26" s="151" t="str">
        <f>CHOOSE(WEEKDAY(Tabla2[[#This Row],[Fecha]]),"D","L","M","X","J","V","S")</f>
        <v>J</v>
      </c>
      <c r="F26" s="142"/>
      <c r="G26" s="143" t="s">
        <v>1006</v>
      </c>
      <c r="H26" s="140" t="s">
        <v>1006</v>
      </c>
      <c r="I26" s="129">
        <v>7</v>
      </c>
      <c r="J26" s="179"/>
      <c r="K26" s="179"/>
      <c r="L26" s="149">
        <v>1</v>
      </c>
      <c r="M26" s="154">
        <f t="shared" ref="M26:M29" si="12">IF(B26="GP",L26*1.5,IF(B26="LP",L26*1,IF(B26="EU",L26*2.5,L26*0.5)))</f>
        <v>1</v>
      </c>
      <c r="N26" s="180"/>
      <c r="O26" s="180">
        <v>0</v>
      </c>
      <c r="P26" s="142"/>
    </row>
    <row r="27" spans="1:16" x14ac:dyDescent="0.2">
      <c r="A27" s="148">
        <f t="shared" si="1"/>
        <v>26</v>
      </c>
      <c r="B27" s="140" t="s">
        <v>1005</v>
      </c>
      <c r="C27" s="141">
        <v>44588</v>
      </c>
      <c r="D27" s="151">
        <f t="shared" si="11"/>
        <v>4</v>
      </c>
      <c r="E27" s="151" t="str">
        <f>CHOOSE(WEEKDAY(Tabla2[[#This Row],[Fecha]]),"D","L","M","X","J","V","S")</f>
        <v>J</v>
      </c>
      <c r="F27" s="142"/>
      <c r="G27" s="143" t="s">
        <v>1006</v>
      </c>
      <c r="H27" s="140" t="s">
        <v>1006</v>
      </c>
      <c r="I27" s="129">
        <v>1</v>
      </c>
      <c r="J27" s="176"/>
      <c r="K27" s="176"/>
      <c r="L27" s="149">
        <v>1</v>
      </c>
      <c r="M27" s="154">
        <f t="shared" si="12"/>
        <v>1</v>
      </c>
      <c r="N27" s="177"/>
      <c r="O27" s="177">
        <v>0</v>
      </c>
      <c r="P27" s="162"/>
    </row>
    <row r="28" spans="1:16" x14ac:dyDescent="0.2">
      <c r="A28" s="148">
        <f t="shared" si="1"/>
        <v>27</v>
      </c>
      <c r="B28" s="140" t="s">
        <v>1005</v>
      </c>
      <c r="C28" s="141">
        <v>44588</v>
      </c>
      <c r="D28" s="151">
        <f t="shared" si="11"/>
        <v>4</v>
      </c>
      <c r="E28" s="151" t="str">
        <f>CHOOSE(WEEKDAY(Tabla2[[#This Row],[Fecha]]),"D","L","M","X","J","V","S")</f>
        <v>J</v>
      </c>
      <c r="F28" s="142"/>
      <c r="G28" s="143" t="s">
        <v>1006</v>
      </c>
      <c r="H28" s="140" t="s">
        <v>1006</v>
      </c>
      <c r="I28" s="129">
        <v>5</v>
      </c>
      <c r="J28" s="176"/>
      <c r="K28" s="176"/>
      <c r="L28" s="149">
        <v>1</v>
      </c>
      <c r="M28" s="154">
        <f t="shared" si="12"/>
        <v>1</v>
      </c>
      <c r="N28" s="177"/>
      <c r="O28" s="177">
        <v>0</v>
      </c>
      <c r="P28" s="162"/>
    </row>
    <row r="29" spans="1:16" x14ac:dyDescent="0.2">
      <c r="A29" s="148">
        <f t="shared" si="1"/>
        <v>28</v>
      </c>
      <c r="B29" s="140" t="s">
        <v>1005</v>
      </c>
      <c r="C29" s="141">
        <v>44588</v>
      </c>
      <c r="D29" s="151">
        <f t="shared" si="11"/>
        <v>4</v>
      </c>
      <c r="E29" s="151" t="str">
        <f>CHOOSE(WEEKDAY(Tabla2[[#This Row],[Fecha]]),"D","L","M","X","J","V","S")</f>
        <v>J</v>
      </c>
      <c r="F29" s="142"/>
      <c r="G29" s="143" t="s">
        <v>1006</v>
      </c>
      <c r="H29" s="140" t="s">
        <v>1006</v>
      </c>
      <c r="I29" s="129">
        <v>0</v>
      </c>
      <c r="J29" s="176"/>
      <c r="K29" s="176"/>
      <c r="L29" s="149">
        <v>1</v>
      </c>
      <c r="M29" s="154">
        <f t="shared" si="12"/>
        <v>1</v>
      </c>
      <c r="N29" s="177"/>
      <c r="O29" s="177">
        <v>0</v>
      </c>
      <c r="P29" s="162"/>
    </row>
    <row r="30" spans="1:16" x14ac:dyDescent="0.2">
      <c r="A30" s="148">
        <f t="shared" si="1"/>
        <v>29</v>
      </c>
      <c r="B30" s="140" t="s">
        <v>1005</v>
      </c>
      <c r="C30" s="141">
        <v>44590</v>
      </c>
      <c r="D30" s="151">
        <f t="shared" ref="D30:D33" si="13">WEEKNUM(C30,21)</f>
        <v>4</v>
      </c>
      <c r="E30" s="151" t="str">
        <f>CHOOSE(WEEKDAY(Tabla2[[#This Row],[Fecha]]),"D","L","M","X","J","V","S")</f>
        <v>S</v>
      </c>
      <c r="F30" s="142"/>
      <c r="G30" s="143" t="s">
        <v>1006</v>
      </c>
      <c r="H30" s="140" t="s">
        <v>1006</v>
      </c>
      <c r="I30" s="129">
        <v>2</v>
      </c>
      <c r="J30" s="179"/>
      <c r="K30" s="179"/>
      <c r="L30" s="149">
        <v>1</v>
      </c>
      <c r="M30" s="154">
        <f t="shared" ref="M30:M37" si="14">IF(B30="GP",L30*1.5,IF(B30="LP",L30*1,IF(B30="EU",L30*2.5,L30*0.5)))</f>
        <v>1</v>
      </c>
      <c r="N30" s="180"/>
      <c r="O30" s="180">
        <v>0</v>
      </c>
      <c r="P30" s="142"/>
    </row>
    <row r="31" spans="1:16" x14ac:dyDescent="0.2">
      <c r="A31" s="148">
        <f t="shared" si="1"/>
        <v>30</v>
      </c>
      <c r="B31" s="140" t="s">
        <v>1005</v>
      </c>
      <c r="C31" s="141">
        <v>44590</v>
      </c>
      <c r="D31" s="151">
        <f t="shared" si="13"/>
        <v>4</v>
      </c>
      <c r="E31" s="151" t="str">
        <f>CHOOSE(WEEKDAY(Tabla2[[#This Row],[Fecha]]),"D","L","M","X","J","V","S")</f>
        <v>S</v>
      </c>
      <c r="F31" s="142"/>
      <c r="G31" s="143" t="s">
        <v>1006</v>
      </c>
      <c r="H31" s="140" t="s">
        <v>1006</v>
      </c>
      <c r="I31" s="129">
        <v>5</v>
      </c>
      <c r="J31" s="176"/>
      <c r="K31" s="176"/>
      <c r="L31" s="149">
        <v>1</v>
      </c>
      <c r="M31" s="154">
        <f t="shared" si="14"/>
        <v>1</v>
      </c>
      <c r="N31" s="177"/>
      <c r="O31" s="177">
        <v>0</v>
      </c>
      <c r="P31" s="162"/>
    </row>
    <row r="32" spans="1:16" x14ac:dyDescent="0.2">
      <c r="A32" s="148">
        <f t="shared" si="1"/>
        <v>31</v>
      </c>
      <c r="B32" s="140" t="s">
        <v>1005</v>
      </c>
      <c r="C32" s="141">
        <v>44590</v>
      </c>
      <c r="D32" s="151">
        <f t="shared" si="13"/>
        <v>4</v>
      </c>
      <c r="E32" s="151" t="str">
        <f>CHOOSE(WEEKDAY(Tabla2[[#This Row],[Fecha]]),"D","L","M","X","J","V","S")</f>
        <v>S</v>
      </c>
      <c r="F32" s="142"/>
      <c r="G32" s="143" t="s">
        <v>1006</v>
      </c>
      <c r="H32" s="140" t="s">
        <v>1006</v>
      </c>
      <c r="I32" s="129">
        <v>3</v>
      </c>
      <c r="J32" s="176"/>
      <c r="K32" s="176"/>
      <c r="L32" s="149">
        <v>1</v>
      </c>
      <c r="M32" s="154">
        <f t="shared" si="14"/>
        <v>1</v>
      </c>
      <c r="N32" s="186" t="s">
        <v>610</v>
      </c>
      <c r="O32" s="187">
        <v>1</v>
      </c>
      <c r="P32" s="162"/>
    </row>
    <row r="33" spans="1:16" x14ac:dyDescent="0.2">
      <c r="A33" s="148">
        <f t="shared" si="1"/>
        <v>32</v>
      </c>
      <c r="B33" s="140" t="s">
        <v>1005</v>
      </c>
      <c r="C33" s="141">
        <v>44590</v>
      </c>
      <c r="D33" s="151">
        <f t="shared" si="13"/>
        <v>4</v>
      </c>
      <c r="E33" s="151" t="str">
        <f>CHOOSE(WEEKDAY(Tabla2[[#This Row],[Fecha]]),"D","L","M","X","J","V","S")</f>
        <v>S</v>
      </c>
      <c r="F33" s="142"/>
      <c r="G33" s="143" t="s">
        <v>1006</v>
      </c>
      <c r="H33" s="140" t="s">
        <v>1006</v>
      </c>
      <c r="I33" s="129">
        <v>3</v>
      </c>
      <c r="J33" s="176"/>
      <c r="K33" s="176"/>
      <c r="L33" s="149">
        <v>1</v>
      </c>
      <c r="M33" s="154">
        <f t="shared" si="14"/>
        <v>1</v>
      </c>
      <c r="N33" s="186" t="s">
        <v>610</v>
      </c>
      <c r="O33" s="187">
        <v>1</v>
      </c>
      <c r="P33" s="162"/>
    </row>
    <row r="34" spans="1:16" x14ac:dyDescent="0.2">
      <c r="A34" s="148">
        <f t="shared" si="1"/>
        <v>33</v>
      </c>
      <c r="B34" s="140" t="s">
        <v>1005</v>
      </c>
      <c r="C34" s="141">
        <v>44595</v>
      </c>
      <c r="D34" s="151">
        <f t="shared" ref="D34:D37" si="15">WEEKNUM(C34,21)</f>
        <v>5</v>
      </c>
      <c r="E34" s="151" t="str">
        <f>CHOOSE(WEEKDAY(Tabla2[[#This Row],[Fecha]]),"D","L","M","X","J","V","S")</f>
        <v>J</v>
      </c>
      <c r="F34" s="142"/>
      <c r="G34" s="143" t="s">
        <v>1006</v>
      </c>
      <c r="H34" s="140" t="s">
        <v>1006</v>
      </c>
      <c r="I34" s="45">
        <v>2</v>
      </c>
      <c r="J34" s="163"/>
      <c r="K34" s="163"/>
      <c r="L34" s="149">
        <v>1</v>
      </c>
      <c r="M34" s="154">
        <f t="shared" si="14"/>
        <v>1</v>
      </c>
      <c r="N34" s="164"/>
      <c r="O34" s="164">
        <v>0</v>
      </c>
      <c r="P34" s="162"/>
    </row>
    <row r="35" spans="1:16" x14ac:dyDescent="0.2">
      <c r="A35" s="148">
        <f t="shared" si="1"/>
        <v>34</v>
      </c>
      <c r="B35" s="140" t="s">
        <v>1005</v>
      </c>
      <c r="C35" s="141">
        <v>44595</v>
      </c>
      <c r="D35" s="151">
        <f t="shared" si="15"/>
        <v>5</v>
      </c>
      <c r="E35" s="151" t="str">
        <f>CHOOSE(WEEKDAY(Tabla2[[#This Row],[Fecha]]),"D","L","M","X","J","V","S")</f>
        <v>J</v>
      </c>
      <c r="F35" s="142"/>
      <c r="G35" s="143" t="s">
        <v>1006</v>
      </c>
      <c r="H35" s="140" t="s">
        <v>1006</v>
      </c>
      <c r="I35" s="45">
        <v>5</v>
      </c>
      <c r="J35" s="163"/>
      <c r="K35" s="163"/>
      <c r="L35" s="149">
        <v>1</v>
      </c>
      <c r="M35" s="154">
        <f t="shared" si="14"/>
        <v>1</v>
      </c>
      <c r="N35" s="170" t="s">
        <v>610</v>
      </c>
      <c r="O35" s="171">
        <v>1</v>
      </c>
      <c r="P35" s="162"/>
    </row>
    <row r="36" spans="1:16" x14ac:dyDescent="0.2">
      <c r="A36" s="148">
        <f t="shared" si="1"/>
        <v>35</v>
      </c>
      <c r="B36" s="140" t="s">
        <v>1005</v>
      </c>
      <c r="C36" s="141">
        <v>44595</v>
      </c>
      <c r="D36" s="151">
        <f t="shared" si="15"/>
        <v>5</v>
      </c>
      <c r="E36" s="151" t="str">
        <f>CHOOSE(WEEKDAY(Tabla2[[#This Row],[Fecha]]),"D","L","M","X","J","V","S")</f>
        <v>J</v>
      </c>
      <c r="F36" s="142"/>
      <c r="G36" s="143" t="s">
        <v>1006</v>
      </c>
      <c r="H36" s="140" t="s">
        <v>1006</v>
      </c>
      <c r="I36" s="45">
        <v>7</v>
      </c>
      <c r="J36" s="163"/>
      <c r="K36" s="163"/>
      <c r="L36" s="149">
        <v>1</v>
      </c>
      <c r="M36" s="154">
        <f t="shared" si="14"/>
        <v>1</v>
      </c>
      <c r="N36" s="164"/>
      <c r="O36" s="164">
        <v>0</v>
      </c>
      <c r="P36" s="162"/>
    </row>
    <row r="37" spans="1:16" x14ac:dyDescent="0.2">
      <c r="A37" s="148">
        <f t="shared" si="1"/>
        <v>36</v>
      </c>
      <c r="B37" s="140" t="s">
        <v>1005</v>
      </c>
      <c r="C37" s="141">
        <v>44595</v>
      </c>
      <c r="D37" s="151">
        <f t="shared" si="15"/>
        <v>5</v>
      </c>
      <c r="E37" s="151" t="str">
        <f>CHOOSE(WEEKDAY(Tabla2[[#This Row],[Fecha]]),"D","L","M","X","J","V","S")</f>
        <v>J</v>
      </c>
      <c r="F37" s="142"/>
      <c r="G37" s="143" t="s">
        <v>1006</v>
      </c>
      <c r="H37" s="140" t="s">
        <v>1006</v>
      </c>
      <c r="I37" s="45">
        <v>9</v>
      </c>
      <c r="J37" s="163"/>
      <c r="K37" s="163"/>
      <c r="L37" s="149">
        <v>1</v>
      </c>
      <c r="M37" s="154">
        <f t="shared" si="14"/>
        <v>1</v>
      </c>
      <c r="N37" s="164"/>
      <c r="O37" s="164">
        <v>0</v>
      </c>
      <c r="P37" s="162"/>
    </row>
    <row r="38" spans="1:16" x14ac:dyDescent="0.2">
      <c r="A38" s="148">
        <f t="shared" si="1"/>
        <v>37</v>
      </c>
      <c r="B38" s="140" t="s">
        <v>1005</v>
      </c>
      <c r="C38" s="141">
        <v>44597</v>
      </c>
      <c r="D38" s="151">
        <f t="shared" ref="D38:D41" si="16">WEEKNUM(C38,21)</f>
        <v>5</v>
      </c>
      <c r="E38" s="151" t="str">
        <f>CHOOSE(WEEKDAY(Tabla2[[#This Row],[Fecha]]),"D","L","M","X","J","V","S")</f>
        <v>S</v>
      </c>
      <c r="F38" s="142"/>
      <c r="G38" s="143" t="s">
        <v>1006</v>
      </c>
      <c r="H38" s="140" t="s">
        <v>1006</v>
      </c>
      <c r="I38" s="191">
        <v>1</v>
      </c>
      <c r="J38" s="192"/>
      <c r="K38" s="192"/>
      <c r="L38" s="149">
        <v>1</v>
      </c>
      <c r="M38" s="154">
        <f t="shared" ref="M38:M41" si="17">IF(B38="GP",L38*1.5,IF(B38="LP",L38*1,IF(B38="EU",L38*2.5,L38*0.5)))</f>
        <v>1</v>
      </c>
      <c r="N38" s="193"/>
      <c r="O38" s="193">
        <v>0</v>
      </c>
      <c r="P38" s="142"/>
    </row>
    <row r="39" spans="1:16" x14ac:dyDescent="0.2">
      <c r="A39" s="148">
        <f t="shared" si="1"/>
        <v>38</v>
      </c>
      <c r="B39" s="140" t="s">
        <v>1005</v>
      </c>
      <c r="C39" s="141">
        <v>44597</v>
      </c>
      <c r="D39" s="151">
        <f t="shared" si="16"/>
        <v>5</v>
      </c>
      <c r="E39" s="151" t="str">
        <f>CHOOSE(WEEKDAY(Tabla2[[#This Row],[Fecha]]),"D","L","M","X","J","V","S")</f>
        <v>S</v>
      </c>
      <c r="F39" s="142"/>
      <c r="G39" s="143" t="s">
        <v>1006</v>
      </c>
      <c r="H39" s="140" t="s">
        <v>1006</v>
      </c>
      <c r="I39" s="188">
        <v>9</v>
      </c>
      <c r="J39" s="189"/>
      <c r="K39" s="189"/>
      <c r="L39" s="149">
        <v>1</v>
      </c>
      <c r="M39" s="154">
        <f t="shared" si="17"/>
        <v>1</v>
      </c>
      <c r="N39" s="190"/>
      <c r="O39" s="190">
        <v>0</v>
      </c>
      <c r="P39" s="162"/>
    </row>
    <row r="40" spans="1:16" x14ac:dyDescent="0.2">
      <c r="A40" s="148">
        <f t="shared" si="1"/>
        <v>39</v>
      </c>
      <c r="B40" s="140" t="s">
        <v>1005</v>
      </c>
      <c r="C40" s="141">
        <v>44597</v>
      </c>
      <c r="D40" s="151">
        <f t="shared" si="16"/>
        <v>5</v>
      </c>
      <c r="E40" s="151" t="str">
        <f>CHOOSE(WEEKDAY(Tabla2[[#This Row],[Fecha]]),"D","L","M","X","J","V","S")</f>
        <v>S</v>
      </c>
      <c r="F40" s="142"/>
      <c r="G40" s="143" t="s">
        <v>1006</v>
      </c>
      <c r="H40" s="140" t="s">
        <v>1006</v>
      </c>
      <c r="I40" s="188">
        <v>8</v>
      </c>
      <c r="J40" s="189"/>
      <c r="K40" s="189"/>
      <c r="L40" s="149">
        <v>1</v>
      </c>
      <c r="M40" s="154">
        <f t="shared" si="17"/>
        <v>1</v>
      </c>
      <c r="N40" s="190"/>
      <c r="O40" s="190">
        <v>0</v>
      </c>
      <c r="P40" s="162"/>
    </row>
    <row r="41" spans="1:16" x14ac:dyDescent="0.2">
      <c r="A41" s="148">
        <f t="shared" si="1"/>
        <v>40</v>
      </c>
      <c r="B41" s="140" t="s">
        <v>1005</v>
      </c>
      <c r="C41" s="141">
        <v>44597</v>
      </c>
      <c r="D41" s="151">
        <f t="shared" si="16"/>
        <v>5</v>
      </c>
      <c r="E41" s="151" t="str">
        <f>CHOOSE(WEEKDAY(Tabla2[[#This Row],[Fecha]]),"D","L","M","X","J","V","S")</f>
        <v>S</v>
      </c>
      <c r="F41" s="142"/>
      <c r="G41" s="143" t="s">
        <v>1006</v>
      </c>
      <c r="H41" s="140" t="s">
        <v>1006</v>
      </c>
      <c r="I41" s="188">
        <v>2</v>
      </c>
      <c r="J41" s="189"/>
      <c r="K41" s="189"/>
      <c r="L41" s="149">
        <v>1</v>
      </c>
      <c r="M41" s="154">
        <f t="shared" si="17"/>
        <v>1</v>
      </c>
      <c r="N41" s="190"/>
      <c r="O41" s="190">
        <v>0</v>
      </c>
      <c r="P41" s="162"/>
    </row>
    <row r="42" spans="1:16" x14ac:dyDescent="0.2">
      <c r="A42" s="148">
        <f t="shared" si="1"/>
        <v>41</v>
      </c>
      <c r="B42" s="140" t="s">
        <v>1005</v>
      </c>
      <c r="C42" s="141">
        <v>44602</v>
      </c>
      <c r="D42" s="151">
        <f t="shared" ref="D42:D45" si="18">WEEKNUM(C42,21)</f>
        <v>6</v>
      </c>
      <c r="E42" s="151" t="str">
        <f>CHOOSE(WEEKDAY(Tabla2[[#This Row],[Fecha]]),"D","L","M","X","J","V","S")</f>
        <v>J</v>
      </c>
      <c r="F42" s="142"/>
      <c r="G42" s="143" t="s">
        <v>1006</v>
      </c>
      <c r="H42" s="140" t="s">
        <v>1006</v>
      </c>
      <c r="I42" s="191">
        <v>2</v>
      </c>
      <c r="J42" s="192"/>
      <c r="K42" s="192"/>
      <c r="L42" s="149">
        <v>1</v>
      </c>
      <c r="M42" s="154">
        <f t="shared" ref="M42:M45" si="19">IF(B42="GP",L42*1.5,IF(B42="LP",L42*1,IF(B42="EU",L42*2.5,L42*0.5)))</f>
        <v>1</v>
      </c>
      <c r="N42" s="193"/>
      <c r="O42" s="193">
        <v>0</v>
      </c>
      <c r="P42" s="142"/>
    </row>
    <row r="43" spans="1:16" x14ac:dyDescent="0.2">
      <c r="A43" s="148">
        <f t="shared" si="1"/>
        <v>42</v>
      </c>
      <c r="B43" s="140" t="s">
        <v>1005</v>
      </c>
      <c r="C43" s="141">
        <v>44602</v>
      </c>
      <c r="D43" s="151">
        <f t="shared" si="18"/>
        <v>6</v>
      </c>
      <c r="E43" s="151" t="str">
        <f>CHOOSE(WEEKDAY(Tabla2[[#This Row],[Fecha]]),"D","L","M","X","J","V","S")</f>
        <v>J</v>
      </c>
      <c r="F43" s="142"/>
      <c r="G43" s="143" t="s">
        <v>1006</v>
      </c>
      <c r="H43" s="140" t="s">
        <v>1006</v>
      </c>
      <c r="I43" s="188">
        <v>5</v>
      </c>
      <c r="J43" s="189"/>
      <c r="K43" s="189"/>
      <c r="L43" s="149">
        <v>1</v>
      </c>
      <c r="M43" s="154">
        <f t="shared" si="19"/>
        <v>1</v>
      </c>
      <c r="N43" s="190"/>
      <c r="O43" s="190">
        <v>0</v>
      </c>
      <c r="P43" s="162"/>
    </row>
    <row r="44" spans="1:16" x14ac:dyDescent="0.2">
      <c r="A44" s="148">
        <f t="shared" si="1"/>
        <v>43</v>
      </c>
      <c r="B44" s="140" t="s">
        <v>1005</v>
      </c>
      <c r="C44" s="141">
        <v>44602</v>
      </c>
      <c r="D44" s="151">
        <f t="shared" si="18"/>
        <v>6</v>
      </c>
      <c r="E44" s="151" t="str">
        <f>CHOOSE(WEEKDAY(Tabla2[[#This Row],[Fecha]]),"D","L","M","X","J","V","S")</f>
        <v>J</v>
      </c>
      <c r="F44" s="142"/>
      <c r="G44" s="143" t="s">
        <v>1006</v>
      </c>
      <c r="H44" s="140" t="s">
        <v>1006</v>
      </c>
      <c r="I44" s="188">
        <v>0</v>
      </c>
      <c r="J44" s="189"/>
      <c r="K44" s="189"/>
      <c r="L44" s="149">
        <v>1</v>
      </c>
      <c r="M44" s="154">
        <f t="shared" si="19"/>
        <v>1</v>
      </c>
      <c r="N44" s="190"/>
      <c r="O44" s="190">
        <v>0</v>
      </c>
      <c r="P44" s="162"/>
    </row>
    <row r="45" spans="1:16" x14ac:dyDescent="0.2">
      <c r="A45" s="148">
        <f t="shared" si="1"/>
        <v>44</v>
      </c>
      <c r="B45" s="140" t="s">
        <v>1005</v>
      </c>
      <c r="C45" s="141">
        <v>44602</v>
      </c>
      <c r="D45" s="151">
        <f t="shared" si="18"/>
        <v>6</v>
      </c>
      <c r="E45" s="151" t="str">
        <f>CHOOSE(WEEKDAY(Tabla2[[#This Row],[Fecha]]),"D","L","M","X","J","V","S")</f>
        <v>J</v>
      </c>
      <c r="F45" s="142"/>
      <c r="G45" s="143" t="s">
        <v>1006</v>
      </c>
      <c r="H45" s="140" t="s">
        <v>1006</v>
      </c>
      <c r="I45" s="188">
        <v>6</v>
      </c>
      <c r="J45" s="189"/>
      <c r="K45" s="189"/>
      <c r="L45" s="149">
        <v>1</v>
      </c>
      <c r="M45" s="154">
        <f t="shared" si="19"/>
        <v>1</v>
      </c>
      <c r="N45" s="190"/>
      <c r="O45" s="190">
        <v>0</v>
      </c>
      <c r="P45" s="162"/>
    </row>
    <row r="46" spans="1:16" x14ac:dyDescent="0.2">
      <c r="A46" s="148">
        <f t="shared" si="1"/>
        <v>45</v>
      </c>
      <c r="B46" s="140" t="s">
        <v>1005</v>
      </c>
      <c r="C46" s="141">
        <v>44604</v>
      </c>
      <c r="D46" s="151">
        <f t="shared" ref="D46:D49" si="20">WEEKNUM(C46,21)</f>
        <v>6</v>
      </c>
      <c r="E46" s="151" t="str">
        <f>CHOOSE(WEEKDAY(Tabla2[[#This Row],[Fecha]]),"D","L","M","X","J","V","S")</f>
        <v>S</v>
      </c>
      <c r="F46" s="142"/>
      <c r="G46" s="143" t="s">
        <v>1006</v>
      </c>
      <c r="H46" s="140" t="s">
        <v>1006</v>
      </c>
      <c r="I46" s="165">
        <v>2</v>
      </c>
      <c r="J46" s="143"/>
      <c r="K46" s="143"/>
      <c r="L46" s="149">
        <v>1</v>
      </c>
      <c r="M46" s="154">
        <f t="shared" ref="M46:M49" si="21">IF(B46="GP",L46*1.5,IF(B46="LP",L46*1,IF(B46="EU",L46*2.5,L46*0.5)))</f>
        <v>1</v>
      </c>
      <c r="N46" s="168"/>
      <c r="O46" s="168">
        <v>0</v>
      </c>
      <c r="P46" s="142"/>
    </row>
    <row r="47" spans="1:16" x14ac:dyDescent="0.2">
      <c r="A47" s="148">
        <f t="shared" si="1"/>
        <v>46</v>
      </c>
      <c r="B47" s="140" t="s">
        <v>1005</v>
      </c>
      <c r="C47" s="141">
        <v>44604</v>
      </c>
      <c r="D47" s="151">
        <f t="shared" si="20"/>
        <v>6</v>
      </c>
      <c r="E47" s="151" t="str">
        <f>CHOOSE(WEEKDAY(Tabla2[[#This Row],[Fecha]]),"D","L","M","X","J","V","S")</f>
        <v>S</v>
      </c>
      <c r="F47" s="142"/>
      <c r="G47" s="143" t="s">
        <v>1006</v>
      </c>
      <c r="H47" s="140" t="s">
        <v>1006</v>
      </c>
      <c r="I47" s="45">
        <v>5</v>
      </c>
      <c r="J47" s="163"/>
      <c r="K47" s="163"/>
      <c r="L47" s="149">
        <v>1</v>
      </c>
      <c r="M47" s="154">
        <f t="shared" si="21"/>
        <v>1</v>
      </c>
      <c r="N47" s="164"/>
      <c r="O47" s="164">
        <v>0</v>
      </c>
      <c r="P47" s="162"/>
    </row>
    <row r="48" spans="1:16" x14ac:dyDescent="0.2">
      <c r="A48" s="148">
        <f t="shared" si="1"/>
        <v>47</v>
      </c>
      <c r="B48" s="140" t="s">
        <v>1005</v>
      </c>
      <c r="C48" s="141">
        <v>44604</v>
      </c>
      <c r="D48" s="151">
        <f t="shared" si="20"/>
        <v>6</v>
      </c>
      <c r="E48" s="151" t="str">
        <f>CHOOSE(WEEKDAY(Tabla2[[#This Row],[Fecha]]),"D","L","M","X","J","V","S")</f>
        <v>S</v>
      </c>
      <c r="F48" s="142"/>
      <c r="G48" s="143" t="s">
        <v>1006</v>
      </c>
      <c r="H48" s="140" t="s">
        <v>1006</v>
      </c>
      <c r="I48" s="45">
        <v>6</v>
      </c>
      <c r="J48" s="163"/>
      <c r="K48" s="163"/>
      <c r="L48" s="149">
        <v>1</v>
      </c>
      <c r="M48" s="154">
        <f t="shared" si="21"/>
        <v>1</v>
      </c>
      <c r="N48" s="164"/>
      <c r="O48" s="164">
        <v>0</v>
      </c>
      <c r="P48" s="162"/>
    </row>
    <row r="49" spans="1:16" x14ac:dyDescent="0.2">
      <c r="A49" s="148">
        <f t="shared" si="1"/>
        <v>48</v>
      </c>
      <c r="B49" s="140" t="s">
        <v>1005</v>
      </c>
      <c r="C49" s="141">
        <v>44604</v>
      </c>
      <c r="D49" s="151">
        <f t="shared" si="20"/>
        <v>6</v>
      </c>
      <c r="E49" s="151" t="str">
        <f>CHOOSE(WEEKDAY(Tabla2[[#This Row],[Fecha]]),"D","L","M","X","J","V","S")</f>
        <v>S</v>
      </c>
      <c r="F49" s="142"/>
      <c r="G49" s="143" t="s">
        <v>1006</v>
      </c>
      <c r="H49" s="140" t="s">
        <v>1006</v>
      </c>
      <c r="I49" s="45">
        <v>2</v>
      </c>
      <c r="J49" s="163"/>
      <c r="K49" s="163"/>
      <c r="L49" s="149">
        <v>1</v>
      </c>
      <c r="M49" s="154">
        <f t="shared" si="21"/>
        <v>1</v>
      </c>
      <c r="N49" s="164"/>
      <c r="O49" s="164">
        <v>0</v>
      </c>
      <c r="P49" s="162"/>
    </row>
    <row r="50" spans="1:16" x14ac:dyDescent="0.2">
      <c r="A50" s="148">
        <f t="shared" si="1"/>
        <v>49</v>
      </c>
      <c r="B50" s="140" t="s">
        <v>1005</v>
      </c>
      <c r="C50" s="141">
        <v>44609</v>
      </c>
      <c r="D50" s="151">
        <f t="shared" ref="D50:D53" si="22">WEEKNUM(C50,21)</f>
        <v>7</v>
      </c>
      <c r="E50" s="151" t="str">
        <f>CHOOSE(WEEKDAY(Tabla2[[#This Row],[Fecha]]),"D","L","M","X","J","V","S")</f>
        <v>J</v>
      </c>
      <c r="F50" s="142"/>
      <c r="G50" s="143" t="s">
        <v>1006</v>
      </c>
      <c r="H50" s="140" t="s">
        <v>1006</v>
      </c>
      <c r="I50" s="129">
        <v>2</v>
      </c>
      <c r="J50" s="143"/>
      <c r="K50" s="143"/>
      <c r="L50" s="149">
        <v>1</v>
      </c>
      <c r="M50" s="154">
        <f t="shared" ref="M50:M53" si="23">IF(B50="GP",L50*1.5,IF(B50="LP",L50*1,IF(B50="EU",L50*2.5,L50*0.5)))</f>
        <v>1</v>
      </c>
      <c r="N50" s="168"/>
      <c r="O50" s="168">
        <v>0</v>
      </c>
      <c r="P50" s="142"/>
    </row>
    <row r="51" spans="1:16" x14ac:dyDescent="0.2">
      <c r="A51" s="148">
        <f t="shared" si="1"/>
        <v>50</v>
      </c>
      <c r="B51" s="140" t="s">
        <v>1005</v>
      </c>
      <c r="C51" s="141">
        <v>44609</v>
      </c>
      <c r="D51" s="151">
        <f t="shared" si="22"/>
        <v>7</v>
      </c>
      <c r="E51" s="151" t="str">
        <f>CHOOSE(WEEKDAY(Tabla2[[#This Row],[Fecha]]),"D","L","M","X","J","V","S")</f>
        <v>J</v>
      </c>
      <c r="F51" s="142"/>
      <c r="G51" s="143" t="s">
        <v>1006</v>
      </c>
      <c r="H51" s="140" t="s">
        <v>1006</v>
      </c>
      <c r="I51" s="129">
        <v>5</v>
      </c>
      <c r="J51" s="163"/>
      <c r="K51" s="163"/>
      <c r="L51" s="149">
        <v>1</v>
      </c>
      <c r="M51" s="154">
        <f t="shared" si="23"/>
        <v>1</v>
      </c>
      <c r="N51" s="164"/>
      <c r="O51" s="164">
        <v>0</v>
      </c>
      <c r="P51" s="162"/>
    </row>
    <row r="52" spans="1:16" x14ac:dyDescent="0.2">
      <c r="A52" s="148">
        <f t="shared" si="1"/>
        <v>51</v>
      </c>
      <c r="B52" s="140" t="s">
        <v>1005</v>
      </c>
      <c r="C52" s="141">
        <v>44609</v>
      </c>
      <c r="D52" s="151">
        <f t="shared" si="22"/>
        <v>7</v>
      </c>
      <c r="E52" s="151" t="str">
        <f>CHOOSE(WEEKDAY(Tabla2[[#This Row],[Fecha]]),"D","L","M","X","J","V","S")</f>
        <v>J</v>
      </c>
      <c r="F52" s="142"/>
      <c r="G52" s="143" t="s">
        <v>1006</v>
      </c>
      <c r="H52" s="140" t="s">
        <v>1006</v>
      </c>
      <c r="I52" s="129">
        <v>7</v>
      </c>
      <c r="J52" s="163"/>
      <c r="K52" s="163"/>
      <c r="L52" s="149">
        <v>1</v>
      </c>
      <c r="M52" s="154">
        <f t="shared" si="23"/>
        <v>1</v>
      </c>
      <c r="N52" s="164"/>
      <c r="O52" s="164">
        <v>0</v>
      </c>
      <c r="P52" s="162"/>
    </row>
    <row r="53" spans="1:16" x14ac:dyDescent="0.2">
      <c r="A53" s="148">
        <f t="shared" si="1"/>
        <v>52</v>
      </c>
      <c r="B53" s="140" t="s">
        <v>1005</v>
      </c>
      <c r="C53" s="141">
        <v>44609</v>
      </c>
      <c r="D53" s="151">
        <f t="shared" si="22"/>
        <v>7</v>
      </c>
      <c r="E53" s="151" t="str">
        <f>CHOOSE(WEEKDAY(Tabla2[[#This Row],[Fecha]]),"D","L","M","X","J","V","S")</f>
        <v>J</v>
      </c>
      <c r="F53" s="142"/>
      <c r="G53" s="143" t="s">
        <v>1006</v>
      </c>
      <c r="H53" s="140" t="s">
        <v>1006</v>
      </c>
      <c r="I53" s="129">
        <v>7</v>
      </c>
      <c r="J53" s="163"/>
      <c r="K53" s="163"/>
      <c r="L53" s="149">
        <v>1</v>
      </c>
      <c r="M53" s="154">
        <f t="shared" si="23"/>
        <v>1</v>
      </c>
      <c r="N53" s="164"/>
      <c r="O53" s="164">
        <v>0</v>
      </c>
      <c r="P53" s="162"/>
    </row>
    <row r="54" spans="1:16" x14ac:dyDescent="0.2">
      <c r="A54" s="148">
        <f t="shared" si="1"/>
        <v>53</v>
      </c>
      <c r="B54" s="140" t="s">
        <v>1005</v>
      </c>
      <c r="C54" s="141">
        <v>44611</v>
      </c>
      <c r="D54" s="151">
        <f t="shared" ref="D54:D57" si="24">WEEKNUM(C54,21)</f>
        <v>7</v>
      </c>
      <c r="E54" s="151" t="str">
        <f>CHOOSE(WEEKDAY(Tabla2[[#This Row],[Fecha]]),"D","L","M","X","J","V","S")</f>
        <v>S</v>
      </c>
      <c r="F54" s="142"/>
      <c r="G54" s="143" t="s">
        <v>1006</v>
      </c>
      <c r="H54" s="140" t="s">
        <v>1006</v>
      </c>
      <c r="I54" s="129">
        <v>5</v>
      </c>
      <c r="J54" s="192"/>
      <c r="K54" s="192"/>
      <c r="L54" s="149">
        <v>1</v>
      </c>
      <c r="M54" s="154">
        <f t="shared" ref="M54:M57" si="25">IF(B54="GP",L54*1.5,IF(B54="LP",L54*1,IF(B54="EU",L54*2.5,L54*0.5)))</f>
        <v>1</v>
      </c>
      <c r="N54" s="193"/>
      <c r="O54" s="193">
        <v>0</v>
      </c>
      <c r="P54" s="142"/>
    </row>
    <row r="55" spans="1:16" x14ac:dyDescent="0.2">
      <c r="A55" s="148">
        <f t="shared" si="1"/>
        <v>54</v>
      </c>
      <c r="B55" s="140" t="s">
        <v>1005</v>
      </c>
      <c r="C55" s="141">
        <v>44611</v>
      </c>
      <c r="D55" s="151">
        <f t="shared" si="24"/>
        <v>7</v>
      </c>
      <c r="E55" s="151" t="str">
        <f>CHOOSE(WEEKDAY(Tabla2[[#This Row],[Fecha]]),"D","L","M","X","J","V","S")</f>
        <v>S</v>
      </c>
      <c r="F55" s="142"/>
      <c r="G55" s="143" t="s">
        <v>1006</v>
      </c>
      <c r="H55" s="140" t="s">
        <v>1006</v>
      </c>
      <c r="I55" s="129">
        <v>8</v>
      </c>
      <c r="J55" s="189"/>
      <c r="K55" s="189"/>
      <c r="L55" s="149">
        <v>1</v>
      </c>
      <c r="M55" s="154">
        <f t="shared" si="25"/>
        <v>1</v>
      </c>
      <c r="N55" s="190"/>
      <c r="O55" s="190">
        <v>0</v>
      </c>
      <c r="P55" s="162"/>
    </row>
    <row r="56" spans="1:16" x14ac:dyDescent="0.2">
      <c r="A56" s="148">
        <f t="shared" si="1"/>
        <v>55</v>
      </c>
      <c r="B56" s="140" t="s">
        <v>1005</v>
      </c>
      <c r="C56" s="141">
        <v>44611</v>
      </c>
      <c r="D56" s="151">
        <f t="shared" si="24"/>
        <v>7</v>
      </c>
      <c r="E56" s="151" t="str">
        <f>CHOOSE(WEEKDAY(Tabla2[[#This Row],[Fecha]]),"D","L","M","X","J","V","S")</f>
        <v>S</v>
      </c>
      <c r="F56" s="142"/>
      <c r="G56" s="143" t="s">
        <v>1006</v>
      </c>
      <c r="H56" s="140" t="s">
        <v>1006</v>
      </c>
      <c r="I56" s="129">
        <v>6</v>
      </c>
      <c r="J56" s="189"/>
      <c r="K56" s="189"/>
      <c r="L56" s="149">
        <v>1</v>
      </c>
      <c r="M56" s="154">
        <f t="shared" si="25"/>
        <v>1</v>
      </c>
      <c r="N56" s="190"/>
      <c r="O56" s="190">
        <v>0</v>
      </c>
      <c r="P56" s="162"/>
    </row>
    <row r="57" spans="1:16" x14ac:dyDescent="0.2">
      <c r="A57" s="148">
        <f t="shared" si="1"/>
        <v>56</v>
      </c>
      <c r="B57" s="140" t="s">
        <v>1005</v>
      </c>
      <c r="C57" s="141">
        <v>44611</v>
      </c>
      <c r="D57" s="151">
        <f t="shared" si="24"/>
        <v>7</v>
      </c>
      <c r="E57" s="151" t="str">
        <f>CHOOSE(WEEKDAY(Tabla2[[#This Row],[Fecha]]),"D","L","M","X","J","V","S")</f>
        <v>S</v>
      </c>
      <c r="F57" s="142"/>
      <c r="G57" s="143" t="s">
        <v>1006</v>
      </c>
      <c r="H57" s="140" t="s">
        <v>1006</v>
      </c>
      <c r="I57" s="129">
        <v>0</v>
      </c>
      <c r="J57" s="189"/>
      <c r="K57" s="189"/>
      <c r="L57" s="149">
        <v>1</v>
      </c>
      <c r="M57" s="154">
        <f t="shared" si="25"/>
        <v>1</v>
      </c>
      <c r="N57" s="190"/>
      <c r="O57" s="190">
        <v>0</v>
      </c>
      <c r="P57" s="162"/>
    </row>
    <row r="58" spans="1:16" x14ac:dyDescent="0.2">
      <c r="A58" s="148">
        <f t="shared" si="1"/>
        <v>57</v>
      </c>
      <c r="B58" s="140" t="s">
        <v>1005</v>
      </c>
      <c r="C58" s="141">
        <v>44616</v>
      </c>
      <c r="D58" s="151">
        <f t="shared" ref="D58:D61" si="26">WEEKNUM(C58,21)</f>
        <v>8</v>
      </c>
      <c r="E58" s="151" t="str">
        <f>CHOOSE(WEEKDAY(Tabla2[[#This Row],[Fecha]]),"D","L","M","X","J","V","S")</f>
        <v>J</v>
      </c>
      <c r="F58" s="142"/>
      <c r="G58" s="143" t="s">
        <v>1006</v>
      </c>
      <c r="H58" s="140" t="s">
        <v>1006</v>
      </c>
      <c r="I58" s="165">
        <v>7</v>
      </c>
      <c r="J58" s="143"/>
      <c r="K58" s="143"/>
      <c r="L58" s="149">
        <v>1</v>
      </c>
      <c r="M58" s="154">
        <f t="shared" ref="M58:M61" si="27">IF(B58="GP",L58*1.5,IF(B58="LP",L58*1,IF(B58="EU",L58*2.5,L58*0.5)))</f>
        <v>1</v>
      </c>
      <c r="N58" s="168"/>
      <c r="O58" s="168">
        <v>0</v>
      </c>
      <c r="P58" s="142"/>
    </row>
    <row r="59" spans="1:16" x14ac:dyDescent="0.2">
      <c r="A59" s="148">
        <f t="shared" si="1"/>
        <v>58</v>
      </c>
      <c r="B59" s="140" t="s">
        <v>1005</v>
      </c>
      <c r="C59" s="141">
        <v>44616</v>
      </c>
      <c r="D59" s="151">
        <f t="shared" si="26"/>
        <v>8</v>
      </c>
      <c r="E59" s="151" t="str">
        <f>CHOOSE(WEEKDAY(Tabla2[[#This Row],[Fecha]]),"D","L","M","X","J","V","S")</f>
        <v>J</v>
      </c>
      <c r="F59" s="162"/>
      <c r="G59" s="143" t="s">
        <v>1006</v>
      </c>
      <c r="H59" s="140" t="s">
        <v>1006</v>
      </c>
      <c r="I59" s="45">
        <v>0</v>
      </c>
      <c r="J59" s="163"/>
      <c r="K59" s="163"/>
      <c r="L59" s="149">
        <v>1</v>
      </c>
      <c r="M59" s="154">
        <f t="shared" si="27"/>
        <v>1</v>
      </c>
      <c r="N59" s="164"/>
      <c r="O59" s="164">
        <v>0</v>
      </c>
      <c r="P59" s="162"/>
    </row>
    <row r="60" spans="1:16" x14ac:dyDescent="0.2">
      <c r="A60" s="148">
        <f t="shared" si="1"/>
        <v>59</v>
      </c>
      <c r="B60" s="140" t="s">
        <v>1005</v>
      </c>
      <c r="C60" s="141">
        <v>44616</v>
      </c>
      <c r="D60" s="151">
        <f t="shared" si="26"/>
        <v>8</v>
      </c>
      <c r="E60" s="151" t="str">
        <f>CHOOSE(WEEKDAY(Tabla2[[#This Row],[Fecha]]),"D","L","M","X","J","V","S")</f>
        <v>J</v>
      </c>
      <c r="F60" s="162"/>
      <c r="G60" s="143" t="s">
        <v>1006</v>
      </c>
      <c r="H60" s="140" t="s">
        <v>1006</v>
      </c>
      <c r="I60" s="45">
        <v>5</v>
      </c>
      <c r="J60" s="163"/>
      <c r="K60" s="163"/>
      <c r="L60" s="149">
        <v>1</v>
      </c>
      <c r="M60" s="154">
        <f t="shared" si="27"/>
        <v>1</v>
      </c>
      <c r="N60" s="164"/>
      <c r="O60" s="164">
        <v>0</v>
      </c>
      <c r="P60" s="162"/>
    </row>
    <row r="61" spans="1:16" x14ac:dyDescent="0.2">
      <c r="A61" s="148">
        <f t="shared" si="1"/>
        <v>60</v>
      </c>
      <c r="B61" s="140" t="s">
        <v>1005</v>
      </c>
      <c r="C61" s="141">
        <v>44616</v>
      </c>
      <c r="D61" s="151">
        <f t="shared" si="26"/>
        <v>8</v>
      </c>
      <c r="E61" s="151" t="str">
        <f>CHOOSE(WEEKDAY(Tabla2[[#This Row],[Fecha]]),"D","L","M","X","J","V","S")</f>
        <v>J</v>
      </c>
      <c r="F61" s="162"/>
      <c r="G61" s="143" t="s">
        <v>1006</v>
      </c>
      <c r="H61" s="140" t="s">
        <v>1006</v>
      </c>
      <c r="I61" s="45">
        <v>2</v>
      </c>
      <c r="J61" s="163"/>
      <c r="K61" s="163"/>
      <c r="L61" s="149">
        <v>1</v>
      </c>
      <c r="M61" s="154">
        <f t="shared" si="27"/>
        <v>1</v>
      </c>
      <c r="N61" s="164"/>
      <c r="O61" s="164">
        <v>0</v>
      </c>
      <c r="P61" s="162"/>
    </row>
    <row r="62" spans="1:16" x14ac:dyDescent="0.2">
      <c r="A62" s="148">
        <f t="shared" si="1"/>
        <v>61</v>
      </c>
      <c r="B62" s="140" t="s">
        <v>1005</v>
      </c>
      <c r="C62" s="141">
        <v>44618</v>
      </c>
      <c r="D62" s="151">
        <f t="shared" ref="D62:D65" si="28">WEEKNUM(C62,21)</f>
        <v>8</v>
      </c>
      <c r="E62" s="151" t="str">
        <f>CHOOSE(WEEKDAY(Tabla2[[#This Row],[Fecha]]),"D","L","M","X","J","V","S")</f>
        <v>S</v>
      </c>
      <c r="F62" s="162"/>
      <c r="G62" s="143" t="s">
        <v>1006</v>
      </c>
      <c r="H62" s="140" t="s">
        <v>1006</v>
      </c>
      <c r="I62" s="165">
        <v>4</v>
      </c>
      <c r="J62" s="143"/>
      <c r="K62" s="143"/>
      <c r="L62" s="149">
        <v>1</v>
      </c>
      <c r="M62" s="154">
        <f t="shared" ref="M62:M65" si="29">IF(B62="GP",L62*1.5,IF(B62="LP",L62*1,IF(B62="EU",L62*2.5,L62*0.5)))</f>
        <v>1</v>
      </c>
      <c r="N62" s="168"/>
      <c r="O62" s="168">
        <v>0</v>
      </c>
      <c r="P62" s="142"/>
    </row>
    <row r="63" spans="1:16" x14ac:dyDescent="0.2">
      <c r="A63" s="148">
        <f t="shared" si="1"/>
        <v>62</v>
      </c>
      <c r="B63" s="140" t="s">
        <v>1005</v>
      </c>
      <c r="C63" s="141">
        <v>44618</v>
      </c>
      <c r="D63" s="151">
        <f t="shared" si="28"/>
        <v>8</v>
      </c>
      <c r="E63" s="151" t="str">
        <f>CHOOSE(WEEKDAY(Tabla2[[#This Row],[Fecha]]),"D","L","M","X","J","V","S")</f>
        <v>S</v>
      </c>
      <c r="F63" s="162"/>
      <c r="G63" s="143" t="s">
        <v>1006</v>
      </c>
      <c r="H63" s="140" t="s">
        <v>1006</v>
      </c>
      <c r="I63" s="45">
        <v>3</v>
      </c>
      <c r="J63" s="163"/>
      <c r="K63" s="163"/>
      <c r="L63" s="149">
        <v>1</v>
      </c>
      <c r="M63" s="154">
        <f t="shared" si="29"/>
        <v>1</v>
      </c>
      <c r="N63" s="170" t="s">
        <v>610</v>
      </c>
      <c r="O63" s="171">
        <v>1</v>
      </c>
      <c r="P63" s="162"/>
    </row>
    <row r="64" spans="1:16" x14ac:dyDescent="0.2">
      <c r="A64" s="148">
        <f t="shared" si="1"/>
        <v>63</v>
      </c>
      <c r="B64" s="140" t="s">
        <v>1005</v>
      </c>
      <c r="C64" s="141">
        <v>44618</v>
      </c>
      <c r="D64" s="151">
        <f t="shared" si="28"/>
        <v>8</v>
      </c>
      <c r="E64" s="151" t="str">
        <f>CHOOSE(WEEKDAY(Tabla2[[#This Row],[Fecha]]),"D","L","M","X","J","V","S")</f>
        <v>S</v>
      </c>
      <c r="F64" s="162"/>
      <c r="G64" s="143" t="s">
        <v>1006</v>
      </c>
      <c r="H64" s="140" t="s">
        <v>1006</v>
      </c>
      <c r="I64" s="45">
        <v>2</v>
      </c>
      <c r="J64" s="163"/>
      <c r="K64" s="163"/>
      <c r="L64" s="149">
        <v>1</v>
      </c>
      <c r="M64" s="154">
        <f t="shared" si="29"/>
        <v>1</v>
      </c>
      <c r="N64" s="164"/>
      <c r="O64" s="164">
        <v>0</v>
      </c>
      <c r="P64" s="162"/>
    </row>
    <row r="65" spans="1:16" x14ac:dyDescent="0.2">
      <c r="A65" s="148">
        <f t="shared" si="1"/>
        <v>64</v>
      </c>
      <c r="B65" s="140" t="s">
        <v>1005</v>
      </c>
      <c r="C65" s="141">
        <v>44618</v>
      </c>
      <c r="D65" s="151">
        <f t="shared" si="28"/>
        <v>8</v>
      </c>
      <c r="E65" s="151" t="str">
        <f>CHOOSE(WEEKDAY(Tabla2[[#This Row],[Fecha]]),"D","L","M","X","J","V","S")</f>
        <v>S</v>
      </c>
      <c r="F65" s="162"/>
      <c r="G65" s="143" t="s">
        <v>1006</v>
      </c>
      <c r="H65" s="140" t="s">
        <v>1006</v>
      </c>
      <c r="I65" s="45">
        <v>5</v>
      </c>
      <c r="J65" s="163"/>
      <c r="K65" s="163"/>
      <c r="L65" s="149">
        <v>1</v>
      </c>
      <c r="M65" s="154">
        <f t="shared" si="29"/>
        <v>1</v>
      </c>
      <c r="N65" s="164"/>
      <c r="O65" s="164">
        <v>0</v>
      </c>
      <c r="P65" s="162"/>
    </row>
    <row r="66" spans="1:16" x14ac:dyDescent="0.2">
      <c r="A66" s="148">
        <f t="shared" si="1"/>
        <v>65</v>
      </c>
      <c r="B66" s="140" t="s">
        <v>1005</v>
      </c>
      <c r="C66" s="141">
        <v>44623</v>
      </c>
      <c r="D66" s="151">
        <f t="shared" ref="D66:D69" si="30">WEEKNUM(C66,21)</f>
        <v>9</v>
      </c>
      <c r="E66" s="151" t="str">
        <f>CHOOSE(WEEKDAY(Tabla2[[#This Row],[Fecha]]),"D","L","M","X","J","V","S")</f>
        <v>J</v>
      </c>
      <c r="F66" s="162"/>
      <c r="G66" s="143" t="s">
        <v>1006</v>
      </c>
      <c r="H66" s="140" t="s">
        <v>1006</v>
      </c>
      <c r="I66" s="129">
        <v>1</v>
      </c>
      <c r="J66" s="198"/>
      <c r="K66" s="198"/>
      <c r="L66" s="149">
        <v>1</v>
      </c>
      <c r="M66" s="154">
        <f t="shared" ref="M66:M69" si="31">IF(B66="GP",L66*1.5,IF(B66="LP",L66*1,IF(B66="EU",L66*2.5,L66*0.5)))</f>
        <v>1</v>
      </c>
      <c r="N66" s="199"/>
      <c r="O66" s="199">
        <v>0</v>
      </c>
      <c r="P66" s="162"/>
    </row>
    <row r="67" spans="1:16" x14ac:dyDescent="0.2">
      <c r="A67" s="148">
        <f t="shared" si="1"/>
        <v>66</v>
      </c>
      <c r="B67" s="140" t="s">
        <v>1005</v>
      </c>
      <c r="C67" s="141">
        <v>44623</v>
      </c>
      <c r="D67" s="151">
        <f t="shared" si="30"/>
        <v>9</v>
      </c>
      <c r="E67" s="151" t="str">
        <f>CHOOSE(WEEKDAY(Tabla2[[#This Row],[Fecha]]),"D","L","M","X","J","V","S")</f>
        <v>J</v>
      </c>
      <c r="F67" s="162"/>
      <c r="G67" s="143" t="s">
        <v>1006</v>
      </c>
      <c r="H67" s="140" t="s">
        <v>1006</v>
      </c>
      <c r="I67" s="129">
        <v>3</v>
      </c>
      <c r="J67" s="198"/>
      <c r="K67" s="198"/>
      <c r="L67" s="149">
        <v>1</v>
      </c>
      <c r="M67" s="154">
        <f t="shared" si="31"/>
        <v>1</v>
      </c>
      <c r="N67" s="199"/>
      <c r="O67" s="199">
        <v>0</v>
      </c>
      <c r="P67" s="162"/>
    </row>
    <row r="68" spans="1:16" x14ac:dyDescent="0.2">
      <c r="A68" s="148">
        <f t="shared" si="1"/>
        <v>67</v>
      </c>
      <c r="B68" s="140" t="s">
        <v>1005</v>
      </c>
      <c r="C68" s="141">
        <v>44623</v>
      </c>
      <c r="D68" s="151">
        <f t="shared" si="30"/>
        <v>9</v>
      </c>
      <c r="E68" s="151" t="str">
        <f>CHOOSE(WEEKDAY(Tabla2[[#This Row],[Fecha]]),"D","L","M","X","J","V","S")</f>
        <v>J</v>
      </c>
      <c r="F68" s="162"/>
      <c r="G68" s="143" t="s">
        <v>1006</v>
      </c>
      <c r="H68" s="140" t="s">
        <v>1006</v>
      </c>
      <c r="I68" s="129">
        <v>9</v>
      </c>
      <c r="J68" s="198"/>
      <c r="K68" s="198"/>
      <c r="L68" s="149">
        <v>1</v>
      </c>
      <c r="M68" s="154">
        <f t="shared" si="31"/>
        <v>1</v>
      </c>
      <c r="N68" s="199"/>
      <c r="O68" s="199">
        <v>0</v>
      </c>
      <c r="P68" s="162"/>
    </row>
    <row r="69" spans="1:16" x14ac:dyDescent="0.2">
      <c r="A69" s="148">
        <f t="shared" si="1"/>
        <v>68</v>
      </c>
      <c r="B69" s="140" t="s">
        <v>1005</v>
      </c>
      <c r="C69" s="141">
        <v>44623</v>
      </c>
      <c r="D69" s="151">
        <f t="shared" si="30"/>
        <v>9</v>
      </c>
      <c r="E69" s="151" t="str">
        <f>CHOOSE(WEEKDAY(Tabla2[[#This Row],[Fecha]]),"D","L","M","X","J","V","S")</f>
        <v>J</v>
      </c>
      <c r="F69" s="162"/>
      <c r="G69" s="143" t="s">
        <v>1006</v>
      </c>
      <c r="H69" s="140" t="s">
        <v>1006</v>
      </c>
      <c r="I69" s="197">
        <v>7</v>
      </c>
      <c r="J69" s="198"/>
      <c r="K69" s="198"/>
      <c r="L69" s="149">
        <v>1</v>
      </c>
      <c r="M69" s="154">
        <f t="shared" si="31"/>
        <v>1</v>
      </c>
      <c r="N69" s="201" t="s">
        <v>610</v>
      </c>
      <c r="O69" s="202">
        <v>1</v>
      </c>
      <c r="P69" s="162"/>
    </row>
    <row r="70" spans="1:16" x14ac:dyDescent="0.2">
      <c r="A70" s="148">
        <f t="shared" si="1"/>
        <v>69</v>
      </c>
      <c r="B70" s="140" t="s">
        <v>1005</v>
      </c>
      <c r="C70" s="141">
        <v>44625</v>
      </c>
      <c r="D70" s="151">
        <f t="shared" ref="D70:D74" si="32">WEEKNUM(C70,21)</f>
        <v>9</v>
      </c>
      <c r="E70" s="151" t="str">
        <f>CHOOSE(WEEKDAY(Tabla2[[#This Row],[Fecha]]),"D","L","M","X","J","V","S")</f>
        <v>S</v>
      </c>
      <c r="F70" s="162"/>
      <c r="G70" s="143" t="s">
        <v>1006</v>
      </c>
      <c r="H70" s="140" t="s">
        <v>1006</v>
      </c>
      <c r="I70" s="14">
        <v>2</v>
      </c>
      <c r="J70" s="203"/>
      <c r="K70" s="203"/>
      <c r="L70" s="149">
        <v>1</v>
      </c>
      <c r="M70" s="154">
        <f t="shared" ref="M70:M73" si="33">IF(B70="GP",L70*1.5,IF(B70="LP",L70*1,IF(B70="EU",L70*2.5,L70*0.5)))</f>
        <v>1</v>
      </c>
      <c r="N70" s="204"/>
      <c r="O70" s="204">
        <v>0</v>
      </c>
      <c r="P70" s="142"/>
    </row>
    <row r="71" spans="1:16" x14ac:dyDescent="0.2">
      <c r="A71" s="148">
        <f t="shared" ref="A71:A134" si="34">+A70+1</f>
        <v>70</v>
      </c>
      <c r="B71" s="140" t="s">
        <v>1005</v>
      </c>
      <c r="C71" s="141">
        <v>44625</v>
      </c>
      <c r="D71" s="151">
        <f t="shared" si="32"/>
        <v>9</v>
      </c>
      <c r="E71" s="151" t="str">
        <f>CHOOSE(WEEKDAY(Tabla2[[#This Row],[Fecha]]),"D","L","M","X","J","V","S")</f>
        <v>S</v>
      </c>
      <c r="F71" s="162"/>
      <c r="G71" s="143" t="s">
        <v>1006</v>
      </c>
      <c r="H71" s="140" t="s">
        <v>1006</v>
      </c>
      <c r="I71" s="14">
        <v>5</v>
      </c>
      <c r="J71" s="198"/>
      <c r="K71" s="198"/>
      <c r="L71" s="149">
        <v>1</v>
      </c>
      <c r="M71" s="154">
        <f t="shared" si="33"/>
        <v>1</v>
      </c>
      <c r="N71" s="199"/>
      <c r="O71" s="199">
        <v>0</v>
      </c>
      <c r="P71" s="162"/>
    </row>
    <row r="72" spans="1:16" x14ac:dyDescent="0.2">
      <c r="A72" s="148">
        <f t="shared" si="34"/>
        <v>71</v>
      </c>
      <c r="B72" s="140" t="s">
        <v>1005</v>
      </c>
      <c r="C72" s="141">
        <v>44625</v>
      </c>
      <c r="D72" s="151">
        <f t="shared" si="32"/>
        <v>9</v>
      </c>
      <c r="E72" s="151" t="str">
        <f>CHOOSE(WEEKDAY(Tabla2[[#This Row],[Fecha]]),"D","L","M","X","J","V","S")</f>
        <v>S</v>
      </c>
      <c r="F72" s="162"/>
      <c r="G72" s="143" t="s">
        <v>1006</v>
      </c>
      <c r="H72" s="140" t="s">
        <v>1006</v>
      </c>
      <c r="I72" s="14">
        <v>0</v>
      </c>
      <c r="J72" s="198"/>
      <c r="K72" s="198"/>
      <c r="L72" s="149">
        <v>1</v>
      </c>
      <c r="M72" s="154">
        <f t="shared" si="33"/>
        <v>1</v>
      </c>
      <c r="N72" s="199"/>
      <c r="O72" s="199">
        <v>0</v>
      </c>
      <c r="P72" s="162"/>
    </row>
    <row r="73" spans="1:16" x14ac:dyDescent="0.2">
      <c r="A73" s="148">
        <f t="shared" si="34"/>
        <v>72</v>
      </c>
      <c r="B73" s="140" t="s">
        <v>1005</v>
      </c>
      <c r="C73" s="141">
        <v>44625</v>
      </c>
      <c r="D73" s="151">
        <f t="shared" si="32"/>
        <v>9</v>
      </c>
      <c r="E73" s="151" t="str">
        <f>CHOOSE(WEEKDAY(Tabla2[[#This Row],[Fecha]]),"D","L","M","X","J","V","S")</f>
        <v>S</v>
      </c>
      <c r="F73" s="162"/>
      <c r="G73" s="143" t="s">
        <v>1006</v>
      </c>
      <c r="H73" s="140" t="s">
        <v>1006</v>
      </c>
      <c r="I73" s="14">
        <v>0</v>
      </c>
      <c r="J73" s="198"/>
      <c r="K73" s="198"/>
      <c r="L73" s="149">
        <v>1</v>
      </c>
      <c r="M73" s="154">
        <f t="shared" si="33"/>
        <v>1</v>
      </c>
      <c r="N73" s="199"/>
      <c r="O73" s="199">
        <v>0</v>
      </c>
      <c r="P73" s="162"/>
    </row>
    <row r="74" spans="1:16" x14ac:dyDescent="0.2">
      <c r="A74" s="148">
        <f t="shared" si="34"/>
        <v>73</v>
      </c>
      <c r="B74" s="140" t="s">
        <v>1005</v>
      </c>
      <c r="C74" s="141">
        <v>44630</v>
      </c>
      <c r="D74" s="151">
        <f t="shared" si="32"/>
        <v>10</v>
      </c>
      <c r="E74" s="151" t="str">
        <f>CHOOSE(WEEKDAY(Tabla2[[#This Row],[Fecha]]),"D","L","M","X","J","V","S")</f>
        <v>J</v>
      </c>
      <c r="F74" s="142"/>
      <c r="G74" s="143" t="s">
        <v>1006</v>
      </c>
      <c r="H74" s="140" t="s">
        <v>1006</v>
      </c>
      <c r="I74" s="129">
        <v>2</v>
      </c>
      <c r="J74" s="143"/>
      <c r="K74" s="143"/>
      <c r="L74" s="149">
        <v>1</v>
      </c>
      <c r="M74" s="154">
        <f t="shared" ref="M74:M77" si="35">IF(B74="GP",L74*1.5,IF(B74="LP",L74*1,IF(B74="EU",L74*2.5,L74*0.5)))</f>
        <v>1</v>
      </c>
      <c r="N74" s="168"/>
      <c r="O74" s="168">
        <v>0</v>
      </c>
      <c r="P74" s="142"/>
    </row>
    <row r="75" spans="1:16" x14ac:dyDescent="0.2">
      <c r="A75" s="148">
        <f t="shared" si="34"/>
        <v>74</v>
      </c>
      <c r="B75" s="140" t="s">
        <v>1005</v>
      </c>
      <c r="C75" s="141">
        <v>44630</v>
      </c>
      <c r="D75" s="151">
        <f t="shared" ref="D75:D77" si="36">WEEKNUM(C75,21)</f>
        <v>10</v>
      </c>
      <c r="E75" s="151" t="str">
        <f>CHOOSE(WEEKDAY(Tabla2[[#This Row],[Fecha]]),"D","L","M","X","J","V","S")</f>
        <v>J</v>
      </c>
      <c r="F75" s="162"/>
      <c r="G75" s="143" t="s">
        <v>1006</v>
      </c>
      <c r="H75" s="140" t="s">
        <v>1006</v>
      </c>
      <c r="I75" s="129">
        <v>5</v>
      </c>
      <c r="J75" s="163"/>
      <c r="K75" s="163"/>
      <c r="L75" s="149">
        <v>1</v>
      </c>
      <c r="M75" s="154">
        <f t="shared" si="35"/>
        <v>1</v>
      </c>
      <c r="N75" s="164"/>
      <c r="O75" s="164">
        <v>0</v>
      </c>
      <c r="P75" s="162"/>
    </row>
    <row r="76" spans="1:16" x14ac:dyDescent="0.2">
      <c r="A76" s="148">
        <f t="shared" si="34"/>
        <v>75</v>
      </c>
      <c r="B76" s="140" t="s">
        <v>1005</v>
      </c>
      <c r="C76" s="141">
        <v>44630</v>
      </c>
      <c r="D76" s="151">
        <f t="shared" si="36"/>
        <v>10</v>
      </c>
      <c r="E76" s="151" t="str">
        <f>CHOOSE(WEEKDAY(Tabla2[[#This Row],[Fecha]]),"D","L","M","X","J","V","S")</f>
        <v>J</v>
      </c>
      <c r="F76" s="162"/>
      <c r="G76" s="143" t="s">
        <v>1006</v>
      </c>
      <c r="H76" s="140" t="s">
        <v>1006</v>
      </c>
      <c r="I76" s="129">
        <v>8</v>
      </c>
      <c r="J76" s="163"/>
      <c r="K76" s="163"/>
      <c r="L76" s="149">
        <v>1</v>
      </c>
      <c r="M76" s="154">
        <f t="shared" si="35"/>
        <v>1</v>
      </c>
      <c r="N76" s="164"/>
      <c r="O76" s="164">
        <v>0</v>
      </c>
      <c r="P76" s="162"/>
    </row>
    <row r="77" spans="1:16" x14ac:dyDescent="0.2">
      <c r="A77" s="148">
        <f t="shared" si="34"/>
        <v>76</v>
      </c>
      <c r="B77" s="140" t="s">
        <v>1005</v>
      </c>
      <c r="C77" s="141">
        <v>44630</v>
      </c>
      <c r="D77" s="151">
        <f t="shared" si="36"/>
        <v>10</v>
      </c>
      <c r="E77" s="151" t="str">
        <f>CHOOSE(WEEKDAY(Tabla2[[#This Row],[Fecha]]),"D","L","M","X","J","V","S")</f>
        <v>J</v>
      </c>
      <c r="F77" s="162"/>
      <c r="G77" s="143" t="s">
        <v>1006</v>
      </c>
      <c r="H77" s="140" t="s">
        <v>1006</v>
      </c>
      <c r="I77" s="129">
        <v>6</v>
      </c>
      <c r="J77" s="163"/>
      <c r="K77" s="163"/>
      <c r="L77" s="149">
        <v>1</v>
      </c>
      <c r="M77" s="154">
        <f t="shared" si="35"/>
        <v>1</v>
      </c>
      <c r="N77" s="164"/>
      <c r="O77" s="164">
        <v>0</v>
      </c>
      <c r="P77" s="162"/>
    </row>
    <row r="78" spans="1:16" x14ac:dyDescent="0.2">
      <c r="A78" s="148">
        <f t="shared" si="34"/>
        <v>77</v>
      </c>
      <c r="B78" s="140" t="s">
        <v>1005</v>
      </c>
      <c r="C78" s="141">
        <v>44632</v>
      </c>
      <c r="D78" s="151">
        <f t="shared" ref="D78:D81" si="37">WEEKNUM(C78,21)</f>
        <v>10</v>
      </c>
      <c r="E78" s="151" t="str">
        <f>CHOOSE(WEEKDAY(Tabla2[[#This Row],[Fecha]]),"D","L","M","X","J","V","S")</f>
        <v>S</v>
      </c>
      <c r="F78" s="211"/>
      <c r="G78" s="143" t="s">
        <v>1006</v>
      </c>
      <c r="H78" s="140" t="s">
        <v>1006</v>
      </c>
      <c r="I78" s="212">
        <v>3</v>
      </c>
      <c r="J78" s="213"/>
      <c r="K78" s="213"/>
      <c r="L78" s="149">
        <v>1</v>
      </c>
      <c r="M78" s="154">
        <f t="shared" ref="M78:M93" si="38">IF(B78="GP",L78*1.5,IF(B78="LP",L78*1,IF(B78="EU",L78*2.5,L78*0.5)))</f>
        <v>1</v>
      </c>
      <c r="N78" s="214"/>
      <c r="O78" s="214">
        <v>0</v>
      </c>
      <c r="P78" s="142"/>
    </row>
    <row r="79" spans="1:16" x14ac:dyDescent="0.2">
      <c r="A79" s="148">
        <f t="shared" si="34"/>
        <v>78</v>
      </c>
      <c r="B79" s="140" t="s">
        <v>1005</v>
      </c>
      <c r="C79" s="141">
        <v>44632</v>
      </c>
      <c r="D79" s="151">
        <f t="shared" si="37"/>
        <v>10</v>
      </c>
      <c r="E79" s="151" t="str">
        <f>CHOOSE(WEEKDAY(Tabla2[[#This Row],[Fecha]]),"D","L","M","X","J","V","S")</f>
        <v>S</v>
      </c>
      <c r="F79" s="207"/>
      <c r="G79" s="143" t="s">
        <v>1006</v>
      </c>
      <c r="H79" s="140" t="s">
        <v>1006</v>
      </c>
      <c r="I79" s="208">
        <v>8</v>
      </c>
      <c r="J79" s="209"/>
      <c r="K79" s="209"/>
      <c r="L79" s="149">
        <v>1</v>
      </c>
      <c r="M79" s="154">
        <f t="shared" si="38"/>
        <v>1</v>
      </c>
      <c r="N79" s="215" t="s">
        <v>610</v>
      </c>
      <c r="O79" s="216">
        <v>1</v>
      </c>
      <c r="P79" s="162"/>
    </row>
    <row r="80" spans="1:16" x14ac:dyDescent="0.2">
      <c r="A80" s="148">
        <f t="shared" si="34"/>
        <v>79</v>
      </c>
      <c r="B80" s="140" t="s">
        <v>1005</v>
      </c>
      <c r="C80" s="141">
        <v>44632</v>
      </c>
      <c r="D80" s="151">
        <f t="shared" si="37"/>
        <v>10</v>
      </c>
      <c r="E80" s="151" t="str">
        <f>CHOOSE(WEEKDAY(Tabla2[[#This Row],[Fecha]]),"D","L","M","X","J","V","S")</f>
        <v>S</v>
      </c>
      <c r="F80" s="207"/>
      <c r="G80" s="143" t="s">
        <v>1006</v>
      </c>
      <c r="H80" s="140" t="s">
        <v>1006</v>
      </c>
      <c r="I80" s="208">
        <v>0</v>
      </c>
      <c r="J80" s="209"/>
      <c r="K80" s="209"/>
      <c r="L80" s="149">
        <v>1</v>
      </c>
      <c r="M80" s="154">
        <f t="shared" si="38"/>
        <v>1</v>
      </c>
      <c r="N80" s="210"/>
      <c r="O80" s="210">
        <v>0</v>
      </c>
      <c r="P80" s="162"/>
    </row>
    <row r="81" spans="1:16" x14ac:dyDescent="0.2">
      <c r="A81" s="148">
        <f t="shared" si="34"/>
        <v>80</v>
      </c>
      <c r="B81" s="140" t="s">
        <v>1005</v>
      </c>
      <c r="C81" s="141">
        <v>44632</v>
      </c>
      <c r="D81" s="151">
        <f t="shared" si="37"/>
        <v>10</v>
      </c>
      <c r="E81" s="151" t="str">
        <f>CHOOSE(WEEKDAY(Tabla2[[#This Row],[Fecha]]),"D","L","M","X","J","V","S")</f>
        <v>S</v>
      </c>
      <c r="F81" s="207"/>
      <c r="G81" s="143" t="s">
        <v>1006</v>
      </c>
      <c r="H81" s="140" t="s">
        <v>1006</v>
      </c>
      <c r="I81" s="208">
        <v>3</v>
      </c>
      <c r="J81" s="209"/>
      <c r="K81" s="209"/>
      <c r="L81" s="149">
        <v>1</v>
      </c>
      <c r="M81" s="154">
        <f t="shared" si="38"/>
        <v>1</v>
      </c>
      <c r="N81" s="210"/>
      <c r="O81" s="210">
        <v>0</v>
      </c>
      <c r="P81" s="162"/>
    </row>
    <row r="82" spans="1:16" x14ac:dyDescent="0.2">
      <c r="A82" s="148">
        <f t="shared" si="34"/>
        <v>81</v>
      </c>
      <c r="B82" s="140" t="s">
        <v>1005</v>
      </c>
      <c r="C82" s="141">
        <v>44637</v>
      </c>
      <c r="D82" s="151">
        <f t="shared" ref="D82:D85" si="39">WEEKNUM(C82,21)</f>
        <v>11</v>
      </c>
      <c r="E82" s="151" t="str">
        <f>CHOOSE(WEEKDAY(Tabla2[[#This Row],[Fecha]]),"D","L","M","X","J","V","S")</f>
        <v>J</v>
      </c>
      <c r="F82" s="207"/>
      <c r="G82" s="143" t="s">
        <v>1006</v>
      </c>
      <c r="H82" s="140" t="s">
        <v>1006</v>
      </c>
      <c r="I82" s="212">
        <v>3</v>
      </c>
      <c r="J82" s="213"/>
      <c r="K82" s="213"/>
      <c r="L82" s="149">
        <v>1</v>
      </c>
      <c r="M82" s="154">
        <f t="shared" si="38"/>
        <v>1</v>
      </c>
      <c r="N82" s="214"/>
      <c r="O82" s="214">
        <v>0</v>
      </c>
      <c r="P82" s="142"/>
    </row>
    <row r="83" spans="1:16" x14ac:dyDescent="0.2">
      <c r="A83" s="148">
        <f t="shared" si="34"/>
        <v>82</v>
      </c>
      <c r="B83" s="140" t="s">
        <v>1005</v>
      </c>
      <c r="C83" s="141">
        <v>44637</v>
      </c>
      <c r="D83" s="151">
        <f t="shared" si="39"/>
        <v>11</v>
      </c>
      <c r="E83" s="151" t="str">
        <f>CHOOSE(WEEKDAY(Tabla2[[#This Row],[Fecha]]),"D","L","M","X","J","V","S")</f>
        <v>J</v>
      </c>
      <c r="F83" s="207"/>
      <c r="G83" s="143" t="s">
        <v>1006</v>
      </c>
      <c r="H83" s="140" t="s">
        <v>1006</v>
      </c>
      <c r="I83" s="208">
        <v>8</v>
      </c>
      <c r="J83" s="209"/>
      <c r="K83" s="209"/>
      <c r="L83" s="149">
        <v>1</v>
      </c>
      <c r="M83" s="154">
        <f t="shared" si="38"/>
        <v>1</v>
      </c>
      <c r="N83" s="215" t="s">
        <v>610</v>
      </c>
      <c r="O83" s="216">
        <v>1</v>
      </c>
      <c r="P83" s="162"/>
    </row>
    <row r="84" spans="1:16" x14ac:dyDescent="0.2">
      <c r="A84" s="148">
        <f t="shared" si="34"/>
        <v>83</v>
      </c>
      <c r="B84" s="140" t="s">
        <v>1005</v>
      </c>
      <c r="C84" s="141">
        <v>44637</v>
      </c>
      <c r="D84" s="151">
        <f t="shared" si="39"/>
        <v>11</v>
      </c>
      <c r="E84" s="151" t="str">
        <f>CHOOSE(WEEKDAY(Tabla2[[#This Row],[Fecha]]),"D","L","M","X","J","V","S")</f>
        <v>J</v>
      </c>
      <c r="F84" s="207"/>
      <c r="G84" s="143" t="s">
        <v>1006</v>
      </c>
      <c r="H84" s="140" t="s">
        <v>1006</v>
      </c>
      <c r="I84" s="208">
        <v>5</v>
      </c>
      <c r="J84" s="209"/>
      <c r="K84" s="209"/>
      <c r="L84" s="149">
        <v>1</v>
      </c>
      <c r="M84" s="154">
        <f t="shared" si="38"/>
        <v>1</v>
      </c>
      <c r="N84" s="210"/>
      <c r="O84" s="210">
        <v>0</v>
      </c>
      <c r="P84" s="162"/>
    </row>
    <row r="85" spans="1:16" x14ac:dyDescent="0.2">
      <c r="A85" s="148">
        <f t="shared" si="34"/>
        <v>84</v>
      </c>
      <c r="B85" s="140" t="s">
        <v>1005</v>
      </c>
      <c r="C85" s="141">
        <v>44637</v>
      </c>
      <c r="D85" s="151">
        <f t="shared" si="39"/>
        <v>11</v>
      </c>
      <c r="E85" s="151" t="str">
        <f>CHOOSE(WEEKDAY(Tabla2[[#This Row],[Fecha]]),"D","L","M","X","J","V","S")</f>
        <v>J</v>
      </c>
      <c r="F85" s="207"/>
      <c r="G85" s="143" t="s">
        <v>1006</v>
      </c>
      <c r="H85" s="140" t="s">
        <v>1006</v>
      </c>
      <c r="I85" s="208">
        <v>6</v>
      </c>
      <c r="J85" s="209"/>
      <c r="K85" s="209"/>
      <c r="L85" s="149">
        <v>1</v>
      </c>
      <c r="M85" s="154">
        <f t="shared" si="38"/>
        <v>1</v>
      </c>
      <c r="N85" s="210"/>
      <c r="O85" s="210">
        <v>0</v>
      </c>
      <c r="P85" s="162"/>
    </row>
    <row r="86" spans="1:16" x14ac:dyDescent="0.2">
      <c r="A86" s="148">
        <f t="shared" si="34"/>
        <v>85</v>
      </c>
      <c r="B86" s="140" t="s">
        <v>1005</v>
      </c>
      <c r="C86" s="141">
        <v>44639</v>
      </c>
      <c r="D86" s="151">
        <f t="shared" ref="D86:D89" si="40">WEEKNUM(C86,21)</f>
        <v>11</v>
      </c>
      <c r="E86" s="151" t="str">
        <f>CHOOSE(WEEKDAY(Tabla2[[#This Row],[Fecha]]),"D","L","M","X","J","V","S")</f>
        <v>S</v>
      </c>
      <c r="F86" s="207"/>
      <c r="G86" s="143" t="s">
        <v>1006</v>
      </c>
      <c r="H86" s="140" t="s">
        <v>1006</v>
      </c>
      <c r="I86" s="208">
        <v>2</v>
      </c>
      <c r="J86" s="209"/>
      <c r="K86" s="209"/>
      <c r="L86" s="149">
        <v>1</v>
      </c>
      <c r="M86" s="154">
        <f t="shared" si="38"/>
        <v>1</v>
      </c>
      <c r="N86" s="215" t="s">
        <v>610</v>
      </c>
      <c r="O86" s="216">
        <v>1</v>
      </c>
      <c r="P86" s="162"/>
    </row>
    <row r="87" spans="1:16" x14ac:dyDescent="0.2">
      <c r="A87" s="148">
        <f t="shared" si="34"/>
        <v>86</v>
      </c>
      <c r="B87" s="140" t="s">
        <v>1005</v>
      </c>
      <c r="C87" s="141">
        <v>44639</v>
      </c>
      <c r="D87" s="151">
        <f t="shared" si="40"/>
        <v>11</v>
      </c>
      <c r="E87" s="151" t="str">
        <f>CHOOSE(WEEKDAY(Tabla2[[#This Row],[Fecha]]),"D","L","M","X","J","V","S")</f>
        <v>S</v>
      </c>
      <c r="F87" s="207"/>
      <c r="G87" s="143" t="s">
        <v>1006</v>
      </c>
      <c r="H87" s="140" t="s">
        <v>1006</v>
      </c>
      <c r="I87" s="208">
        <v>5</v>
      </c>
      <c r="J87" s="209"/>
      <c r="K87" s="209"/>
      <c r="L87" s="149">
        <v>1</v>
      </c>
      <c r="M87" s="154">
        <f t="shared" si="38"/>
        <v>1</v>
      </c>
      <c r="N87" s="210"/>
      <c r="O87" s="210">
        <v>0</v>
      </c>
      <c r="P87" s="162"/>
    </row>
    <row r="88" spans="1:16" x14ac:dyDescent="0.2">
      <c r="A88" s="148">
        <f t="shared" si="34"/>
        <v>87</v>
      </c>
      <c r="B88" s="140" t="s">
        <v>1005</v>
      </c>
      <c r="C88" s="141">
        <v>44639</v>
      </c>
      <c r="D88" s="151">
        <f t="shared" si="40"/>
        <v>11</v>
      </c>
      <c r="E88" s="151" t="str">
        <f>CHOOSE(WEEKDAY(Tabla2[[#This Row],[Fecha]]),"D","L","M","X","J","V","S")</f>
        <v>S</v>
      </c>
      <c r="F88" s="207"/>
      <c r="G88" s="143" t="s">
        <v>1006</v>
      </c>
      <c r="H88" s="140" t="s">
        <v>1006</v>
      </c>
      <c r="I88" s="208">
        <v>8</v>
      </c>
      <c r="J88" s="209"/>
      <c r="K88" s="209"/>
      <c r="L88" s="149">
        <v>1</v>
      </c>
      <c r="M88" s="154">
        <f t="shared" si="38"/>
        <v>1</v>
      </c>
      <c r="N88" s="210"/>
      <c r="O88" s="210">
        <v>0</v>
      </c>
      <c r="P88" s="162"/>
    </row>
    <row r="89" spans="1:16" x14ac:dyDescent="0.2">
      <c r="A89" s="148">
        <f t="shared" si="34"/>
        <v>88</v>
      </c>
      <c r="B89" s="140" t="s">
        <v>1005</v>
      </c>
      <c r="C89" s="141">
        <v>44639</v>
      </c>
      <c r="D89" s="151">
        <f t="shared" si="40"/>
        <v>11</v>
      </c>
      <c r="E89" s="151" t="str">
        <f>CHOOSE(WEEKDAY(Tabla2[[#This Row],[Fecha]]),"D","L","M","X","J","V","S")</f>
        <v>S</v>
      </c>
      <c r="F89" s="207"/>
      <c r="G89" s="143" t="s">
        <v>1006</v>
      </c>
      <c r="H89" s="140" t="s">
        <v>1006</v>
      </c>
      <c r="I89" s="208">
        <v>8</v>
      </c>
      <c r="J89" s="209"/>
      <c r="K89" s="209"/>
      <c r="L89" s="149">
        <v>1</v>
      </c>
      <c r="M89" s="154">
        <f t="shared" si="38"/>
        <v>1</v>
      </c>
      <c r="N89" s="210"/>
      <c r="O89" s="210">
        <v>0</v>
      </c>
      <c r="P89" s="162"/>
    </row>
    <row r="90" spans="1:16" x14ac:dyDescent="0.2">
      <c r="A90" s="148">
        <f t="shared" si="34"/>
        <v>89</v>
      </c>
      <c r="B90" s="140" t="s">
        <v>1005</v>
      </c>
      <c r="C90" s="220">
        <v>44644</v>
      </c>
      <c r="D90" s="151">
        <f t="shared" ref="D90:D93" si="41">WEEKNUM(C90,21)</f>
        <v>12</v>
      </c>
      <c r="E90" s="151" t="str">
        <f>CHOOSE(WEEKDAY(Tabla2[[#This Row],[Fecha]]),"D","L","M","X","J","V","S")</f>
        <v>J</v>
      </c>
      <c r="F90" s="162"/>
      <c r="G90" s="143" t="s">
        <v>1006</v>
      </c>
      <c r="H90" s="140" t="s">
        <v>1006</v>
      </c>
      <c r="I90" s="129">
        <v>2</v>
      </c>
      <c r="J90" s="163"/>
      <c r="K90" s="163"/>
      <c r="L90" s="149">
        <v>1</v>
      </c>
      <c r="M90" s="154">
        <f t="shared" si="38"/>
        <v>1</v>
      </c>
      <c r="N90" s="170" t="s">
        <v>610</v>
      </c>
      <c r="O90" s="171">
        <v>1</v>
      </c>
      <c r="P90" s="162"/>
    </row>
    <row r="91" spans="1:16" x14ac:dyDescent="0.2">
      <c r="A91" s="148">
        <f t="shared" si="34"/>
        <v>90</v>
      </c>
      <c r="B91" s="140" t="s">
        <v>1005</v>
      </c>
      <c r="C91" s="220">
        <v>44644</v>
      </c>
      <c r="D91" s="151">
        <f t="shared" si="41"/>
        <v>12</v>
      </c>
      <c r="E91" s="151" t="str">
        <f>CHOOSE(WEEKDAY(Tabla2[[#This Row],[Fecha]]),"D","L","M","X","J","V","S")</f>
        <v>J</v>
      </c>
      <c r="F91" s="162"/>
      <c r="G91" s="143" t="s">
        <v>1006</v>
      </c>
      <c r="H91" s="140" t="s">
        <v>1006</v>
      </c>
      <c r="I91" s="129">
        <v>5</v>
      </c>
      <c r="J91" s="163"/>
      <c r="K91" s="163"/>
      <c r="L91" s="149">
        <v>1</v>
      </c>
      <c r="M91" s="154">
        <f t="shared" si="38"/>
        <v>1</v>
      </c>
      <c r="N91" s="164"/>
      <c r="O91" s="164">
        <v>0</v>
      </c>
      <c r="P91" s="162"/>
    </row>
    <row r="92" spans="1:16" x14ac:dyDescent="0.2">
      <c r="A92" s="148">
        <f t="shared" si="34"/>
        <v>91</v>
      </c>
      <c r="B92" s="140" t="s">
        <v>1005</v>
      </c>
      <c r="C92" s="220">
        <v>44644</v>
      </c>
      <c r="D92" s="151">
        <f t="shared" si="41"/>
        <v>12</v>
      </c>
      <c r="E92" s="151" t="str">
        <f>CHOOSE(WEEKDAY(Tabla2[[#This Row],[Fecha]]),"D","L","M","X","J","V","S")</f>
        <v>J</v>
      </c>
      <c r="F92" s="162"/>
      <c r="G92" s="143" t="s">
        <v>1006</v>
      </c>
      <c r="H92" s="140" t="s">
        <v>1006</v>
      </c>
      <c r="I92" s="129">
        <v>5</v>
      </c>
      <c r="J92" s="163"/>
      <c r="K92" s="163"/>
      <c r="L92" s="149">
        <v>1</v>
      </c>
      <c r="M92" s="154">
        <f t="shared" si="38"/>
        <v>1</v>
      </c>
      <c r="N92" s="170" t="s">
        <v>1020</v>
      </c>
      <c r="O92" s="171">
        <v>8</v>
      </c>
      <c r="P92" s="162"/>
    </row>
    <row r="93" spans="1:16" x14ac:dyDescent="0.2">
      <c r="A93" s="148">
        <f t="shared" si="34"/>
        <v>92</v>
      </c>
      <c r="B93" s="140" t="s">
        <v>1005</v>
      </c>
      <c r="C93" s="141">
        <v>44644</v>
      </c>
      <c r="D93" s="151">
        <f t="shared" si="41"/>
        <v>12</v>
      </c>
      <c r="E93" s="151" t="str">
        <f>CHOOSE(WEEKDAY(Tabla2[[#This Row],[Fecha]]),"D","L","M","X","J","V","S")</f>
        <v>J</v>
      </c>
      <c r="F93" s="142"/>
      <c r="G93" s="143" t="s">
        <v>1006</v>
      </c>
      <c r="H93" s="140" t="s">
        <v>1006</v>
      </c>
      <c r="I93" s="129">
        <v>5</v>
      </c>
      <c r="J93" s="143"/>
      <c r="K93" s="143"/>
      <c r="L93" s="149">
        <v>1</v>
      </c>
      <c r="M93" s="154">
        <f t="shared" si="38"/>
        <v>1</v>
      </c>
      <c r="N93" s="168"/>
      <c r="O93" s="168">
        <v>0</v>
      </c>
      <c r="P93" s="142"/>
    </row>
    <row r="94" spans="1:16" x14ac:dyDescent="0.2">
      <c r="A94" s="148">
        <f t="shared" si="34"/>
        <v>93</v>
      </c>
      <c r="B94" s="140" t="s">
        <v>1005</v>
      </c>
      <c r="C94" s="141">
        <v>44646</v>
      </c>
      <c r="D94" s="151">
        <f t="shared" ref="D94:D97" si="42">WEEKNUM(C94,21)</f>
        <v>12</v>
      </c>
      <c r="E94" s="151" t="str">
        <f>CHOOSE(WEEKDAY(Tabla2[[#This Row],[Fecha]]),"D","L","M","X","J","V","S")</f>
        <v>S</v>
      </c>
      <c r="F94" s="142"/>
      <c r="G94" s="143" t="s">
        <v>1006</v>
      </c>
      <c r="H94" s="140" t="s">
        <v>1006</v>
      </c>
      <c r="I94" s="208">
        <v>1</v>
      </c>
      <c r="J94" s="209"/>
      <c r="K94" s="209"/>
      <c r="L94" s="149">
        <v>1</v>
      </c>
      <c r="M94" s="154">
        <f t="shared" ref="M94:M105" si="43">IF(B94="GP",L94*1.5,IF(B94="LP",L94*1,IF(B94="EU",L94*2.5,L94*0.5)))</f>
        <v>1</v>
      </c>
      <c r="N94" s="210"/>
      <c r="O94" s="210">
        <v>0</v>
      </c>
      <c r="P94" s="162"/>
    </row>
    <row r="95" spans="1:16" x14ac:dyDescent="0.2">
      <c r="A95" s="148">
        <f t="shared" si="34"/>
        <v>94</v>
      </c>
      <c r="B95" s="140" t="s">
        <v>1005</v>
      </c>
      <c r="C95" s="141">
        <v>44646</v>
      </c>
      <c r="D95" s="151">
        <f t="shared" si="42"/>
        <v>12</v>
      </c>
      <c r="E95" s="151" t="str">
        <f>CHOOSE(WEEKDAY(Tabla2[[#This Row],[Fecha]]),"D","L","M","X","J","V","S")</f>
        <v>S</v>
      </c>
      <c r="F95" s="142"/>
      <c r="G95" s="143" t="s">
        <v>1006</v>
      </c>
      <c r="H95" s="140" t="s">
        <v>1006</v>
      </c>
      <c r="I95" s="208">
        <v>1</v>
      </c>
      <c r="J95" s="209"/>
      <c r="K95" s="209"/>
      <c r="L95" s="149">
        <v>1</v>
      </c>
      <c r="M95" s="154">
        <f t="shared" si="43"/>
        <v>1</v>
      </c>
      <c r="N95" s="210"/>
      <c r="O95" s="210">
        <v>0</v>
      </c>
      <c r="P95" s="162"/>
    </row>
    <row r="96" spans="1:16" x14ac:dyDescent="0.2">
      <c r="A96" s="148">
        <f t="shared" si="34"/>
        <v>95</v>
      </c>
      <c r="B96" s="140" t="s">
        <v>1005</v>
      </c>
      <c r="C96" s="141">
        <v>44646</v>
      </c>
      <c r="D96" s="151">
        <f t="shared" si="42"/>
        <v>12</v>
      </c>
      <c r="E96" s="151" t="str">
        <f>CHOOSE(WEEKDAY(Tabla2[[#This Row],[Fecha]]),"D","L","M","X","J","V","S")</f>
        <v>S</v>
      </c>
      <c r="F96" s="142"/>
      <c r="G96" s="143" t="s">
        <v>1006</v>
      </c>
      <c r="H96" s="140" t="s">
        <v>1006</v>
      </c>
      <c r="I96" s="208">
        <v>9</v>
      </c>
      <c r="J96" s="209"/>
      <c r="K96" s="209"/>
      <c r="L96" s="149">
        <v>1</v>
      </c>
      <c r="M96" s="154">
        <f t="shared" si="43"/>
        <v>1</v>
      </c>
      <c r="N96" s="210"/>
      <c r="O96" s="210">
        <v>0</v>
      </c>
      <c r="P96" s="162"/>
    </row>
    <row r="97" spans="1:16" x14ac:dyDescent="0.2">
      <c r="A97" s="148">
        <f t="shared" si="34"/>
        <v>96</v>
      </c>
      <c r="B97" s="140" t="s">
        <v>1005</v>
      </c>
      <c r="C97" s="141">
        <v>44646</v>
      </c>
      <c r="D97" s="151">
        <f t="shared" si="42"/>
        <v>12</v>
      </c>
      <c r="E97" s="151" t="str">
        <f>CHOOSE(WEEKDAY(Tabla2[[#This Row],[Fecha]]),"D","L","M","X","J","V","S")</f>
        <v>S</v>
      </c>
      <c r="F97" s="142"/>
      <c r="G97" s="143" t="s">
        <v>1006</v>
      </c>
      <c r="H97" s="140" t="s">
        <v>1006</v>
      </c>
      <c r="I97" s="212">
        <v>9</v>
      </c>
      <c r="J97" s="213"/>
      <c r="K97" s="213"/>
      <c r="L97" s="149">
        <v>1</v>
      </c>
      <c r="M97" s="154">
        <f t="shared" si="43"/>
        <v>1</v>
      </c>
      <c r="N97" s="214"/>
      <c r="O97" s="214">
        <v>0</v>
      </c>
      <c r="P97" s="142"/>
    </row>
    <row r="98" spans="1:16" x14ac:dyDescent="0.2">
      <c r="A98" s="148">
        <f t="shared" si="34"/>
        <v>97</v>
      </c>
      <c r="B98" s="140" t="s">
        <v>1005</v>
      </c>
      <c r="C98" s="141">
        <v>44651</v>
      </c>
      <c r="D98" s="151">
        <f t="shared" ref="D98:D101" si="44">WEEKNUM(C98,21)</f>
        <v>13</v>
      </c>
      <c r="E98" s="151" t="str">
        <f>CHOOSE(WEEKDAY(Tabla2[[#This Row],[Fecha]]),"D","L","M","X","J","V","S")</f>
        <v>J</v>
      </c>
      <c r="F98" s="142"/>
      <c r="G98" s="143" t="s">
        <v>1006</v>
      </c>
      <c r="H98" s="140" t="s">
        <v>1006</v>
      </c>
      <c r="I98" s="208">
        <v>8</v>
      </c>
      <c r="J98" s="209"/>
      <c r="K98" s="209"/>
      <c r="L98" s="149">
        <v>1</v>
      </c>
      <c r="M98" s="154">
        <f t="shared" si="43"/>
        <v>1</v>
      </c>
      <c r="N98" s="210"/>
      <c r="O98" s="210">
        <v>0</v>
      </c>
      <c r="P98" s="162"/>
    </row>
    <row r="99" spans="1:16" x14ac:dyDescent="0.2">
      <c r="A99" s="148">
        <f t="shared" si="34"/>
        <v>98</v>
      </c>
      <c r="B99" s="140" t="s">
        <v>1005</v>
      </c>
      <c r="C99" s="141">
        <v>44651</v>
      </c>
      <c r="D99" s="151">
        <f t="shared" si="44"/>
        <v>13</v>
      </c>
      <c r="E99" s="151" t="str">
        <f>CHOOSE(WEEKDAY(Tabla2[[#This Row],[Fecha]]),"D","L","M","X","J","V","S")</f>
        <v>J</v>
      </c>
      <c r="F99" s="142"/>
      <c r="G99" s="143" t="s">
        <v>1006</v>
      </c>
      <c r="H99" s="140" t="s">
        <v>1006</v>
      </c>
      <c r="I99" s="208">
        <v>3</v>
      </c>
      <c r="J99" s="209"/>
      <c r="K99" s="209"/>
      <c r="L99" s="149">
        <v>1</v>
      </c>
      <c r="M99" s="154">
        <f t="shared" si="43"/>
        <v>1</v>
      </c>
      <c r="N99" s="210"/>
      <c r="O99" s="210">
        <v>0</v>
      </c>
      <c r="P99" s="162"/>
    </row>
    <row r="100" spans="1:16" x14ac:dyDescent="0.2">
      <c r="A100" s="148">
        <f t="shared" si="34"/>
        <v>99</v>
      </c>
      <c r="B100" s="140" t="s">
        <v>1005</v>
      </c>
      <c r="C100" s="141">
        <v>44651</v>
      </c>
      <c r="D100" s="151">
        <f t="shared" si="44"/>
        <v>13</v>
      </c>
      <c r="E100" s="151" t="str">
        <f>CHOOSE(WEEKDAY(Tabla2[[#This Row],[Fecha]]),"D","L","M","X","J","V","S")</f>
        <v>J</v>
      </c>
      <c r="F100" s="142"/>
      <c r="G100" s="143" t="s">
        <v>1006</v>
      </c>
      <c r="H100" s="140" t="s">
        <v>1006</v>
      </c>
      <c r="I100" s="208">
        <v>0</v>
      </c>
      <c r="J100" s="209"/>
      <c r="K100" s="209"/>
      <c r="L100" s="149">
        <v>1</v>
      </c>
      <c r="M100" s="154">
        <f t="shared" si="43"/>
        <v>1</v>
      </c>
      <c r="N100" s="210"/>
      <c r="O100" s="210">
        <v>0</v>
      </c>
      <c r="P100" s="162"/>
    </row>
    <row r="101" spans="1:16" x14ac:dyDescent="0.2">
      <c r="A101" s="148">
        <f t="shared" si="34"/>
        <v>100</v>
      </c>
      <c r="B101" s="140" t="s">
        <v>1005</v>
      </c>
      <c r="C101" s="141">
        <v>44651</v>
      </c>
      <c r="D101" s="151">
        <f t="shared" si="44"/>
        <v>13</v>
      </c>
      <c r="E101" s="151" t="str">
        <f>CHOOSE(WEEKDAY(Tabla2[[#This Row],[Fecha]]),"D","L","M","X","J","V","S")</f>
        <v>J</v>
      </c>
      <c r="F101" s="142"/>
      <c r="G101" s="143" t="s">
        <v>1006</v>
      </c>
      <c r="H101" s="140" t="s">
        <v>1006</v>
      </c>
      <c r="I101" s="212">
        <v>6</v>
      </c>
      <c r="J101" s="213"/>
      <c r="K101" s="213"/>
      <c r="L101" s="149">
        <v>1</v>
      </c>
      <c r="M101" s="154">
        <f t="shared" si="43"/>
        <v>1</v>
      </c>
      <c r="N101" s="214"/>
      <c r="O101" s="214">
        <v>0</v>
      </c>
      <c r="P101" s="142"/>
    </row>
    <row r="102" spans="1:16" x14ac:dyDescent="0.2">
      <c r="A102" s="148">
        <f t="shared" si="34"/>
        <v>101</v>
      </c>
      <c r="B102" s="140" t="s">
        <v>1005</v>
      </c>
      <c r="C102" s="141">
        <v>44653</v>
      </c>
      <c r="D102" s="151">
        <f t="shared" ref="D102:D105" si="45">WEEKNUM(C102,21)</f>
        <v>13</v>
      </c>
      <c r="E102" s="151" t="str">
        <f>CHOOSE(WEEKDAY(Tabla2[[#This Row],[Fecha]]),"D","L","M","X","J","V","S")</f>
        <v>S</v>
      </c>
      <c r="F102" s="142"/>
      <c r="G102" s="143" t="s">
        <v>1006</v>
      </c>
      <c r="H102" s="140" t="s">
        <v>1006</v>
      </c>
      <c r="I102" s="212">
        <v>2</v>
      </c>
      <c r="J102" s="213"/>
      <c r="K102" s="213"/>
      <c r="L102" s="149">
        <v>1</v>
      </c>
      <c r="M102" s="154">
        <f t="shared" si="43"/>
        <v>1</v>
      </c>
      <c r="N102" s="214"/>
      <c r="O102" s="214">
        <v>0</v>
      </c>
      <c r="P102" s="142"/>
    </row>
    <row r="103" spans="1:16" x14ac:dyDescent="0.2">
      <c r="A103" s="148">
        <f t="shared" si="34"/>
        <v>102</v>
      </c>
      <c r="B103" s="140" t="s">
        <v>1005</v>
      </c>
      <c r="C103" s="141">
        <v>44653</v>
      </c>
      <c r="D103" s="151">
        <f t="shared" si="45"/>
        <v>13</v>
      </c>
      <c r="E103" s="151" t="str">
        <f>CHOOSE(WEEKDAY(Tabla2[[#This Row],[Fecha]]),"D","L","M","X","J","V","S")</f>
        <v>S</v>
      </c>
      <c r="F103" s="142"/>
      <c r="G103" s="143" t="s">
        <v>1006</v>
      </c>
      <c r="H103" s="140" t="s">
        <v>1006</v>
      </c>
      <c r="I103" s="208">
        <v>5</v>
      </c>
      <c r="J103" s="209"/>
      <c r="K103" s="209"/>
      <c r="L103" s="149">
        <v>1</v>
      </c>
      <c r="M103" s="154">
        <f t="shared" si="43"/>
        <v>1</v>
      </c>
      <c r="N103" s="215" t="s">
        <v>610</v>
      </c>
      <c r="O103" s="216">
        <v>1</v>
      </c>
      <c r="P103" s="162"/>
    </row>
    <row r="104" spans="1:16" x14ac:dyDescent="0.2">
      <c r="A104" s="148">
        <f t="shared" si="34"/>
        <v>103</v>
      </c>
      <c r="B104" s="140" t="s">
        <v>1005</v>
      </c>
      <c r="C104" s="141">
        <v>44653</v>
      </c>
      <c r="D104" s="151">
        <f t="shared" si="45"/>
        <v>13</v>
      </c>
      <c r="E104" s="151" t="str">
        <f>CHOOSE(WEEKDAY(Tabla2[[#This Row],[Fecha]]),"D","L","M","X","J","V","S")</f>
        <v>S</v>
      </c>
      <c r="F104" s="142"/>
      <c r="G104" s="143" t="s">
        <v>1006</v>
      </c>
      <c r="H104" s="140" t="s">
        <v>1006</v>
      </c>
      <c r="I104" s="208">
        <v>4</v>
      </c>
      <c r="J104" s="209"/>
      <c r="K104" s="209"/>
      <c r="L104" s="149">
        <v>1</v>
      </c>
      <c r="M104" s="154">
        <f t="shared" si="43"/>
        <v>1</v>
      </c>
      <c r="N104" s="210"/>
      <c r="O104" s="210">
        <v>0</v>
      </c>
      <c r="P104" s="162"/>
    </row>
    <row r="105" spans="1:16" x14ac:dyDescent="0.2">
      <c r="A105" s="148">
        <f t="shared" si="34"/>
        <v>104</v>
      </c>
      <c r="B105" s="140" t="s">
        <v>1005</v>
      </c>
      <c r="C105" s="141">
        <v>44653</v>
      </c>
      <c r="D105" s="151">
        <f t="shared" si="45"/>
        <v>13</v>
      </c>
      <c r="E105" s="151" t="str">
        <f>CHOOSE(WEEKDAY(Tabla2[[#This Row],[Fecha]]),"D","L","M","X","J","V","S")</f>
        <v>S</v>
      </c>
      <c r="F105" s="142"/>
      <c r="G105" s="143" t="s">
        <v>1006</v>
      </c>
      <c r="H105" s="140" t="s">
        <v>1006</v>
      </c>
      <c r="I105" s="208">
        <v>4</v>
      </c>
      <c r="J105" s="209"/>
      <c r="K105" s="209"/>
      <c r="L105" s="149">
        <v>1</v>
      </c>
      <c r="M105" s="154">
        <f t="shared" si="43"/>
        <v>1</v>
      </c>
      <c r="N105" s="210"/>
      <c r="O105" s="210">
        <v>0</v>
      </c>
      <c r="P105" s="162"/>
    </row>
    <row r="106" spans="1:16" x14ac:dyDescent="0.2">
      <c r="A106" s="148">
        <f t="shared" si="34"/>
        <v>105</v>
      </c>
      <c r="B106" s="140" t="s">
        <v>1005</v>
      </c>
      <c r="C106" s="141">
        <v>44658</v>
      </c>
      <c r="D106" s="151">
        <f t="shared" ref="D106:D109" si="46">WEEKNUM(C106,21)</f>
        <v>14</v>
      </c>
      <c r="E106" s="151" t="str">
        <f>CHOOSE(WEEKDAY(Tabla2[[#This Row],[Fecha]]),"D","L","M","X","J","V","S")</f>
        <v>J</v>
      </c>
      <c r="F106" s="142"/>
      <c r="G106" s="143" t="s">
        <v>1006</v>
      </c>
      <c r="H106" s="140" t="s">
        <v>1006</v>
      </c>
      <c r="I106" s="208">
        <v>2</v>
      </c>
      <c r="J106" s="209"/>
      <c r="K106" s="209"/>
      <c r="L106" s="149">
        <v>1</v>
      </c>
      <c r="M106" s="154">
        <f t="shared" ref="M106:M109" si="47">IF(B106="GP",L106*1.5,IF(B106="LP",L106*1,IF(B106="EU",L106*2.5,L106*0.5)))</f>
        <v>1</v>
      </c>
      <c r="N106" s="210"/>
      <c r="O106" s="210">
        <v>0</v>
      </c>
      <c r="P106" s="162"/>
    </row>
    <row r="107" spans="1:16" x14ac:dyDescent="0.2">
      <c r="A107" s="148">
        <f t="shared" si="34"/>
        <v>106</v>
      </c>
      <c r="B107" s="140" t="s">
        <v>1005</v>
      </c>
      <c r="C107" s="141">
        <v>44658</v>
      </c>
      <c r="D107" s="151">
        <f t="shared" si="46"/>
        <v>14</v>
      </c>
      <c r="E107" s="151" t="str">
        <f>CHOOSE(WEEKDAY(Tabla2[[#This Row],[Fecha]]),"D","L","M","X","J","V","S")</f>
        <v>J</v>
      </c>
      <c r="F107" s="142"/>
      <c r="G107" s="143" t="s">
        <v>1006</v>
      </c>
      <c r="H107" s="140" t="s">
        <v>1006</v>
      </c>
      <c r="I107" s="208">
        <v>5</v>
      </c>
      <c r="J107" s="209"/>
      <c r="K107" s="209"/>
      <c r="L107" s="149">
        <v>1</v>
      </c>
      <c r="M107" s="154">
        <f t="shared" si="47"/>
        <v>1</v>
      </c>
      <c r="N107" s="210"/>
      <c r="O107" s="210">
        <v>0</v>
      </c>
      <c r="P107" s="162"/>
    </row>
    <row r="108" spans="1:16" x14ac:dyDescent="0.2">
      <c r="A108" s="148">
        <f t="shared" si="34"/>
        <v>107</v>
      </c>
      <c r="B108" s="140" t="s">
        <v>1005</v>
      </c>
      <c r="C108" s="141">
        <v>44658</v>
      </c>
      <c r="D108" s="151">
        <f t="shared" si="46"/>
        <v>14</v>
      </c>
      <c r="E108" s="151" t="str">
        <f>CHOOSE(WEEKDAY(Tabla2[[#This Row],[Fecha]]),"D","L","M","X","J","V","S")</f>
        <v>J</v>
      </c>
      <c r="F108" s="142"/>
      <c r="G108" s="143" t="s">
        <v>1006</v>
      </c>
      <c r="H108" s="140" t="s">
        <v>1006</v>
      </c>
      <c r="I108" s="208">
        <v>0</v>
      </c>
      <c r="J108" s="209"/>
      <c r="K108" s="209"/>
      <c r="L108" s="149">
        <v>1</v>
      </c>
      <c r="M108" s="154">
        <f t="shared" si="47"/>
        <v>1</v>
      </c>
      <c r="N108" s="210"/>
      <c r="O108" s="210">
        <v>0</v>
      </c>
      <c r="P108" s="162"/>
    </row>
    <row r="109" spans="1:16" x14ac:dyDescent="0.2">
      <c r="A109" s="148">
        <f t="shared" si="34"/>
        <v>108</v>
      </c>
      <c r="B109" s="140" t="s">
        <v>1005</v>
      </c>
      <c r="C109" s="141">
        <v>44658</v>
      </c>
      <c r="D109" s="151">
        <f t="shared" si="46"/>
        <v>14</v>
      </c>
      <c r="E109" s="151" t="str">
        <f>CHOOSE(WEEKDAY(Tabla2[[#This Row],[Fecha]]),"D","L","M","X","J","V","S")</f>
        <v>J</v>
      </c>
      <c r="F109" s="142"/>
      <c r="G109" s="143" t="s">
        <v>1006</v>
      </c>
      <c r="H109" s="140" t="s">
        <v>1006</v>
      </c>
      <c r="I109" s="208">
        <v>5</v>
      </c>
      <c r="J109" s="209"/>
      <c r="K109" s="209"/>
      <c r="L109" s="149">
        <v>1</v>
      </c>
      <c r="M109" s="154">
        <f t="shared" si="47"/>
        <v>1</v>
      </c>
      <c r="N109" s="210"/>
      <c r="O109" s="210">
        <v>0</v>
      </c>
      <c r="P109" s="162"/>
    </row>
    <row r="110" spans="1:16" x14ac:dyDescent="0.2">
      <c r="A110" s="148">
        <f t="shared" si="34"/>
        <v>109</v>
      </c>
      <c r="B110" s="140" t="s">
        <v>1005</v>
      </c>
      <c r="C110" s="141">
        <v>44660</v>
      </c>
      <c r="D110" s="151">
        <f t="shared" ref="D110:D113" si="48">WEEKNUM(C110,21)</f>
        <v>14</v>
      </c>
      <c r="E110" s="151" t="str">
        <f>CHOOSE(WEEKDAY(Tabla2[[#This Row],[Fecha]]),"D","L","M","X","J","V","S")</f>
        <v>S</v>
      </c>
      <c r="F110" s="142"/>
      <c r="G110" s="143" t="s">
        <v>1006</v>
      </c>
      <c r="H110" s="140" t="s">
        <v>1006</v>
      </c>
      <c r="I110" s="212">
        <v>2</v>
      </c>
      <c r="J110" s="213"/>
      <c r="K110" s="213"/>
      <c r="L110" s="149">
        <v>1</v>
      </c>
      <c r="M110" s="154">
        <f t="shared" ref="M110:M113" si="49">IF(B110="GP",L110*1.5,IF(B110="LP",L110*1,IF(B110="EU",L110*2.5,L110*0.5)))</f>
        <v>1</v>
      </c>
      <c r="N110" s="214"/>
      <c r="O110" s="214">
        <v>0</v>
      </c>
      <c r="P110" s="142"/>
    </row>
    <row r="111" spans="1:16" x14ac:dyDescent="0.2">
      <c r="A111" s="148">
        <f t="shared" si="34"/>
        <v>110</v>
      </c>
      <c r="B111" s="140" t="s">
        <v>1005</v>
      </c>
      <c r="C111" s="141">
        <v>44660</v>
      </c>
      <c r="D111" s="151">
        <f t="shared" si="48"/>
        <v>14</v>
      </c>
      <c r="E111" s="151" t="str">
        <f>CHOOSE(WEEKDAY(Tabla2[[#This Row],[Fecha]]),"D","L","M","X","J","V","S")</f>
        <v>S</v>
      </c>
      <c r="F111" s="142"/>
      <c r="G111" s="143" t="s">
        <v>1006</v>
      </c>
      <c r="H111" s="140" t="s">
        <v>1006</v>
      </c>
      <c r="I111" s="208">
        <v>5</v>
      </c>
      <c r="J111" s="209"/>
      <c r="K111" s="209"/>
      <c r="L111" s="149">
        <v>1</v>
      </c>
      <c r="M111" s="154">
        <f t="shared" si="49"/>
        <v>1</v>
      </c>
      <c r="N111" s="210"/>
      <c r="O111" s="210">
        <v>0</v>
      </c>
      <c r="P111" s="162"/>
    </row>
    <row r="112" spans="1:16" x14ac:dyDescent="0.2">
      <c r="A112" s="148">
        <f t="shared" si="34"/>
        <v>111</v>
      </c>
      <c r="B112" s="140" t="s">
        <v>1005</v>
      </c>
      <c r="C112" s="141">
        <v>44660</v>
      </c>
      <c r="D112" s="151">
        <f t="shared" si="48"/>
        <v>14</v>
      </c>
      <c r="E112" s="151" t="str">
        <f>CHOOSE(WEEKDAY(Tabla2[[#This Row],[Fecha]]),"D","L","M","X","J","V","S")</f>
        <v>S</v>
      </c>
      <c r="F112" s="142"/>
      <c r="G112" s="143" t="s">
        <v>1006</v>
      </c>
      <c r="H112" s="140" t="s">
        <v>1006</v>
      </c>
      <c r="I112" s="208">
        <v>4</v>
      </c>
      <c r="J112" s="209"/>
      <c r="K112" s="209"/>
      <c r="L112" s="149">
        <v>1</v>
      </c>
      <c r="M112" s="154">
        <f t="shared" si="49"/>
        <v>1</v>
      </c>
      <c r="N112" s="210"/>
      <c r="O112" s="210">
        <v>0</v>
      </c>
      <c r="P112" s="162"/>
    </row>
    <row r="113" spans="1:16" x14ac:dyDescent="0.2">
      <c r="A113" s="148">
        <f t="shared" si="34"/>
        <v>112</v>
      </c>
      <c r="B113" s="140" t="s">
        <v>1005</v>
      </c>
      <c r="C113" s="141">
        <v>44660</v>
      </c>
      <c r="D113" s="151">
        <f t="shared" si="48"/>
        <v>14</v>
      </c>
      <c r="E113" s="151" t="str">
        <f>CHOOSE(WEEKDAY(Tabla2[[#This Row],[Fecha]]),"D","L","M","X","J","V","S")</f>
        <v>S</v>
      </c>
      <c r="F113" s="142"/>
      <c r="G113" s="143" t="s">
        <v>1006</v>
      </c>
      <c r="H113" s="140" t="s">
        <v>1006</v>
      </c>
      <c r="I113" s="208">
        <v>8</v>
      </c>
      <c r="J113" s="209"/>
      <c r="K113" s="209"/>
      <c r="L113" s="149">
        <v>1</v>
      </c>
      <c r="M113" s="154">
        <f t="shared" si="49"/>
        <v>1</v>
      </c>
      <c r="N113" s="210"/>
      <c r="O113" s="210">
        <v>0</v>
      </c>
      <c r="P113" s="162"/>
    </row>
    <row r="114" spans="1:16" x14ac:dyDescent="0.2">
      <c r="A114" s="148">
        <f t="shared" si="34"/>
        <v>113</v>
      </c>
      <c r="B114" s="140" t="s">
        <v>1005</v>
      </c>
      <c r="C114" s="141">
        <v>44665</v>
      </c>
      <c r="D114" s="151">
        <f t="shared" ref="D114:D117" si="50">WEEKNUM(C114,21)</f>
        <v>15</v>
      </c>
      <c r="E114" s="151" t="str">
        <f>CHOOSE(WEEKDAY(Tabla2[[#This Row],[Fecha]]),"D","L","M","X","J","V","S")</f>
        <v>J</v>
      </c>
      <c r="F114" s="142"/>
      <c r="G114" s="143" t="s">
        <v>1006</v>
      </c>
      <c r="H114" s="140" t="s">
        <v>1006</v>
      </c>
      <c r="I114" s="208">
        <v>2</v>
      </c>
      <c r="J114" s="209"/>
      <c r="K114" s="209"/>
      <c r="L114" s="149">
        <v>1</v>
      </c>
      <c r="M114" s="154">
        <f t="shared" ref="M114:M137" si="51">IF(B114="GP",L114*1.5,IF(B114="LP",L114*1,IF(B114="EU",L114*2.5,L114*0.5)))</f>
        <v>1</v>
      </c>
      <c r="N114" s="210"/>
      <c r="O114" s="210">
        <v>0</v>
      </c>
      <c r="P114" s="162"/>
    </row>
    <row r="115" spans="1:16" x14ac:dyDescent="0.2">
      <c r="A115" s="148">
        <f t="shared" si="34"/>
        <v>114</v>
      </c>
      <c r="B115" s="140" t="s">
        <v>1005</v>
      </c>
      <c r="C115" s="141">
        <v>44665</v>
      </c>
      <c r="D115" s="151">
        <f t="shared" si="50"/>
        <v>15</v>
      </c>
      <c r="E115" s="151" t="str">
        <f>CHOOSE(WEEKDAY(Tabla2[[#This Row],[Fecha]]),"D","L","M","X","J","V","S")</f>
        <v>J</v>
      </c>
      <c r="F115" s="142"/>
      <c r="G115" s="143" t="s">
        <v>1006</v>
      </c>
      <c r="H115" s="140" t="s">
        <v>1006</v>
      </c>
      <c r="I115" s="208">
        <v>9</v>
      </c>
      <c r="J115" s="209"/>
      <c r="K115" s="209"/>
      <c r="L115" s="149">
        <v>1</v>
      </c>
      <c r="M115" s="154">
        <f t="shared" si="51"/>
        <v>1</v>
      </c>
      <c r="N115" s="210"/>
      <c r="O115" s="210">
        <v>0</v>
      </c>
      <c r="P115" s="162"/>
    </row>
    <row r="116" spans="1:16" x14ac:dyDescent="0.2">
      <c r="A116" s="148">
        <f t="shared" si="34"/>
        <v>115</v>
      </c>
      <c r="B116" s="140" t="s">
        <v>1005</v>
      </c>
      <c r="C116" s="141">
        <v>44665</v>
      </c>
      <c r="D116" s="151">
        <f t="shared" si="50"/>
        <v>15</v>
      </c>
      <c r="E116" s="151" t="str">
        <f>CHOOSE(WEEKDAY(Tabla2[[#This Row],[Fecha]]),"D","L","M","X","J","V","S")</f>
        <v>J</v>
      </c>
      <c r="F116" s="142"/>
      <c r="G116" s="143" t="s">
        <v>1006</v>
      </c>
      <c r="H116" s="140" t="s">
        <v>1006</v>
      </c>
      <c r="I116" s="208">
        <v>3</v>
      </c>
      <c r="J116" s="209"/>
      <c r="K116" s="209"/>
      <c r="L116" s="149">
        <v>1</v>
      </c>
      <c r="M116" s="154">
        <f t="shared" si="51"/>
        <v>1</v>
      </c>
      <c r="N116" s="210"/>
      <c r="O116" s="210">
        <v>0</v>
      </c>
      <c r="P116" s="162"/>
    </row>
    <row r="117" spans="1:16" x14ac:dyDescent="0.2">
      <c r="A117" s="148">
        <f t="shared" si="34"/>
        <v>116</v>
      </c>
      <c r="B117" s="140" t="s">
        <v>1005</v>
      </c>
      <c r="C117" s="141">
        <v>44665</v>
      </c>
      <c r="D117" s="151">
        <f t="shared" si="50"/>
        <v>15</v>
      </c>
      <c r="E117" s="151" t="str">
        <f>CHOOSE(WEEKDAY(Tabla2[[#This Row],[Fecha]]),"D","L","M","X","J","V","S")</f>
        <v>J</v>
      </c>
      <c r="F117" s="142"/>
      <c r="G117" s="143" t="s">
        <v>1006</v>
      </c>
      <c r="H117" s="140" t="s">
        <v>1006</v>
      </c>
      <c r="I117" s="212">
        <v>7</v>
      </c>
      <c r="J117" s="213"/>
      <c r="K117" s="213"/>
      <c r="L117" s="149">
        <v>1</v>
      </c>
      <c r="M117" s="154">
        <f t="shared" si="51"/>
        <v>1</v>
      </c>
      <c r="N117" s="214"/>
      <c r="O117" s="214">
        <v>0</v>
      </c>
      <c r="P117" s="142"/>
    </row>
    <row r="118" spans="1:16" x14ac:dyDescent="0.2">
      <c r="A118" s="148">
        <f t="shared" si="34"/>
        <v>117</v>
      </c>
      <c r="B118" s="140" t="s">
        <v>1005</v>
      </c>
      <c r="C118" s="141">
        <v>44667</v>
      </c>
      <c r="D118" s="151">
        <f t="shared" ref="D118:D121" si="52">WEEKNUM(C118,21)</f>
        <v>15</v>
      </c>
      <c r="E118" s="151" t="str">
        <f>CHOOSE(WEEKDAY(Tabla2[[#This Row],[Fecha]]),"D","L","M","X","J","V","S")</f>
        <v>S</v>
      </c>
      <c r="F118" s="142"/>
      <c r="G118" s="143" t="s">
        <v>1006</v>
      </c>
      <c r="H118" s="140" t="s">
        <v>1006</v>
      </c>
      <c r="I118" s="45">
        <v>2</v>
      </c>
      <c r="J118" s="163"/>
      <c r="K118" s="163"/>
      <c r="L118" s="149">
        <v>1</v>
      </c>
      <c r="M118" s="154">
        <f t="shared" si="51"/>
        <v>1</v>
      </c>
      <c r="N118" s="164"/>
      <c r="O118" s="164">
        <v>0</v>
      </c>
      <c r="P118" s="162"/>
    </row>
    <row r="119" spans="1:16" x14ac:dyDescent="0.2">
      <c r="A119" s="148">
        <f t="shared" si="34"/>
        <v>118</v>
      </c>
      <c r="B119" s="140" t="s">
        <v>1005</v>
      </c>
      <c r="C119" s="141">
        <v>44667</v>
      </c>
      <c r="D119" s="151">
        <f t="shared" si="52"/>
        <v>15</v>
      </c>
      <c r="E119" s="151" t="str">
        <f>CHOOSE(WEEKDAY(Tabla2[[#This Row],[Fecha]]),"D","L","M","X","J","V","S")</f>
        <v>S</v>
      </c>
      <c r="F119" s="142"/>
      <c r="G119" s="143" t="s">
        <v>1006</v>
      </c>
      <c r="H119" s="140" t="s">
        <v>1006</v>
      </c>
      <c r="I119" s="45">
        <v>5</v>
      </c>
      <c r="J119" s="163"/>
      <c r="K119" s="163"/>
      <c r="L119" s="149">
        <v>1</v>
      </c>
      <c r="M119" s="154">
        <f t="shared" si="51"/>
        <v>1</v>
      </c>
      <c r="N119" s="164"/>
      <c r="O119" s="164">
        <v>0</v>
      </c>
      <c r="P119" s="162"/>
    </row>
    <row r="120" spans="1:16" x14ac:dyDescent="0.2">
      <c r="A120" s="148">
        <f t="shared" si="34"/>
        <v>119</v>
      </c>
      <c r="B120" s="140" t="s">
        <v>1005</v>
      </c>
      <c r="C120" s="141">
        <v>44667</v>
      </c>
      <c r="D120" s="151">
        <f t="shared" si="52"/>
        <v>15</v>
      </c>
      <c r="E120" s="151" t="str">
        <f>CHOOSE(WEEKDAY(Tabla2[[#This Row],[Fecha]]),"D","L","M","X","J","V","S")</f>
        <v>S</v>
      </c>
      <c r="F120" s="142"/>
      <c r="G120" s="143" t="s">
        <v>1006</v>
      </c>
      <c r="H120" s="140" t="s">
        <v>1006</v>
      </c>
      <c r="I120" s="45">
        <v>0</v>
      </c>
      <c r="J120" s="163"/>
      <c r="K120" s="163"/>
      <c r="L120" s="149">
        <v>1</v>
      </c>
      <c r="M120" s="154">
        <f t="shared" si="51"/>
        <v>1</v>
      </c>
      <c r="N120" s="164"/>
      <c r="O120" s="164">
        <v>0</v>
      </c>
      <c r="P120" s="162"/>
    </row>
    <row r="121" spans="1:16" x14ac:dyDescent="0.2">
      <c r="A121" s="148">
        <f t="shared" si="34"/>
        <v>120</v>
      </c>
      <c r="B121" s="140" t="s">
        <v>1005</v>
      </c>
      <c r="C121" s="141">
        <v>44667</v>
      </c>
      <c r="D121" s="151">
        <f t="shared" si="52"/>
        <v>15</v>
      </c>
      <c r="E121" s="151" t="str">
        <f>CHOOSE(WEEKDAY(Tabla2[[#This Row],[Fecha]]),"D","L","M","X","J","V","S")</f>
        <v>S</v>
      </c>
      <c r="F121" s="142"/>
      <c r="G121" s="143" t="s">
        <v>1006</v>
      </c>
      <c r="H121" s="140" t="s">
        <v>1006</v>
      </c>
      <c r="I121" s="45">
        <v>0</v>
      </c>
      <c r="J121" s="163"/>
      <c r="K121" s="163"/>
      <c r="L121" s="149">
        <v>1</v>
      </c>
      <c r="M121" s="154">
        <f t="shared" si="51"/>
        <v>1</v>
      </c>
      <c r="N121" s="164"/>
      <c r="O121" s="164">
        <v>0</v>
      </c>
      <c r="P121" s="162"/>
    </row>
    <row r="122" spans="1:16" x14ac:dyDescent="0.2">
      <c r="A122" s="148">
        <f t="shared" si="34"/>
        <v>121</v>
      </c>
      <c r="B122" s="140" t="s">
        <v>1005</v>
      </c>
      <c r="C122" s="141">
        <v>44672</v>
      </c>
      <c r="D122" s="151">
        <f t="shared" ref="D122:D125" si="53">WEEKNUM(C122,21)</f>
        <v>16</v>
      </c>
      <c r="E122" s="151" t="str">
        <f>CHOOSE(WEEKDAY(Tabla2[[#This Row],[Fecha]]),"D","L","M","X","J","V","S")</f>
        <v>J</v>
      </c>
      <c r="F122" s="142"/>
      <c r="G122" s="143" t="s">
        <v>1006</v>
      </c>
      <c r="H122" s="140" t="s">
        <v>1006</v>
      </c>
      <c r="I122" s="45">
        <v>2</v>
      </c>
      <c r="J122" s="163"/>
      <c r="K122" s="163"/>
      <c r="L122" s="149">
        <v>1</v>
      </c>
      <c r="M122" s="154">
        <f t="shared" si="51"/>
        <v>1</v>
      </c>
      <c r="N122" s="164"/>
      <c r="O122" s="164">
        <v>0</v>
      </c>
      <c r="P122" s="162"/>
    </row>
    <row r="123" spans="1:16" x14ac:dyDescent="0.2">
      <c r="A123" s="148">
        <f t="shared" si="34"/>
        <v>122</v>
      </c>
      <c r="B123" s="140" t="s">
        <v>1005</v>
      </c>
      <c r="C123" s="141">
        <v>44672</v>
      </c>
      <c r="D123" s="151">
        <f t="shared" si="53"/>
        <v>16</v>
      </c>
      <c r="E123" s="151" t="str">
        <f>CHOOSE(WEEKDAY(Tabla2[[#This Row],[Fecha]]),"D","L","M","X","J","V","S")</f>
        <v>J</v>
      </c>
      <c r="F123" s="142"/>
      <c r="G123" s="143" t="s">
        <v>1006</v>
      </c>
      <c r="H123" s="140" t="s">
        <v>1006</v>
      </c>
      <c r="I123" s="45">
        <v>5</v>
      </c>
      <c r="J123" s="163"/>
      <c r="K123" s="163"/>
      <c r="L123" s="149">
        <v>1</v>
      </c>
      <c r="M123" s="154">
        <f t="shared" si="51"/>
        <v>1</v>
      </c>
      <c r="N123" s="164"/>
      <c r="O123" s="164">
        <v>0</v>
      </c>
      <c r="P123" s="162"/>
    </row>
    <row r="124" spans="1:16" x14ac:dyDescent="0.2">
      <c r="A124" s="148">
        <f t="shared" si="34"/>
        <v>123</v>
      </c>
      <c r="B124" s="140" t="s">
        <v>1005</v>
      </c>
      <c r="C124" s="141">
        <v>44672</v>
      </c>
      <c r="D124" s="151">
        <f t="shared" si="53"/>
        <v>16</v>
      </c>
      <c r="E124" s="151" t="str">
        <f>CHOOSE(WEEKDAY(Tabla2[[#This Row],[Fecha]]),"D","L","M","X","J","V","S")</f>
        <v>J</v>
      </c>
      <c r="F124" s="142"/>
      <c r="G124" s="143" t="s">
        <v>1006</v>
      </c>
      <c r="H124" s="140" t="s">
        <v>1006</v>
      </c>
      <c r="I124" s="45">
        <v>3</v>
      </c>
      <c r="J124" s="163"/>
      <c r="K124" s="163"/>
      <c r="L124" s="149">
        <v>1</v>
      </c>
      <c r="M124" s="154">
        <f t="shared" si="51"/>
        <v>1</v>
      </c>
      <c r="N124" s="164"/>
      <c r="O124" s="164">
        <v>0</v>
      </c>
      <c r="P124" s="162"/>
    </row>
    <row r="125" spans="1:16" x14ac:dyDescent="0.2">
      <c r="A125" s="148">
        <f t="shared" si="34"/>
        <v>124</v>
      </c>
      <c r="B125" s="140" t="s">
        <v>1005</v>
      </c>
      <c r="C125" s="141">
        <v>44672</v>
      </c>
      <c r="D125" s="151">
        <f t="shared" si="53"/>
        <v>16</v>
      </c>
      <c r="E125" s="151" t="str">
        <f>CHOOSE(WEEKDAY(Tabla2[[#This Row],[Fecha]]),"D","L","M","X","J","V","S")</f>
        <v>J</v>
      </c>
      <c r="F125" s="142"/>
      <c r="G125" s="143" t="s">
        <v>1006</v>
      </c>
      <c r="H125" s="140" t="s">
        <v>1006</v>
      </c>
      <c r="I125" s="45">
        <v>0</v>
      </c>
      <c r="J125" s="163"/>
      <c r="K125" s="163"/>
      <c r="L125" s="149">
        <v>1</v>
      </c>
      <c r="M125" s="154">
        <f t="shared" si="51"/>
        <v>1</v>
      </c>
      <c r="N125" s="164"/>
      <c r="O125" s="164">
        <v>0</v>
      </c>
      <c r="P125" s="162"/>
    </row>
    <row r="126" spans="1:16" x14ac:dyDescent="0.2">
      <c r="A126" s="148">
        <f t="shared" si="34"/>
        <v>125</v>
      </c>
      <c r="B126" s="140" t="s">
        <v>1005</v>
      </c>
      <c r="C126" s="141">
        <v>44674</v>
      </c>
      <c r="D126" s="151">
        <f t="shared" ref="D126:D129" si="54">WEEKNUM(C126,21)</f>
        <v>16</v>
      </c>
      <c r="E126" s="151" t="str">
        <f>CHOOSE(WEEKDAY(Tabla2[[#This Row],[Fecha]]),"D","L","M","X","J","V","S")</f>
        <v>S</v>
      </c>
      <c r="F126" s="142"/>
      <c r="G126" s="143" t="s">
        <v>1006</v>
      </c>
      <c r="H126" s="140" t="s">
        <v>1006</v>
      </c>
      <c r="I126" s="45">
        <v>0</v>
      </c>
      <c r="J126" s="163"/>
      <c r="K126" s="163"/>
      <c r="L126" s="149">
        <v>1</v>
      </c>
      <c r="M126" s="154">
        <f t="shared" si="51"/>
        <v>1</v>
      </c>
      <c r="N126" s="170" t="s">
        <v>610</v>
      </c>
      <c r="O126" s="171">
        <v>1</v>
      </c>
      <c r="P126" s="162"/>
    </row>
    <row r="127" spans="1:16" x14ac:dyDescent="0.2">
      <c r="A127" s="148">
        <f t="shared" si="34"/>
        <v>126</v>
      </c>
      <c r="B127" s="140" t="s">
        <v>1005</v>
      </c>
      <c r="C127" s="141">
        <v>44674</v>
      </c>
      <c r="D127" s="151">
        <f t="shared" si="54"/>
        <v>16</v>
      </c>
      <c r="E127" s="151" t="str">
        <f>CHOOSE(WEEKDAY(Tabla2[[#This Row],[Fecha]]),"D","L","M","X","J","V","S")</f>
        <v>S</v>
      </c>
      <c r="F127" s="142"/>
      <c r="G127" s="143" t="s">
        <v>1006</v>
      </c>
      <c r="H127" s="140" t="s">
        <v>1006</v>
      </c>
      <c r="I127" s="45">
        <v>9</v>
      </c>
      <c r="J127" s="163"/>
      <c r="K127" s="163"/>
      <c r="L127" s="149">
        <v>1</v>
      </c>
      <c r="M127" s="154">
        <f t="shared" si="51"/>
        <v>1</v>
      </c>
      <c r="N127" s="164"/>
      <c r="O127" s="164">
        <v>0</v>
      </c>
      <c r="P127" s="162"/>
    </row>
    <row r="128" spans="1:16" x14ac:dyDescent="0.2">
      <c r="A128" s="148">
        <f t="shared" si="34"/>
        <v>127</v>
      </c>
      <c r="B128" s="140" t="s">
        <v>1005</v>
      </c>
      <c r="C128" s="141">
        <v>44674</v>
      </c>
      <c r="D128" s="151">
        <f t="shared" si="54"/>
        <v>16</v>
      </c>
      <c r="E128" s="151" t="str">
        <f>CHOOSE(WEEKDAY(Tabla2[[#This Row],[Fecha]]),"D","L","M","X","J","V","S")</f>
        <v>S</v>
      </c>
      <c r="F128" s="142"/>
      <c r="G128" s="143" t="s">
        <v>1006</v>
      </c>
      <c r="H128" s="140" t="s">
        <v>1006</v>
      </c>
      <c r="I128" s="45">
        <v>0</v>
      </c>
      <c r="J128" s="163"/>
      <c r="K128" s="163"/>
      <c r="L128" s="149">
        <v>1</v>
      </c>
      <c r="M128" s="154">
        <f t="shared" si="51"/>
        <v>1</v>
      </c>
      <c r="N128" s="170" t="s">
        <v>610</v>
      </c>
      <c r="O128" s="171">
        <v>1</v>
      </c>
      <c r="P128" s="162"/>
    </row>
    <row r="129" spans="1:16" x14ac:dyDescent="0.2">
      <c r="A129" s="148">
        <f t="shared" si="34"/>
        <v>128</v>
      </c>
      <c r="B129" s="140" t="s">
        <v>1005</v>
      </c>
      <c r="C129" s="141">
        <v>44674</v>
      </c>
      <c r="D129" s="151">
        <f t="shared" si="54"/>
        <v>16</v>
      </c>
      <c r="E129" s="151" t="str">
        <f>CHOOSE(WEEKDAY(Tabla2[[#This Row],[Fecha]]),"D","L","M","X","J","V","S")</f>
        <v>S</v>
      </c>
      <c r="F129" s="142"/>
      <c r="G129" s="143" t="s">
        <v>1006</v>
      </c>
      <c r="H129" s="140" t="s">
        <v>1006</v>
      </c>
      <c r="I129" s="165">
        <v>9</v>
      </c>
      <c r="J129" s="143"/>
      <c r="K129" s="143"/>
      <c r="L129" s="149">
        <v>1</v>
      </c>
      <c r="M129" s="154">
        <f t="shared" si="51"/>
        <v>1</v>
      </c>
      <c r="N129" s="168"/>
      <c r="O129" s="168">
        <v>0</v>
      </c>
      <c r="P129" s="142"/>
    </row>
    <row r="130" spans="1:16" x14ac:dyDescent="0.2">
      <c r="A130" s="148">
        <f t="shared" si="34"/>
        <v>129</v>
      </c>
      <c r="B130" s="140" t="s">
        <v>1005</v>
      </c>
      <c r="C130" s="141">
        <v>44679</v>
      </c>
      <c r="D130" s="151">
        <f t="shared" ref="D130:D133" si="55">WEEKNUM(C130,21)</f>
        <v>17</v>
      </c>
      <c r="E130" s="151" t="str">
        <f>CHOOSE(WEEKDAY(Tabla2[[#This Row],[Fecha]]),"D","L","M","X","J","V","S")</f>
        <v>J</v>
      </c>
      <c r="F130" s="142"/>
      <c r="G130" s="143" t="s">
        <v>1006</v>
      </c>
      <c r="H130" s="140" t="s">
        <v>1006</v>
      </c>
      <c r="I130" s="223">
        <v>7</v>
      </c>
      <c r="J130" s="224"/>
      <c r="K130" s="224"/>
      <c r="L130" s="149">
        <v>1</v>
      </c>
      <c r="M130" s="154">
        <f t="shared" si="51"/>
        <v>1</v>
      </c>
      <c r="N130" s="225"/>
      <c r="O130" s="225">
        <v>0</v>
      </c>
      <c r="P130" s="162"/>
    </row>
    <row r="131" spans="1:16" x14ac:dyDescent="0.2">
      <c r="A131" s="148">
        <f t="shared" si="34"/>
        <v>130</v>
      </c>
      <c r="B131" s="140" t="s">
        <v>1005</v>
      </c>
      <c r="C131" s="141">
        <v>44679</v>
      </c>
      <c r="D131" s="151">
        <f t="shared" si="55"/>
        <v>17</v>
      </c>
      <c r="E131" s="151" t="str">
        <f>CHOOSE(WEEKDAY(Tabla2[[#This Row],[Fecha]]),"D","L","M","X","J","V","S")</f>
        <v>J</v>
      </c>
      <c r="F131" s="142"/>
      <c r="G131" s="143" t="s">
        <v>1006</v>
      </c>
      <c r="H131" s="140" t="s">
        <v>1006</v>
      </c>
      <c r="I131" s="223">
        <v>8</v>
      </c>
      <c r="J131" s="224"/>
      <c r="K131" s="224"/>
      <c r="L131" s="149">
        <v>1</v>
      </c>
      <c r="M131" s="154">
        <f t="shared" si="51"/>
        <v>1</v>
      </c>
      <c r="N131" s="225"/>
      <c r="O131" s="225">
        <v>0</v>
      </c>
      <c r="P131" s="162"/>
    </row>
    <row r="132" spans="1:16" x14ac:dyDescent="0.2">
      <c r="A132" s="148">
        <f t="shared" si="34"/>
        <v>131</v>
      </c>
      <c r="B132" s="140" t="s">
        <v>1005</v>
      </c>
      <c r="C132" s="141">
        <v>44679</v>
      </c>
      <c r="D132" s="151">
        <f t="shared" si="55"/>
        <v>17</v>
      </c>
      <c r="E132" s="151" t="str">
        <f>CHOOSE(WEEKDAY(Tabla2[[#This Row],[Fecha]]),"D","L","M","X","J","V","S")</f>
        <v>J</v>
      </c>
      <c r="F132" s="142"/>
      <c r="G132" s="143" t="s">
        <v>1006</v>
      </c>
      <c r="H132" s="140" t="s">
        <v>1006</v>
      </c>
      <c r="I132" s="223">
        <v>8</v>
      </c>
      <c r="J132" s="224"/>
      <c r="K132" s="224"/>
      <c r="L132" s="149">
        <v>1</v>
      </c>
      <c r="M132" s="154">
        <f t="shared" si="51"/>
        <v>1</v>
      </c>
      <c r="N132" s="225"/>
      <c r="O132" s="225">
        <v>0</v>
      </c>
      <c r="P132" s="162"/>
    </row>
    <row r="133" spans="1:16" x14ac:dyDescent="0.2">
      <c r="A133" s="148">
        <f t="shared" si="34"/>
        <v>132</v>
      </c>
      <c r="B133" s="140" t="s">
        <v>1005</v>
      </c>
      <c r="C133" s="141">
        <v>44679</v>
      </c>
      <c r="D133" s="151">
        <f t="shared" si="55"/>
        <v>17</v>
      </c>
      <c r="E133" s="151" t="str">
        <f>CHOOSE(WEEKDAY(Tabla2[[#This Row],[Fecha]]),"D","L","M","X","J","V","S")</f>
        <v>J</v>
      </c>
      <c r="F133" s="142"/>
      <c r="G133" s="143" t="s">
        <v>1006</v>
      </c>
      <c r="H133" s="140" t="s">
        <v>1006</v>
      </c>
      <c r="I133" s="223">
        <v>2</v>
      </c>
      <c r="J133" s="224"/>
      <c r="K133" s="224"/>
      <c r="L133" s="149">
        <v>1</v>
      </c>
      <c r="M133" s="154">
        <f t="shared" si="51"/>
        <v>1</v>
      </c>
      <c r="N133" s="225"/>
      <c r="O133" s="225">
        <v>0</v>
      </c>
      <c r="P133" s="162"/>
    </row>
    <row r="134" spans="1:16" x14ac:dyDescent="0.2">
      <c r="A134" s="148">
        <f t="shared" si="34"/>
        <v>133</v>
      </c>
      <c r="B134" s="140" t="s">
        <v>1005</v>
      </c>
      <c r="C134" s="141">
        <v>44681</v>
      </c>
      <c r="D134" s="151">
        <f t="shared" ref="D134:D137" si="56">WEEKNUM(C134,21)</f>
        <v>17</v>
      </c>
      <c r="E134" s="151" t="str">
        <f>CHOOSE(WEEKDAY(Tabla2[[#This Row],[Fecha]]),"D","L","M","X","J","V","S")</f>
        <v>S</v>
      </c>
      <c r="F134" s="142"/>
      <c r="G134" s="143" t="s">
        <v>1006</v>
      </c>
      <c r="H134" s="140" t="s">
        <v>1006</v>
      </c>
      <c r="I134" s="45">
        <v>2</v>
      </c>
      <c r="J134" s="163"/>
      <c r="K134" s="163"/>
      <c r="L134" s="149">
        <v>1</v>
      </c>
      <c r="M134" s="154">
        <f t="shared" si="51"/>
        <v>1</v>
      </c>
      <c r="N134" s="164"/>
      <c r="O134" s="164">
        <v>0</v>
      </c>
      <c r="P134" s="162"/>
    </row>
    <row r="135" spans="1:16" x14ac:dyDescent="0.2">
      <c r="A135" s="148">
        <f t="shared" ref="A135:A185" si="57">+A134+1</f>
        <v>134</v>
      </c>
      <c r="B135" s="140" t="s">
        <v>1005</v>
      </c>
      <c r="C135" s="141">
        <v>44681</v>
      </c>
      <c r="D135" s="151">
        <f t="shared" si="56"/>
        <v>17</v>
      </c>
      <c r="E135" s="151" t="str">
        <f>CHOOSE(WEEKDAY(Tabla2[[#This Row],[Fecha]]),"D","L","M","X","J","V","S")</f>
        <v>S</v>
      </c>
      <c r="F135" s="142"/>
      <c r="G135" s="143" t="s">
        <v>1006</v>
      </c>
      <c r="H135" s="140" t="s">
        <v>1006</v>
      </c>
      <c r="I135" s="45">
        <v>5</v>
      </c>
      <c r="J135" s="163"/>
      <c r="K135" s="163"/>
      <c r="L135" s="149">
        <v>1</v>
      </c>
      <c r="M135" s="154">
        <f t="shared" si="51"/>
        <v>1</v>
      </c>
      <c r="N135" s="164"/>
      <c r="O135" s="164">
        <v>0</v>
      </c>
      <c r="P135" s="162"/>
    </row>
    <row r="136" spans="1:16" x14ac:dyDescent="0.2">
      <c r="A136" s="148">
        <f t="shared" si="57"/>
        <v>135</v>
      </c>
      <c r="B136" s="140" t="s">
        <v>1005</v>
      </c>
      <c r="C136" s="141">
        <v>44681</v>
      </c>
      <c r="D136" s="151">
        <f t="shared" si="56"/>
        <v>17</v>
      </c>
      <c r="E136" s="151" t="str">
        <f>CHOOSE(WEEKDAY(Tabla2[[#This Row],[Fecha]]),"D","L","M","X","J","V","S")</f>
        <v>S</v>
      </c>
      <c r="F136" s="142"/>
      <c r="G136" s="143" t="s">
        <v>1006</v>
      </c>
      <c r="H136" s="140" t="s">
        <v>1006</v>
      </c>
      <c r="I136" s="45">
        <v>1</v>
      </c>
      <c r="J136" s="163"/>
      <c r="K136" s="163"/>
      <c r="L136" s="149">
        <v>1</v>
      </c>
      <c r="M136" s="154">
        <f t="shared" si="51"/>
        <v>1</v>
      </c>
      <c r="N136" s="164"/>
      <c r="O136" s="164">
        <v>0</v>
      </c>
      <c r="P136" s="162"/>
    </row>
    <row r="137" spans="1:16" x14ac:dyDescent="0.2">
      <c r="A137" s="148">
        <f t="shared" si="57"/>
        <v>136</v>
      </c>
      <c r="B137" s="140" t="s">
        <v>1005</v>
      </c>
      <c r="C137" s="141">
        <v>44681</v>
      </c>
      <c r="D137" s="151">
        <f t="shared" si="56"/>
        <v>17</v>
      </c>
      <c r="E137" s="151" t="str">
        <f>CHOOSE(WEEKDAY(Tabla2[[#This Row],[Fecha]]),"D","L","M","X","J","V","S")</f>
        <v>S</v>
      </c>
      <c r="F137" s="142"/>
      <c r="G137" s="143" t="s">
        <v>1006</v>
      </c>
      <c r="H137" s="140" t="s">
        <v>1006</v>
      </c>
      <c r="I137" s="45">
        <v>4</v>
      </c>
      <c r="J137" s="163"/>
      <c r="K137" s="163"/>
      <c r="L137" s="149">
        <v>1</v>
      </c>
      <c r="M137" s="154">
        <f t="shared" si="51"/>
        <v>1</v>
      </c>
      <c r="N137" s="170" t="s">
        <v>1020</v>
      </c>
      <c r="O137" s="171">
        <v>8</v>
      </c>
      <c r="P137" s="162"/>
    </row>
    <row r="138" spans="1:16" x14ac:dyDescent="0.2">
      <c r="A138" s="148">
        <f t="shared" si="57"/>
        <v>137</v>
      </c>
      <c r="B138" s="140" t="s">
        <v>1005</v>
      </c>
      <c r="C138" s="141">
        <v>44686</v>
      </c>
      <c r="D138" s="151">
        <f t="shared" ref="D138:D141" si="58">WEEKNUM(C138,21)</f>
        <v>18</v>
      </c>
      <c r="E138" s="151" t="str">
        <f>CHOOSE(WEEKDAY(Tabla2[[#This Row],[Fecha]]),"D","L","M","X","J","V","S")</f>
        <v>J</v>
      </c>
      <c r="F138" s="142"/>
      <c r="G138" s="143" t="s">
        <v>1006</v>
      </c>
      <c r="H138" s="140" t="s">
        <v>1006</v>
      </c>
      <c r="I138" s="45">
        <v>2</v>
      </c>
      <c r="J138" s="163"/>
      <c r="K138" s="163"/>
      <c r="L138" s="149">
        <v>1</v>
      </c>
      <c r="M138" s="154">
        <f t="shared" ref="M138:M145" si="59">IF(B138="GP",L138*1.5,IF(B138="LP",L138*1,IF(B138="EU",L138*2.5,L138*0.5)))</f>
        <v>1</v>
      </c>
      <c r="N138" s="164"/>
      <c r="O138" s="164">
        <v>0</v>
      </c>
      <c r="P138" s="162"/>
    </row>
    <row r="139" spans="1:16" x14ac:dyDescent="0.2">
      <c r="A139" s="148">
        <f t="shared" si="57"/>
        <v>138</v>
      </c>
      <c r="B139" s="140" t="s">
        <v>1005</v>
      </c>
      <c r="C139" s="141">
        <v>44686</v>
      </c>
      <c r="D139" s="151">
        <f t="shared" si="58"/>
        <v>18</v>
      </c>
      <c r="E139" s="151" t="str">
        <f>CHOOSE(WEEKDAY(Tabla2[[#This Row],[Fecha]]),"D","L","M","X","J","V","S")</f>
        <v>J</v>
      </c>
      <c r="F139" s="142"/>
      <c r="G139" s="143" t="s">
        <v>1006</v>
      </c>
      <c r="H139" s="140" t="s">
        <v>1006</v>
      </c>
      <c r="I139" s="45">
        <v>5</v>
      </c>
      <c r="J139" s="163"/>
      <c r="K139" s="163"/>
      <c r="L139" s="149">
        <v>1</v>
      </c>
      <c r="M139" s="154">
        <f t="shared" si="59"/>
        <v>1</v>
      </c>
      <c r="N139" s="164"/>
      <c r="O139" s="164">
        <v>0</v>
      </c>
      <c r="P139" s="162"/>
    </row>
    <row r="140" spans="1:16" x14ac:dyDescent="0.2">
      <c r="A140" s="148">
        <f t="shared" si="57"/>
        <v>139</v>
      </c>
      <c r="B140" s="140" t="s">
        <v>1005</v>
      </c>
      <c r="C140" s="141">
        <v>44686</v>
      </c>
      <c r="D140" s="151">
        <f t="shared" si="58"/>
        <v>18</v>
      </c>
      <c r="E140" s="151" t="str">
        <f>CHOOSE(WEEKDAY(Tabla2[[#This Row],[Fecha]]),"D","L","M","X","J","V","S")</f>
        <v>J</v>
      </c>
      <c r="F140" s="142"/>
      <c r="G140" s="143" t="s">
        <v>1006</v>
      </c>
      <c r="H140" s="140" t="s">
        <v>1006</v>
      </c>
      <c r="I140" s="45">
        <v>2</v>
      </c>
      <c r="J140" s="163"/>
      <c r="K140" s="163"/>
      <c r="L140" s="149">
        <v>1</v>
      </c>
      <c r="M140" s="154">
        <f t="shared" si="59"/>
        <v>1</v>
      </c>
      <c r="N140" s="164"/>
      <c r="O140" s="164">
        <v>0</v>
      </c>
      <c r="P140" s="162"/>
    </row>
    <row r="141" spans="1:16" x14ac:dyDescent="0.2">
      <c r="A141" s="148">
        <f t="shared" si="57"/>
        <v>140</v>
      </c>
      <c r="B141" s="140" t="s">
        <v>1005</v>
      </c>
      <c r="C141" s="141">
        <v>44686</v>
      </c>
      <c r="D141" s="151">
        <f t="shared" si="58"/>
        <v>18</v>
      </c>
      <c r="E141" s="151" t="str">
        <f>CHOOSE(WEEKDAY(Tabla2[[#This Row],[Fecha]]),"D","L","M","X","J","V","S")</f>
        <v>J</v>
      </c>
      <c r="F141" s="142"/>
      <c r="G141" s="143" t="s">
        <v>1006</v>
      </c>
      <c r="H141" s="140" t="s">
        <v>1006</v>
      </c>
      <c r="I141" s="45">
        <v>5</v>
      </c>
      <c r="J141" s="163"/>
      <c r="K141" s="163"/>
      <c r="L141" s="149">
        <v>1</v>
      </c>
      <c r="M141" s="154">
        <f t="shared" si="59"/>
        <v>1</v>
      </c>
      <c r="N141" s="164"/>
      <c r="O141" s="164">
        <v>0</v>
      </c>
      <c r="P141" s="162"/>
    </row>
    <row r="142" spans="1:16" x14ac:dyDescent="0.2">
      <c r="A142" s="148">
        <f t="shared" si="57"/>
        <v>141</v>
      </c>
      <c r="B142" s="140" t="s">
        <v>1005</v>
      </c>
      <c r="C142" s="141">
        <v>44688</v>
      </c>
      <c r="D142" s="151">
        <f t="shared" ref="D142:D145" si="60">WEEKNUM(C142,21)</f>
        <v>18</v>
      </c>
      <c r="E142" s="151" t="str">
        <f>CHOOSE(WEEKDAY(Tabla2[[#This Row],[Fecha]]),"D","L","M","X","J","V","S")</f>
        <v>S</v>
      </c>
      <c r="F142" s="228"/>
      <c r="G142" s="143" t="s">
        <v>1006</v>
      </c>
      <c r="H142" s="140" t="s">
        <v>1006</v>
      </c>
      <c r="I142" s="223">
        <v>9</v>
      </c>
      <c r="J142" s="224"/>
      <c r="K142" s="224"/>
      <c r="L142" s="149">
        <v>1</v>
      </c>
      <c r="M142" s="154">
        <f t="shared" si="59"/>
        <v>1</v>
      </c>
      <c r="N142" s="233" t="s">
        <v>610</v>
      </c>
      <c r="O142" s="234">
        <v>1</v>
      </c>
      <c r="P142" s="162"/>
    </row>
    <row r="143" spans="1:16" x14ac:dyDescent="0.2">
      <c r="A143" s="148">
        <f t="shared" si="57"/>
        <v>142</v>
      </c>
      <c r="B143" s="140" t="s">
        <v>1005</v>
      </c>
      <c r="C143" s="141">
        <v>44688</v>
      </c>
      <c r="D143" s="151">
        <f t="shared" si="60"/>
        <v>18</v>
      </c>
      <c r="E143" s="151" t="str">
        <f>CHOOSE(WEEKDAY(Tabla2[[#This Row],[Fecha]]),"D","L","M","X","J","V","S")</f>
        <v>S</v>
      </c>
      <c r="F143" s="228"/>
      <c r="G143" s="143" t="s">
        <v>1006</v>
      </c>
      <c r="H143" s="140" t="s">
        <v>1006</v>
      </c>
      <c r="I143" s="223">
        <v>4</v>
      </c>
      <c r="J143" s="224"/>
      <c r="K143" s="224"/>
      <c r="L143" s="149">
        <v>1</v>
      </c>
      <c r="M143" s="154">
        <f t="shared" si="59"/>
        <v>1</v>
      </c>
      <c r="N143" s="225"/>
      <c r="O143" s="225">
        <v>0</v>
      </c>
      <c r="P143" s="162"/>
    </row>
    <row r="144" spans="1:16" x14ac:dyDescent="0.2">
      <c r="A144" s="148">
        <f t="shared" si="57"/>
        <v>143</v>
      </c>
      <c r="B144" s="140" t="s">
        <v>1005</v>
      </c>
      <c r="C144" s="141">
        <v>44688</v>
      </c>
      <c r="D144" s="151">
        <f t="shared" si="60"/>
        <v>18</v>
      </c>
      <c r="E144" s="151" t="str">
        <f>CHOOSE(WEEKDAY(Tabla2[[#This Row],[Fecha]]),"D","L","M","X","J","V","S")</f>
        <v>S</v>
      </c>
      <c r="F144" s="228"/>
      <c r="G144" s="143" t="s">
        <v>1006</v>
      </c>
      <c r="H144" s="140" t="s">
        <v>1006</v>
      </c>
      <c r="I144" s="223">
        <v>9</v>
      </c>
      <c r="J144" s="224"/>
      <c r="K144" s="224"/>
      <c r="L144" s="149">
        <v>1</v>
      </c>
      <c r="M144" s="154">
        <f t="shared" si="59"/>
        <v>1</v>
      </c>
      <c r="N144" s="233" t="s">
        <v>610</v>
      </c>
      <c r="O144" s="234">
        <v>1</v>
      </c>
      <c r="P144" s="162"/>
    </row>
    <row r="145" spans="1:16" ht="12.75" customHeight="1" x14ac:dyDescent="0.2">
      <c r="A145" s="148">
        <f t="shared" si="57"/>
        <v>144</v>
      </c>
      <c r="B145" s="140" t="s">
        <v>1005</v>
      </c>
      <c r="C145" s="141">
        <v>44688</v>
      </c>
      <c r="D145" s="151">
        <f t="shared" si="60"/>
        <v>18</v>
      </c>
      <c r="E145" s="151" t="str">
        <f>CHOOSE(WEEKDAY(Tabla2[[#This Row],[Fecha]]),"D","L","M","X","J","V","S")</f>
        <v>S</v>
      </c>
      <c r="F145" s="229"/>
      <c r="G145" s="143" t="s">
        <v>1006</v>
      </c>
      <c r="H145" s="140" t="s">
        <v>1006</v>
      </c>
      <c r="I145" s="230">
        <v>3</v>
      </c>
      <c r="J145" s="231"/>
      <c r="K145" s="231"/>
      <c r="L145" s="149">
        <v>1</v>
      </c>
      <c r="M145" s="154">
        <f t="shared" si="59"/>
        <v>1</v>
      </c>
      <c r="N145" s="232"/>
      <c r="O145" s="232">
        <v>0</v>
      </c>
      <c r="P145" s="142"/>
    </row>
    <row r="146" spans="1:16" x14ac:dyDescent="0.2">
      <c r="A146" s="148">
        <f t="shared" si="57"/>
        <v>145</v>
      </c>
      <c r="B146" s="140" t="s">
        <v>1005</v>
      </c>
      <c r="C146" s="141">
        <v>44693</v>
      </c>
      <c r="D146" s="151">
        <f t="shared" ref="D146:D149" si="61">WEEKNUM(C146,21)</f>
        <v>19</v>
      </c>
      <c r="E146" s="151" t="str">
        <f>CHOOSE(WEEKDAY(Tabla2[[#This Row],[Fecha]]),"D","L","M","X","J","V","S")</f>
        <v>J</v>
      </c>
      <c r="F146" s="229"/>
      <c r="G146" s="143" t="s">
        <v>1006</v>
      </c>
      <c r="H146" s="140" t="s">
        <v>1006</v>
      </c>
      <c r="I146" s="165">
        <v>2</v>
      </c>
      <c r="J146" s="143"/>
      <c r="K146" s="143"/>
      <c r="L146" s="149">
        <v>1</v>
      </c>
      <c r="M146" s="154">
        <f t="shared" ref="M146:M149" si="62">IF(B146="GP",L146*1.5,IF(B146="LP",L146*1,IF(B146="EU",L146*2.5,L146*0.5)))</f>
        <v>1</v>
      </c>
      <c r="N146" s="168"/>
      <c r="O146" s="168">
        <v>0</v>
      </c>
      <c r="P146" s="142"/>
    </row>
    <row r="147" spans="1:16" x14ac:dyDescent="0.2">
      <c r="A147" s="148">
        <f t="shared" si="57"/>
        <v>146</v>
      </c>
      <c r="B147" s="140" t="s">
        <v>1005</v>
      </c>
      <c r="C147" s="141">
        <v>44693</v>
      </c>
      <c r="D147" s="151">
        <f t="shared" si="61"/>
        <v>19</v>
      </c>
      <c r="E147" s="151" t="str">
        <f>CHOOSE(WEEKDAY(Tabla2[[#This Row],[Fecha]]),"D","L","M","X","J","V","S")</f>
        <v>J</v>
      </c>
      <c r="F147" s="229"/>
      <c r="G147" s="143" t="s">
        <v>1006</v>
      </c>
      <c r="H147" s="140" t="s">
        <v>1006</v>
      </c>
      <c r="I147" s="45">
        <v>5</v>
      </c>
      <c r="J147" s="163"/>
      <c r="K147" s="163"/>
      <c r="L147" s="149">
        <v>1</v>
      </c>
      <c r="M147" s="154">
        <f t="shared" si="62"/>
        <v>1</v>
      </c>
      <c r="N147" s="170" t="s">
        <v>610</v>
      </c>
      <c r="O147" s="171">
        <v>1</v>
      </c>
      <c r="P147" s="162"/>
    </row>
    <row r="148" spans="1:16" x14ac:dyDescent="0.2">
      <c r="A148" s="148">
        <f t="shared" si="57"/>
        <v>147</v>
      </c>
      <c r="B148" s="140" t="s">
        <v>1005</v>
      </c>
      <c r="C148" s="141">
        <v>44693</v>
      </c>
      <c r="D148" s="151">
        <f t="shared" si="61"/>
        <v>19</v>
      </c>
      <c r="E148" s="151" t="str">
        <f>CHOOSE(WEEKDAY(Tabla2[[#This Row],[Fecha]]),"D","L","M","X","J","V","S")</f>
        <v>J</v>
      </c>
      <c r="F148" s="229"/>
      <c r="G148" s="143" t="s">
        <v>1006</v>
      </c>
      <c r="H148" s="140" t="s">
        <v>1006</v>
      </c>
      <c r="I148" s="45">
        <v>2</v>
      </c>
      <c r="J148" s="163"/>
      <c r="K148" s="163"/>
      <c r="L148" s="149">
        <v>1</v>
      </c>
      <c r="M148" s="154">
        <f t="shared" si="62"/>
        <v>1</v>
      </c>
      <c r="N148" s="164"/>
      <c r="O148" s="164">
        <v>0</v>
      </c>
      <c r="P148" s="162"/>
    </row>
    <row r="149" spans="1:16" x14ac:dyDescent="0.2">
      <c r="A149" s="148">
        <f t="shared" si="57"/>
        <v>148</v>
      </c>
      <c r="B149" s="140" t="s">
        <v>1005</v>
      </c>
      <c r="C149" s="141">
        <v>44693</v>
      </c>
      <c r="D149" s="151">
        <f t="shared" si="61"/>
        <v>19</v>
      </c>
      <c r="E149" s="151" t="str">
        <f>CHOOSE(WEEKDAY(Tabla2[[#This Row],[Fecha]]),"D","L","M","X","J","V","S")</f>
        <v>J</v>
      </c>
      <c r="F149" s="229"/>
      <c r="G149" s="143" t="s">
        <v>1006</v>
      </c>
      <c r="H149" s="140" t="s">
        <v>1006</v>
      </c>
      <c r="I149" s="45">
        <v>9</v>
      </c>
      <c r="J149" s="163"/>
      <c r="K149" s="163"/>
      <c r="L149" s="149">
        <v>1</v>
      </c>
      <c r="M149" s="154">
        <f t="shared" si="62"/>
        <v>1</v>
      </c>
      <c r="N149" s="164"/>
      <c r="O149" s="164">
        <v>0</v>
      </c>
      <c r="P149" s="162"/>
    </row>
    <row r="150" spans="1:16" x14ac:dyDescent="0.2">
      <c r="A150" s="148">
        <f t="shared" si="57"/>
        <v>149</v>
      </c>
      <c r="B150" s="140" t="s">
        <v>1005</v>
      </c>
      <c r="C150" s="141">
        <v>44695</v>
      </c>
      <c r="D150" s="151">
        <f t="shared" ref="D150:D153" si="63">WEEKNUM(C150,21)</f>
        <v>19</v>
      </c>
      <c r="E150" s="151" t="str">
        <f>CHOOSE(WEEKDAY(Tabla2[[#This Row],[Fecha]]),"D","L","M","X","J","V","S")</f>
        <v>S</v>
      </c>
      <c r="F150" s="229"/>
      <c r="G150" s="143" t="s">
        <v>1006</v>
      </c>
      <c r="H150" s="140" t="s">
        <v>1006</v>
      </c>
      <c r="I150" s="165">
        <v>2</v>
      </c>
      <c r="J150" s="143"/>
      <c r="K150" s="143"/>
      <c r="L150" s="149">
        <v>1</v>
      </c>
      <c r="M150" s="154">
        <f>IF(B150="GP",L150*1.5,IF(B150="LP",L150*1,IF(B150="EU",L150*2.5,L150*0.5)))</f>
        <v>1</v>
      </c>
      <c r="N150" s="168"/>
      <c r="O150" s="168">
        <v>0</v>
      </c>
      <c r="P150" s="142"/>
    </row>
    <row r="151" spans="1:16" x14ac:dyDescent="0.2">
      <c r="A151" s="148">
        <f t="shared" si="57"/>
        <v>150</v>
      </c>
      <c r="B151" s="140" t="s">
        <v>1005</v>
      </c>
      <c r="C151" s="141">
        <v>44695</v>
      </c>
      <c r="D151" s="151">
        <f t="shared" si="63"/>
        <v>19</v>
      </c>
      <c r="E151" s="151" t="str">
        <f>CHOOSE(WEEKDAY(Tabla2[[#This Row],[Fecha]]),"D","L","M","X","J","V","S")</f>
        <v>S</v>
      </c>
      <c r="F151" s="229"/>
      <c r="G151" s="143" t="s">
        <v>1006</v>
      </c>
      <c r="H151" s="140" t="s">
        <v>1006</v>
      </c>
      <c r="I151" s="45">
        <v>5</v>
      </c>
      <c r="J151" s="163"/>
      <c r="K151" s="163"/>
      <c r="L151" s="149">
        <v>1</v>
      </c>
      <c r="M151" s="154">
        <f t="shared" ref="M151:M153" si="64">IF(B151="GP",L151*1.5,IF(B151="LP",L151*1,IF(B151="EU",L151*2.5,L151*0.5)))</f>
        <v>1</v>
      </c>
      <c r="N151" s="170" t="s">
        <v>1094</v>
      </c>
      <c r="O151" s="171">
        <v>9</v>
      </c>
      <c r="P151" s="162"/>
    </row>
    <row r="152" spans="1:16" x14ac:dyDescent="0.2">
      <c r="A152" s="148">
        <f t="shared" si="57"/>
        <v>151</v>
      </c>
      <c r="B152" s="140" t="s">
        <v>1005</v>
      </c>
      <c r="C152" s="141">
        <v>44695</v>
      </c>
      <c r="D152" s="151">
        <f t="shared" si="63"/>
        <v>19</v>
      </c>
      <c r="E152" s="151" t="str">
        <f>CHOOSE(WEEKDAY(Tabla2[[#This Row],[Fecha]]),"D","L","M","X","J","V","S")</f>
        <v>S</v>
      </c>
      <c r="F152" s="229"/>
      <c r="G152" s="143" t="s">
        <v>1006</v>
      </c>
      <c r="H152" s="140" t="s">
        <v>1006</v>
      </c>
      <c r="I152" s="45">
        <v>1</v>
      </c>
      <c r="J152" s="163"/>
      <c r="K152" s="163"/>
      <c r="L152" s="149">
        <v>1</v>
      </c>
      <c r="M152" s="154">
        <f t="shared" si="64"/>
        <v>1</v>
      </c>
      <c r="N152" s="164"/>
      <c r="O152" s="164">
        <v>0</v>
      </c>
      <c r="P152" s="162"/>
    </row>
    <row r="153" spans="1:16" x14ac:dyDescent="0.2">
      <c r="A153" s="148">
        <f t="shared" si="57"/>
        <v>152</v>
      </c>
      <c r="B153" s="140" t="s">
        <v>1005</v>
      </c>
      <c r="C153" s="141">
        <v>44695</v>
      </c>
      <c r="D153" s="151">
        <f t="shared" si="63"/>
        <v>19</v>
      </c>
      <c r="E153" s="151" t="str">
        <f>CHOOSE(WEEKDAY(Tabla2[[#This Row],[Fecha]]),"D","L","M","X","J","V","S")</f>
        <v>S</v>
      </c>
      <c r="F153" s="229"/>
      <c r="G153" s="143" t="s">
        <v>1006</v>
      </c>
      <c r="H153" s="140" t="s">
        <v>1006</v>
      </c>
      <c r="I153" s="45">
        <v>4</v>
      </c>
      <c r="J153" s="163"/>
      <c r="K153" s="163"/>
      <c r="L153" s="149">
        <v>1</v>
      </c>
      <c r="M153" s="154">
        <f t="shared" si="64"/>
        <v>1</v>
      </c>
      <c r="N153" s="164"/>
      <c r="O153" s="164">
        <v>0</v>
      </c>
      <c r="P153" s="162"/>
    </row>
    <row r="154" spans="1:16" x14ac:dyDescent="0.2">
      <c r="A154" s="148">
        <f t="shared" si="57"/>
        <v>153</v>
      </c>
      <c r="B154" s="140" t="s">
        <v>1005</v>
      </c>
      <c r="C154" s="141">
        <v>44700</v>
      </c>
      <c r="D154" s="151">
        <f t="shared" ref="D154:D157" si="65">WEEKNUM(C154,21)</f>
        <v>20</v>
      </c>
      <c r="E154" s="151" t="str">
        <f>CHOOSE(WEEKDAY(Tabla2[[#This Row],[Fecha]]),"D","L","M","X","J","V","S")</f>
        <v>J</v>
      </c>
      <c r="F154" s="229"/>
      <c r="G154" s="143" t="s">
        <v>1006</v>
      </c>
      <c r="H154" s="140" t="s">
        <v>1006</v>
      </c>
      <c r="I154" s="230">
        <v>2</v>
      </c>
      <c r="J154" s="231"/>
      <c r="K154" s="231"/>
      <c r="L154" s="149">
        <v>1</v>
      </c>
      <c r="M154" s="154">
        <f t="shared" ref="M154:M165" si="66">IF(B154="GP",L154*1.5,IF(B154="LP",L154*1,IF(B154="EU",L154*2.5,L154*0.5)))</f>
        <v>1</v>
      </c>
      <c r="N154" s="232"/>
      <c r="O154" s="232">
        <v>0</v>
      </c>
      <c r="P154" s="142"/>
    </row>
    <row r="155" spans="1:16" x14ac:dyDescent="0.2">
      <c r="A155" s="148">
        <f t="shared" si="57"/>
        <v>154</v>
      </c>
      <c r="B155" s="140" t="s">
        <v>1005</v>
      </c>
      <c r="C155" s="141">
        <v>44700</v>
      </c>
      <c r="D155" s="151">
        <f t="shared" si="65"/>
        <v>20</v>
      </c>
      <c r="E155" s="151" t="str">
        <f>CHOOSE(WEEKDAY(Tabla2[[#This Row],[Fecha]]),"D","L","M","X","J","V","S")</f>
        <v>J</v>
      </c>
      <c r="F155" s="229"/>
      <c r="G155" s="143" t="s">
        <v>1006</v>
      </c>
      <c r="H155" s="140" t="s">
        <v>1006</v>
      </c>
      <c r="I155" s="223">
        <v>5</v>
      </c>
      <c r="J155" s="224"/>
      <c r="K155" s="224"/>
      <c r="L155" s="149">
        <v>1</v>
      </c>
      <c r="M155" s="154">
        <f t="shared" si="66"/>
        <v>1</v>
      </c>
      <c r="N155" s="233" t="s">
        <v>610</v>
      </c>
      <c r="O155" s="234">
        <v>1</v>
      </c>
      <c r="P155" s="162"/>
    </row>
    <row r="156" spans="1:16" x14ac:dyDescent="0.2">
      <c r="A156" s="148">
        <f t="shared" si="57"/>
        <v>155</v>
      </c>
      <c r="B156" s="140" t="s">
        <v>1005</v>
      </c>
      <c r="C156" s="141">
        <v>44700</v>
      </c>
      <c r="D156" s="151">
        <f t="shared" si="65"/>
        <v>20</v>
      </c>
      <c r="E156" s="151" t="str">
        <f>CHOOSE(WEEKDAY(Tabla2[[#This Row],[Fecha]]),"D","L","M","X","J","V","S")</f>
        <v>J</v>
      </c>
      <c r="F156" s="229"/>
      <c r="G156" s="143" t="s">
        <v>1006</v>
      </c>
      <c r="H156" s="140" t="s">
        <v>1006</v>
      </c>
      <c r="I156" s="223">
        <v>7</v>
      </c>
      <c r="J156" s="224"/>
      <c r="K156" s="224"/>
      <c r="L156" s="149">
        <v>1</v>
      </c>
      <c r="M156" s="154">
        <f t="shared" si="66"/>
        <v>1</v>
      </c>
      <c r="N156" s="225"/>
      <c r="O156" s="225">
        <v>0</v>
      </c>
      <c r="P156" s="162"/>
    </row>
    <row r="157" spans="1:16" x14ac:dyDescent="0.2">
      <c r="A157" s="148">
        <f t="shared" si="57"/>
        <v>156</v>
      </c>
      <c r="B157" s="140" t="s">
        <v>1005</v>
      </c>
      <c r="C157" s="141">
        <v>44700</v>
      </c>
      <c r="D157" s="151">
        <f t="shared" si="65"/>
        <v>20</v>
      </c>
      <c r="E157" s="151" t="str">
        <f>CHOOSE(WEEKDAY(Tabla2[[#This Row],[Fecha]]),"D","L","M","X","J","V","S")</f>
        <v>J</v>
      </c>
      <c r="F157" s="229"/>
      <c r="G157" s="143" t="s">
        <v>1006</v>
      </c>
      <c r="H157" s="140" t="s">
        <v>1006</v>
      </c>
      <c r="I157" s="223">
        <v>9</v>
      </c>
      <c r="J157" s="224"/>
      <c r="K157" s="224"/>
      <c r="L157" s="149">
        <v>1</v>
      </c>
      <c r="M157" s="154">
        <f t="shared" si="66"/>
        <v>1</v>
      </c>
      <c r="N157" s="225"/>
      <c r="O157" s="225">
        <v>0</v>
      </c>
      <c r="P157" s="162"/>
    </row>
    <row r="158" spans="1:16" x14ac:dyDescent="0.2">
      <c r="A158" s="148">
        <f t="shared" si="57"/>
        <v>157</v>
      </c>
      <c r="B158" s="140" t="s">
        <v>1005</v>
      </c>
      <c r="C158" s="141">
        <v>44702</v>
      </c>
      <c r="D158" s="151">
        <f t="shared" ref="D158:D161" si="67">WEEKNUM(C158,21)</f>
        <v>20</v>
      </c>
      <c r="E158" s="151" t="str">
        <f>CHOOSE(WEEKDAY(Tabla2[[#This Row],[Fecha]]),"D","L","M","X","J","V","S")</f>
        <v>S</v>
      </c>
      <c r="F158" s="229"/>
      <c r="G158" s="143" t="s">
        <v>1006</v>
      </c>
      <c r="H158" s="140" t="s">
        <v>1006</v>
      </c>
      <c r="I158" s="165">
        <v>8</v>
      </c>
      <c r="J158" s="143"/>
      <c r="K158" s="143"/>
      <c r="L158" s="149">
        <v>1</v>
      </c>
      <c r="M158" s="154">
        <f t="shared" si="66"/>
        <v>1</v>
      </c>
      <c r="N158" s="168"/>
      <c r="O158" s="168">
        <v>0</v>
      </c>
      <c r="P158" s="142"/>
    </row>
    <row r="159" spans="1:16" x14ac:dyDescent="0.2">
      <c r="A159" s="148">
        <f t="shared" si="57"/>
        <v>158</v>
      </c>
      <c r="B159" s="140" t="s">
        <v>1005</v>
      </c>
      <c r="C159" s="141">
        <v>44702</v>
      </c>
      <c r="D159" s="151">
        <f t="shared" si="67"/>
        <v>20</v>
      </c>
      <c r="E159" s="151" t="str">
        <f>CHOOSE(WEEKDAY(Tabla2[[#This Row],[Fecha]]),"D","L","M","X","J","V","S")</f>
        <v>S</v>
      </c>
      <c r="F159" s="229"/>
      <c r="G159" s="143" t="s">
        <v>1006</v>
      </c>
      <c r="H159" s="140" t="s">
        <v>1006</v>
      </c>
      <c r="I159" s="45">
        <v>5</v>
      </c>
      <c r="J159" s="163"/>
      <c r="K159" s="163"/>
      <c r="L159" s="149">
        <v>1</v>
      </c>
      <c r="M159" s="154">
        <f t="shared" si="66"/>
        <v>1</v>
      </c>
      <c r="N159" s="164"/>
      <c r="O159" s="164">
        <v>0</v>
      </c>
      <c r="P159" s="162"/>
    </row>
    <row r="160" spans="1:16" x14ac:dyDescent="0.2">
      <c r="A160" s="148">
        <f t="shared" si="57"/>
        <v>159</v>
      </c>
      <c r="B160" s="140" t="s">
        <v>1005</v>
      </c>
      <c r="C160" s="141">
        <v>44702</v>
      </c>
      <c r="D160" s="151">
        <f t="shared" si="67"/>
        <v>20</v>
      </c>
      <c r="E160" s="151" t="str">
        <f>CHOOSE(WEEKDAY(Tabla2[[#This Row],[Fecha]]),"D","L","M","X","J","V","S")</f>
        <v>S</v>
      </c>
      <c r="F160" s="229"/>
      <c r="G160" s="143" t="s">
        <v>1006</v>
      </c>
      <c r="H160" s="140" t="s">
        <v>1006</v>
      </c>
      <c r="I160" s="45">
        <v>2</v>
      </c>
      <c r="J160" s="163"/>
      <c r="K160" s="163"/>
      <c r="L160" s="149">
        <v>1</v>
      </c>
      <c r="M160" s="154">
        <f t="shared" si="66"/>
        <v>1</v>
      </c>
      <c r="N160" s="164"/>
      <c r="O160" s="164">
        <v>0</v>
      </c>
      <c r="P160" s="162"/>
    </row>
    <row r="161" spans="1:16" x14ac:dyDescent="0.2">
      <c r="A161" s="148">
        <f t="shared" si="57"/>
        <v>160</v>
      </c>
      <c r="B161" s="140" t="s">
        <v>1005</v>
      </c>
      <c r="C161" s="141">
        <v>44702</v>
      </c>
      <c r="D161" s="151">
        <f t="shared" si="67"/>
        <v>20</v>
      </c>
      <c r="E161" s="151" t="str">
        <f>CHOOSE(WEEKDAY(Tabla2[[#This Row],[Fecha]]),"D","L","M","X","J","V","S")</f>
        <v>S</v>
      </c>
      <c r="F161" s="229"/>
      <c r="G161" s="143" t="s">
        <v>1006</v>
      </c>
      <c r="H161" s="140" t="s">
        <v>1006</v>
      </c>
      <c r="I161" s="45">
        <v>3</v>
      </c>
      <c r="J161" s="163"/>
      <c r="K161" s="163"/>
      <c r="L161" s="149">
        <v>1</v>
      </c>
      <c r="M161" s="154">
        <f t="shared" si="66"/>
        <v>1</v>
      </c>
      <c r="N161" s="164"/>
      <c r="O161" s="164">
        <v>0</v>
      </c>
      <c r="P161" s="162"/>
    </row>
    <row r="162" spans="1:16" x14ac:dyDescent="0.2">
      <c r="A162" s="148">
        <f t="shared" si="57"/>
        <v>161</v>
      </c>
      <c r="B162" s="140" t="s">
        <v>1005</v>
      </c>
      <c r="C162" s="141">
        <v>44707</v>
      </c>
      <c r="D162" s="151">
        <f t="shared" ref="D162:D165" si="68">WEEKNUM(C162,21)</f>
        <v>21</v>
      </c>
      <c r="E162" s="151" t="str">
        <f>CHOOSE(WEEKDAY(Tabla2[[#This Row],[Fecha]]),"D","L","M","X","J","V","S")</f>
        <v>J</v>
      </c>
      <c r="F162" s="229"/>
      <c r="G162" s="143" t="s">
        <v>1006</v>
      </c>
      <c r="H162" s="140" t="s">
        <v>1006</v>
      </c>
      <c r="I162" s="239">
        <v>9</v>
      </c>
      <c r="J162" s="240"/>
      <c r="K162" s="240"/>
      <c r="L162" s="149">
        <v>1</v>
      </c>
      <c r="M162" s="154">
        <f t="shared" si="66"/>
        <v>1</v>
      </c>
      <c r="N162" s="241"/>
      <c r="O162" s="241">
        <v>0</v>
      </c>
      <c r="P162" s="142"/>
    </row>
    <row r="163" spans="1:16" x14ac:dyDescent="0.2">
      <c r="A163" s="148">
        <f t="shared" si="57"/>
        <v>162</v>
      </c>
      <c r="B163" s="140" t="s">
        <v>1005</v>
      </c>
      <c r="C163" s="141">
        <v>44707</v>
      </c>
      <c r="D163" s="151">
        <f t="shared" si="68"/>
        <v>21</v>
      </c>
      <c r="E163" s="151" t="str">
        <f>CHOOSE(WEEKDAY(Tabla2[[#This Row],[Fecha]]),"D","L","M","X","J","V","S")</f>
        <v>J</v>
      </c>
      <c r="F163" s="229"/>
      <c r="G163" s="143" t="s">
        <v>1006</v>
      </c>
      <c r="H163" s="140" t="s">
        <v>1006</v>
      </c>
      <c r="I163" s="236">
        <v>9</v>
      </c>
      <c r="J163" s="237"/>
      <c r="K163" s="237"/>
      <c r="L163" s="149">
        <v>1</v>
      </c>
      <c r="M163" s="154">
        <f t="shared" si="66"/>
        <v>1</v>
      </c>
      <c r="N163" s="238"/>
      <c r="O163" s="238">
        <v>0</v>
      </c>
      <c r="P163" s="162"/>
    </row>
    <row r="164" spans="1:16" x14ac:dyDescent="0.2">
      <c r="A164" s="148">
        <f t="shared" si="57"/>
        <v>163</v>
      </c>
      <c r="B164" s="140" t="s">
        <v>1005</v>
      </c>
      <c r="C164" s="141">
        <v>44707</v>
      </c>
      <c r="D164" s="151">
        <f t="shared" si="68"/>
        <v>21</v>
      </c>
      <c r="E164" s="151" t="str">
        <f>CHOOSE(WEEKDAY(Tabla2[[#This Row],[Fecha]]),"D","L","M","X","J","V","S")</f>
        <v>J</v>
      </c>
      <c r="F164" s="229"/>
      <c r="G164" s="143" t="s">
        <v>1006</v>
      </c>
      <c r="H164" s="140" t="s">
        <v>1006</v>
      </c>
      <c r="I164" s="236">
        <v>8</v>
      </c>
      <c r="J164" s="237"/>
      <c r="K164" s="237"/>
      <c r="L164" s="149">
        <v>1</v>
      </c>
      <c r="M164" s="154">
        <f t="shared" si="66"/>
        <v>1</v>
      </c>
      <c r="N164" s="238"/>
      <c r="O164" s="238">
        <v>0</v>
      </c>
      <c r="P164" s="162"/>
    </row>
    <row r="165" spans="1:16" x14ac:dyDescent="0.2">
      <c r="A165" s="148">
        <f t="shared" si="57"/>
        <v>164</v>
      </c>
      <c r="B165" s="140" t="s">
        <v>1005</v>
      </c>
      <c r="C165" s="141">
        <v>44707</v>
      </c>
      <c r="D165" s="151">
        <f t="shared" si="68"/>
        <v>21</v>
      </c>
      <c r="E165" s="151" t="str">
        <f>CHOOSE(WEEKDAY(Tabla2[[#This Row],[Fecha]]),"D","L","M","X","J","V","S")</f>
        <v>J</v>
      </c>
      <c r="F165" s="229"/>
      <c r="G165" s="143" t="s">
        <v>1006</v>
      </c>
      <c r="H165" s="140" t="s">
        <v>1006</v>
      </c>
      <c r="I165" s="236">
        <v>2</v>
      </c>
      <c r="J165" s="237"/>
      <c r="K165" s="237"/>
      <c r="L165" s="149">
        <v>1</v>
      </c>
      <c r="M165" s="154">
        <f t="shared" si="66"/>
        <v>1</v>
      </c>
      <c r="N165" s="242" t="s">
        <v>610</v>
      </c>
      <c r="O165" s="243">
        <v>1</v>
      </c>
      <c r="P165" s="162"/>
    </row>
    <row r="166" spans="1:16" x14ac:dyDescent="0.2">
      <c r="A166" s="148">
        <f t="shared" si="57"/>
        <v>165</v>
      </c>
      <c r="B166" s="140" t="s">
        <v>1005</v>
      </c>
      <c r="C166" s="141">
        <v>44709</v>
      </c>
      <c r="D166" s="151">
        <f t="shared" ref="D166:D169" si="69">WEEKNUM(C166,21)</f>
        <v>21</v>
      </c>
      <c r="E166" s="151" t="str">
        <f>CHOOSE(WEEKDAY(Tabla2[[#This Row],[Fecha]]),"D","L","M","X","J","V","S")</f>
        <v>S</v>
      </c>
      <c r="F166" s="229"/>
      <c r="G166" s="143" t="s">
        <v>1006</v>
      </c>
      <c r="H166" s="140" t="s">
        <v>1006</v>
      </c>
      <c r="I166" s="129">
        <v>2</v>
      </c>
      <c r="J166" s="240"/>
      <c r="K166" s="240"/>
      <c r="L166" s="149">
        <v>1</v>
      </c>
      <c r="M166" s="154">
        <f t="shared" ref="M166:M170" si="70">IF(B166="GP",L166*1.5,IF(B166="LP",L166*1,IF(B166="EU",L166*2.5,L166*0.5)))</f>
        <v>1</v>
      </c>
      <c r="N166" s="241"/>
      <c r="O166" s="241">
        <v>0</v>
      </c>
      <c r="P166" s="142"/>
    </row>
    <row r="167" spans="1:16" x14ac:dyDescent="0.2">
      <c r="A167" s="148">
        <f t="shared" si="57"/>
        <v>166</v>
      </c>
      <c r="B167" s="140" t="s">
        <v>1005</v>
      </c>
      <c r="C167" s="141">
        <v>44709</v>
      </c>
      <c r="D167" s="151">
        <f t="shared" si="69"/>
        <v>21</v>
      </c>
      <c r="E167" s="151" t="str">
        <f>CHOOSE(WEEKDAY(Tabla2[[#This Row],[Fecha]]),"D","L","M","X","J","V","S")</f>
        <v>S</v>
      </c>
      <c r="F167" s="229"/>
      <c r="G167" s="143" t="s">
        <v>1006</v>
      </c>
      <c r="H167" s="140" t="s">
        <v>1006</v>
      </c>
      <c r="I167" s="129">
        <v>5</v>
      </c>
      <c r="J167" s="237"/>
      <c r="K167" s="237"/>
      <c r="L167" s="149">
        <v>1</v>
      </c>
      <c r="M167" s="154">
        <f t="shared" si="70"/>
        <v>1</v>
      </c>
      <c r="N167" s="242" t="s">
        <v>610</v>
      </c>
      <c r="O167" s="243">
        <v>1</v>
      </c>
      <c r="P167" s="162"/>
    </row>
    <row r="168" spans="1:16" x14ac:dyDescent="0.2">
      <c r="A168" s="148">
        <f t="shared" si="57"/>
        <v>167</v>
      </c>
      <c r="B168" s="140" t="s">
        <v>1005</v>
      </c>
      <c r="C168" s="141">
        <v>44709</v>
      </c>
      <c r="D168" s="151">
        <f t="shared" si="69"/>
        <v>21</v>
      </c>
      <c r="E168" s="151" t="str">
        <f>CHOOSE(WEEKDAY(Tabla2[[#This Row],[Fecha]]),"D","L","M","X","J","V","S")</f>
        <v>S</v>
      </c>
      <c r="F168" s="229"/>
      <c r="G168" s="143" t="s">
        <v>1006</v>
      </c>
      <c r="H168" s="140" t="s">
        <v>1006</v>
      </c>
      <c r="I168" s="129">
        <v>0</v>
      </c>
      <c r="J168" s="237"/>
      <c r="K168" s="237"/>
      <c r="L168" s="149">
        <v>1</v>
      </c>
      <c r="M168" s="154">
        <f t="shared" si="70"/>
        <v>1</v>
      </c>
      <c r="N168" s="238"/>
      <c r="O168" s="238">
        <v>0</v>
      </c>
      <c r="P168" s="162"/>
    </row>
    <row r="169" spans="1:16" x14ac:dyDescent="0.2">
      <c r="A169" s="148">
        <f t="shared" si="57"/>
        <v>168</v>
      </c>
      <c r="B169" s="140" t="s">
        <v>1005</v>
      </c>
      <c r="C169" s="141">
        <v>44709</v>
      </c>
      <c r="D169" s="151">
        <f t="shared" si="69"/>
        <v>21</v>
      </c>
      <c r="E169" s="151" t="str">
        <f>CHOOSE(WEEKDAY(Tabla2[[#This Row],[Fecha]]),"D","L","M","X","J","V","S")</f>
        <v>S</v>
      </c>
      <c r="F169" s="229"/>
      <c r="G169" s="143" t="s">
        <v>1006</v>
      </c>
      <c r="H169" s="140" t="s">
        <v>1006</v>
      </c>
      <c r="I169" s="129">
        <v>1</v>
      </c>
      <c r="J169" s="237"/>
      <c r="K169" s="237"/>
      <c r="L169" s="149">
        <v>1</v>
      </c>
      <c r="M169" s="154">
        <f t="shared" si="70"/>
        <v>1</v>
      </c>
      <c r="N169" s="238"/>
      <c r="O169" s="238">
        <v>0</v>
      </c>
      <c r="P169" s="162"/>
    </row>
    <row r="170" spans="1:16" x14ac:dyDescent="0.2">
      <c r="A170" s="148">
        <f t="shared" si="57"/>
        <v>169</v>
      </c>
      <c r="B170" s="140" t="s">
        <v>1005</v>
      </c>
      <c r="C170" s="141">
        <v>44714</v>
      </c>
      <c r="D170" s="151">
        <f t="shared" ref="D170:D173" si="71">WEEKNUM(C170,21)</f>
        <v>22</v>
      </c>
      <c r="E170" s="151" t="str">
        <f>CHOOSE(WEEKDAY(Tabla2[[#This Row],[Fecha]]),"D","L","M","X","J","V","S")</f>
        <v>J</v>
      </c>
      <c r="F170" s="229"/>
      <c r="G170" s="143" t="s">
        <v>1006</v>
      </c>
      <c r="H170" s="140" t="s">
        <v>1006</v>
      </c>
      <c r="I170" s="239">
        <v>2</v>
      </c>
      <c r="J170" s="240"/>
      <c r="K170" s="240"/>
      <c r="L170" s="149">
        <v>1</v>
      </c>
      <c r="M170" s="154">
        <f t="shared" si="70"/>
        <v>1</v>
      </c>
      <c r="N170" s="241"/>
      <c r="O170" s="241">
        <v>0</v>
      </c>
      <c r="P170" s="142"/>
    </row>
    <row r="171" spans="1:16" x14ac:dyDescent="0.2">
      <c r="A171" s="148">
        <f t="shared" si="57"/>
        <v>170</v>
      </c>
      <c r="B171" s="140" t="s">
        <v>1005</v>
      </c>
      <c r="C171" s="141">
        <v>44714</v>
      </c>
      <c r="D171" s="151">
        <f t="shared" si="71"/>
        <v>22</v>
      </c>
      <c r="E171" s="151" t="str">
        <f>CHOOSE(WEEKDAY(Tabla2[[#This Row],[Fecha]]),"D","L","M","X","J","V","S")</f>
        <v>J</v>
      </c>
      <c r="F171" s="229"/>
      <c r="G171" s="143" t="s">
        <v>1006</v>
      </c>
      <c r="H171" s="140" t="s">
        <v>1006</v>
      </c>
      <c r="I171" s="236">
        <v>5</v>
      </c>
      <c r="J171" s="237"/>
      <c r="K171" s="237"/>
      <c r="L171" s="149">
        <v>1</v>
      </c>
      <c r="M171" s="154">
        <f t="shared" ref="M171:M174" si="72">IF(B171="GP",L171*1.5,IF(B171="LP",L171*1,IF(B171="EU",L171*2.5,L171*0.5)))</f>
        <v>1</v>
      </c>
      <c r="N171" s="238"/>
      <c r="O171" s="238">
        <v>0</v>
      </c>
      <c r="P171" s="162"/>
    </row>
    <row r="172" spans="1:16" x14ac:dyDescent="0.2">
      <c r="A172" s="148">
        <f t="shared" si="57"/>
        <v>171</v>
      </c>
      <c r="B172" s="140" t="s">
        <v>1005</v>
      </c>
      <c r="C172" s="141">
        <v>44714</v>
      </c>
      <c r="D172" s="151">
        <f t="shared" si="71"/>
        <v>22</v>
      </c>
      <c r="E172" s="151" t="str">
        <f>CHOOSE(WEEKDAY(Tabla2[[#This Row],[Fecha]]),"D","L","M","X","J","V","S")</f>
        <v>J</v>
      </c>
      <c r="F172" s="229"/>
      <c r="G172" s="143" t="s">
        <v>1006</v>
      </c>
      <c r="H172" s="140" t="s">
        <v>1006</v>
      </c>
      <c r="I172" s="236">
        <v>8</v>
      </c>
      <c r="J172" s="237"/>
      <c r="K172" s="237"/>
      <c r="L172" s="149">
        <v>1</v>
      </c>
      <c r="M172" s="154">
        <f t="shared" si="72"/>
        <v>1</v>
      </c>
      <c r="N172" s="242" t="s">
        <v>610</v>
      </c>
      <c r="O172" s="243">
        <v>1</v>
      </c>
      <c r="P172" s="162"/>
    </row>
    <row r="173" spans="1:16" x14ac:dyDescent="0.2">
      <c r="A173" s="148">
        <f t="shared" si="57"/>
        <v>172</v>
      </c>
      <c r="B173" s="140" t="s">
        <v>1005</v>
      </c>
      <c r="C173" s="141">
        <v>44714</v>
      </c>
      <c r="D173" s="151">
        <f t="shared" si="71"/>
        <v>22</v>
      </c>
      <c r="E173" s="151" t="str">
        <f>CHOOSE(WEEKDAY(Tabla2[[#This Row],[Fecha]]),"D","L","M","X","J","V","S")</f>
        <v>J</v>
      </c>
      <c r="F173" s="229"/>
      <c r="G173" s="143" t="s">
        <v>1006</v>
      </c>
      <c r="H173" s="140" t="s">
        <v>1006</v>
      </c>
      <c r="I173" s="236">
        <v>5</v>
      </c>
      <c r="J173" s="237"/>
      <c r="K173" s="237"/>
      <c r="L173" s="149">
        <v>1</v>
      </c>
      <c r="M173" s="154">
        <f t="shared" si="72"/>
        <v>1</v>
      </c>
      <c r="N173" s="238"/>
      <c r="O173" s="238">
        <v>0</v>
      </c>
      <c r="P173" s="162"/>
    </row>
    <row r="174" spans="1:16" x14ac:dyDescent="0.2">
      <c r="A174" s="148">
        <f t="shared" si="57"/>
        <v>173</v>
      </c>
      <c r="B174" s="140" t="s">
        <v>1005</v>
      </c>
      <c r="C174" s="141">
        <v>44716</v>
      </c>
      <c r="D174" s="151">
        <f t="shared" ref="D174:D177" si="73">WEEKNUM(C174,21)</f>
        <v>22</v>
      </c>
      <c r="E174" s="151" t="str">
        <f>CHOOSE(WEEKDAY(Tabla2[[#This Row],[Fecha]]),"D","L","M","X","J","V","S")</f>
        <v>S</v>
      </c>
      <c r="F174" s="229"/>
      <c r="G174" s="143" t="s">
        <v>1006</v>
      </c>
      <c r="H174" s="140" t="s">
        <v>1006</v>
      </c>
      <c r="I174" s="239">
        <v>2</v>
      </c>
      <c r="J174" s="240"/>
      <c r="K174" s="240"/>
      <c r="L174" s="149">
        <v>1</v>
      </c>
      <c r="M174" s="154">
        <f t="shared" si="72"/>
        <v>1</v>
      </c>
      <c r="N174" s="241"/>
      <c r="O174" s="241">
        <v>0</v>
      </c>
      <c r="P174" s="142"/>
    </row>
    <row r="175" spans="1:16" x14ac:dyDescent="0.2">
      <c r="A175" s="148">
        <f t="shared" si="57"/>
        <v>174</v>
      </c>
      <c r="B175" s="140" t="s">
        <v>1005</v>
      </c>
      <c r="C175" s="141">
        <v>44716</v>
      </c>
      <c r="D175" s="151">
        <f t="shared" si="73"/>
        <v>22</v>
      </c>
      <c r="E175" s="151" t="str">
        <f>CHOOSE(WEEKDAY(Tabla2[[#This Row],[Fecha]]),"D","L","M","X","J","V","S")</f>
        <v>S</v>
      </c>
      <c r="F175" s="229"/>
      <c r="G175" s="143" t="s">
        <v>1006</v>
      </c>
      <c r="H175" s="140" t="s">
        <v>1006</v>
      </c>
      <c r="I175" s="236">
        <v>8</v>
      </c>
      <c r="J175" s="237"/>
      <c r="K175" s="237"/>
      <c r="L175" s="149">
        <v>1</v>
      </c>
      <c r="M175" s="154">
        <f t="shared" ref="M175:M178" si="74">IF(B175="GP",L175*1.5,IF(B175="LP",L175*1,IF(B175="EU",L175*2.5,L175*0.5)))</f>
        <v>1</v>
      </c>
      <c r="N175" s="238"/>
      <c r="O175" s="238">
        <v>0</v>
      </c>
      <c r="P175" s="162"/>
    </row>
    <row r="176" spans="1:16" x14ac:dyDescent="0.2">
      <c r="A176" s="148">
        <f t="shared" si="57"/>
        <v>175</v>
      </c>
      <c r="B176" s="140" t="s">
        <v>1005</v>
      </c>
      <c r="C176" s="141">
        <v>44716</v>
      </c>
      <c r="D176" s="151">
        <f t="shared" si="73"/>
        <v>22</v>
      </c>
      <c r="E176" s="151" t="str">
        <f>CHOOSE(WEEKDAY(Tabla2[[#This Row],[Fecha]]),"D","L","M","X","J","V","S")</f>
        <v>S</v>
      </c>
      <c r="F176" s="229"/>
      <c r="G176" s="143" t="s">
        <v>1006</v>
      </c>
      <c r="H176" s="140" t="s">
        <v>1006</v>
      </c>
      <c r="I176" s="236">
        <v>3</v>
      </c>
      <c r="J176" s="237"/>
      <c r="K176" s="237"/>
      <c r="L176" s="149">
        <v>1</v>
      </c>
      <c r="M176" s="154">
        <f t="shared" si="74"/>
        <v>1</v>
      </c>
      <c r="N176" s="242" t="s">
        <v>610</v>
      </c>
      <c r="O176" s="243">
        <v>1</v>
      </c>
      <c r="P176" s="162"/>
    </row>
    <row r="177" spans="1:16" x14ac:dyDescent="0.2">
      <c r="A177" s="148">
        <f t="shared" si="57"/>
        <v>176</v>
      </c>
      <c r="B177" s="140" t="s">
        <v>1005</v>
      </c>
      <c r="C177" s="141">
        <v>44716</v>
      </c>
      <c r="D177" s="151">
        <f t="shared" si="73"/>
        <v>22</v>
      </c>
      <c r="E177" s="151" t="str">
        <f>CHOOSE(WEEKDAY(Tabla2[[#This Row],[Fecha]]),"D","L","M","X","J","V","S")</f>
        <v>S</v>
      </c>
      <c r="F177" s="229"/>
      <c r="G177" s="143" t="s">
        <v>1006</v>
      </c>
      <c r="H177" s="140" t="s">
        <v>1006</v>
      </c>
      <c r="I177" s="236">
        <v>5</v>
      </c>
      <c r="J177" s="237"/>
      <c r="K177" s="237"/>
      <c r="L177" s="149">
        <v>1</v>
      </c>
      <c r="M177" s="154">
        <f t="shared" si="74"/>
        <v>1</v>
      </c>
      <c r="N177" s="238"/>
      <c r="O177" s="238">
        <v>0</v>
      </c>
      <c r="P177" s="162"/>
    </row>
    <row r="178" spans="1:16" x14ac:dyDescent="0.2">
      <c r="A178" s="148">
        <f t="shared" si="57"/>
        <v>177</v>
      </c>
      <c r="B178" s="140" t="s">
        <v>1005</v>
      </c>
      <c r="C178" s="141">
        <v>44721</v>
      </c>
      <c r="D178" s="151">
        <f t="shared" ref="D178:D181" si="75">WEEKNUM(C178,21)</f>
        <v>23</v>
      </c>
      <c r="E178" s="151" t="str">
        <f>CHOOSE(WEEKDAY(Tabla2[[#This Row],[Fecha]]),"D","L","M","X","J","V","S")</f>
        <v>J</v>
      </c>
      <c r="F178" s="229"/>
      <c r="G178" s="143" t="s">
        <v>1006</v>
      </c>
      <c r="H178" s="140" t="s">
        <v>1006</v>
      </c>
      <c r="I178" s="165">
        <v>8</v>
      </c>
      <c r="J178" s="143"/>
      <c r="K178" s="143"/>
      <c r="L178" s="149">
        <v>1</v>
      </c>
      <c r="M178" s="154">
        <f t="shared" si="74"/>
        <v>1</v>
      </c>
      <c r="N178" s="168"/>
      <c r="O178" s="168">
        <v>0</v>
      </c>
      <c r="P178" s="142"/>
    </row>
    <row r="179" spans="1:16" x14ac:dyDescent="0.2">
      <c r="A179" s="148">
        <f t="shared" si="57"/>
        <v>178</v>
      </c>
      <c r="B179" s="140" t="s">
        <v>1005</v>
      </c>
      <c r="C179" s="141">
        <v>44721</v>
      </c>
      <c r="D179" s="151">
        <f t="shared" si="75"/>
        <v>23</v>
      </c>
      <c r="E179" s="151" t="str">
        <f>CHOOSE(WEEKDAY(Tabla2[[#This Row],[Fecha]]),"D","L","M","X","J","V","S")</f>
        <v>J</v>
      </c>
      <c r="F179" s="229"/>
      <c r="G179" s="143" t="s">
        <v>1006</v>
      </c>
      <c r="H179" s="140" t="s">
        <v>1006</v>
      </c>
      <c r="I179" s="45">
        <v>8</v>
      </c>
      <c r="J179" s="163"/>
      <c r="K179" s="163"/>
      <c r="L179" s="149">
        <v>1</v>
      </c>
      <c r="M179" s="154">
        <f t="shared" ref="M179:M181" si="76">IF(B179="GP",L179*1.5,IF(B179="LP",L179*1,IF(B179="EU",L179*2.5,L179*0.5)))</f>
        <v>1</v>
      </c>
      <c r="N179" s="164"/>
      <c r="O179" s="164">
        <v>0</v>
      </c>
      <c r="P179" s="162"/>
    </row>
    <row r="180" spans="1:16" x14ac:dyDescent="0.2">
      <c r="A180" s="148">
        <f t="shared" si="57"/>
        <v>179</v>
      </c>
      <c r="B180" s="140" t="s">
        <v>1005</v>
      </c>
      <c r="C180" s="141">
        <v>44721</v>
      </c>
      <c r="D180" s="151">
        <f t="shared" si="75"/>
        <v>23</v>
      </c>
      <c r="E180" s="151" t="str">
        <f>CHOOSE(WEEKDAY(Tabla2[[#This Row],[Fecha]]),"D","L","M","X","J","V","S")</f>
        <v>J</v>
      </c>
      <c r="F180" s="229"/>
      <c r="G180" s="143" t="s">
        <v>1006</v>
      </c>
      <c r="H180" s="140" t="s">
        <v>1006</v>
      </c>
      <c r="I180" s="45">
        <v>5</v>
      </c>
      <c r="J180" s="163"/>
      <c r="K180" s="163"/>
      <c r="L180" s="149">
        <v>1</v>
      </c>
      <c r="M180" s="154">
        <f t="shared" si="76"/>
        <v>1</v>
      </c>
      <c r="N180" s="164"/>
      <c r="O180" s="164">
        <v>0</v>
      </c>
      <c r="P180" s="162"/>
    </row>
    <row r="181" spans="1:16" x14ac:dyDescent="0.2">
      <c r="A181" s="148">
        <f t="shared" si="57"/>
        <v>180</v>
      </c>
      <c r="B181" s="140" t="s">
        <v>1005</v>
      </c>
      <c r="C181" s="141">
        <v>44721</v>
      </c>
      <c r="D181" s="151">
        <f t="shared" si="75"/>
        <v>23</v>
      </c>
      <c r="E181" s="151" t="str">
        <f>CHOOSE(WEEKDAY(Tabla2[[#This Row],[Fecha]]),"D","L","M","X","J","V","S")</f>
        <v>J</v>
      </c>
      <c r="F181" s="229"/>
      <c r="G181" s="143" t="s">
        <v>1006</v>
      </c>
      <c r="H181" s="140" t="s">
        <v>1006</v>
      </c>
      <c r="I181" s="45">
        <v>7</v>
      </c>
      <c r="J181" s="163"/>
      <c r="K181" s="163"/>
      <c r="L181" s="149">
        <v>1</v>
      </c>
      <c r="M181" s="154">
        <f t="shared" si="76"/>
        <v>1</v>
      </c>
      <c r="N181" s="164"/>
      <c r="O181" s="164">
        <v>0</v>
      </c>
      <c r="P181" s="162"/>
    </row>
    <row r="182" spans="1:16" x14ac:dyDescent="0.2">
      <c r="A182" s="148">
        <f t="shared" si="57"/>
        <v>181</v>
      </c>
      <c r="B182" s="140" t="s">
        <v>1005</v>
      </c>
      <c r="C182" s="141">
        <v>44723</v>
      </c>
      <c r="D182" s="151">
        <f t="shared" ref="D182:D185" si="77">WEEKNUM(C182,21)</f>
        <v>23</v>
      </c>
      <c r="E182" s="151" t="str">
        <f>CHOOSE(WEEKDAY(Tabla2[[#This Row],[Fecha]]),"D","L","M","X","J","V","S")</f>
        <v>S</v>
      </c>
      <c r="F182" s="229"/>
      <c r="G182" s="143" t="s">
        <v>1006</v>
      </c>
      <c r="H182" s="140" t="s">
        <v>1006</v>
      </c>
      <c r="I182" s="165">
        <v>2</v>
      </c>
      <c r="J182" s="143"/>
      <c r="K182" s="143"/>
      <c r="L182" s="149">
        <v>1</v>
      </c>
      <c r="M182" s="154">
        <f t="shared" ref="M182:M209" si="78">IF(B182="GP",L182*1.5,IF(B182="LP",L182*1,IF(B182="EU",L182*2.5,L182*0.5)))</f>
        <v>1</v>
      </c>
      <c r="N182" s="168"/>
      <c r="O182" s="168">
        <v>0</v>
      </c>
      <c r="P182" s="142"/>
    </row>
    <row r="183" spans="1:16" x14ac:dyDescent="0.2">
      <c r="A183" s="148">
        <f t="shared" si="57"/>
        <v>182</v>
      </c>
      <c r="B183" s="140" t="s">
        <v>1005</v>
      </c>
      <c r="C183" s="141">
        <v>44723</v>
      </c>
      <c r="D183" s="151">
        <f t="shared" si="77"/>
        <v>23</v>
      </c>
      <c r="E183" s="151" t="str">
        <f>CHOOSE(WEEKDAY(Tabla2[[#This Row],[Fecha]]),"D","L","M","X","J","V","S")</f>
        <v>S</v>
      </c>
      <c r="F183" s="229"/>
      <c r="G183" s="143" t="s">
        <v>1006</v>
      </c>
      <c r="H183" s="140" t="s">
        <v>1006</v>
      </c>
      <c r="I183" s="45">
        <v>5</v>
      </c>
      <c r="J183" s="163"/>
      <c r="K183" s="163"/>
      <c r="L183" s="149">
        <v>1</v>
      </c>
      <c r="M183" s="154">
        <f t="shared" si="78"/>
        <v>1</v>
      </c>
      <c r="N183" s="164"/>
      <c r="O183" s="164">
        <v>0</v>
      </c>
      <c r="P183" s="162"/>
    </row>
    <row r="184" spans="1:16" x14ac:dyDescent="0.2">
      <c r="A184" s="148">
        <f t="shared" si="57"/>
        <v>183</v>
      </c>
      <c r="B184" s="140" t="s">
        <v>1005</v>
      </c>
      <c r="C184" s="141">
        <v>44723</v>
      </c>
      <c r="D184" s="151">
        <f t="shared" si="77"/>
        <v>23</v>
      </c>
      <c r="E184" s="151" t="str">
        <f>CHOOSE(WEEKDAY(Tabla2[[#This Row],[Fecha]]),"D","L","M","X","J","V","S")</f>
        <v>S</v>
      </c>
      <c r="F184" s="229"/>
      <c r="G184" s="143" t="s">
        <v>1006</v>
      </c>
      <c r="H184" s="140" t="s">
        <v>1006</v>
      </c>
      <c r="I184" s="45">
        <v>9</v>
      </c>
      <c r="J184" s="163"/>
      <c r="K184" s="163"/>
      <c r="L184" s="149">
        <v>1</v>
      </c>
      <c r="M184" s="154">
        <f t="shared" si="78"/>
        <v>1</v>
      </c>
      <c r="N184" s="164"/>
      <c r="O184" s="164">
        <v>0</v>
      </c>
      <c r="P184" s="162"/>
    </row>
    <row r="185" spans="1:16" x14ac:dyDescent="0.2">
      <c r="A185" s="148">
        <f t="shared" si="57"/>
        <v>184</v>
      </c>
      <c r="B185" s="140" t="s">
        <v>1005</v>
      </c>
      <c r="C185" s="141">
        <v>44723</v>
      </c>
      <c r="D185" s="151">
        <f t="shared" si="77"/>
        <v>23</v>
      </c>
      <c r="E185" s="151" t="str">
        <f>CHOOSE(WEEKDAY(Tabla2[[#This Row],[Fecha]]),"D","L","M","X","J","V","S")</f>
        <v>S</v>
      </c>
      <c r="F185" s="229"/>
      <c r="G185" s="143" t="s">
        <v>1006</v>
      </c>
      <c r="H185" s="140" t="s">
        <v>1006</v>
      </c>
      <c r="I185" s="45">
        <v>4</v>
      </c>
      <c r="J185" s="163"/>
      <c r="K185" s="163"/>
      <c r="L185" s="149">
        <v>1</v>
      </c>
      <c r="M185" s="154">
        <f t="shared" si="78"/>
        <v>1</v>
      </c>
      <c r="N185" s="164"/>
      <c r="O185" s="164">
        <v>0</v>
      </c>
      <c r="P185" s="162"/>
    </row>
    <row r="186" spans="1:16" x14ac:dyDescent="0.2">
      <c r="A186" s="148">
        <f t="shared" ref="A186" si="79">+A185+1</f>
        <v>185</v>
      </c>
      <c r="B186" s="140" t="s">
        <v>1005</v>
      </c>
      <c r="C186" s="141">
        <v>44728</v>
      </c>
      <c r="D186" s="151">
        <f t="shared" ref="D186:D189" si="80">WEEKNUM(C186,21)</f>
        <v>24</v>
      </c>
      <c r="E186" s="151" t="str">
        <f>CHOOSE(WEEKDAY(Tabla2[[#This Row],[Fecha]]),"D","L","M","X","J","V","S")</f>
        <v>J</v>
      </c>
      <c r="F186" s="229"/>
      <c r="G186" s="143" t="s">
        <v>1006</v>
      </c>
      <c r="H186" s="140" t="s">
        <v>1006</v>
      </c>
      <c r="I186" s="239">
        <v>2</v>
      </c>
      <c r="J186" s="240"/>
      <c r="K186" s="240"/>
      <c r="L186" s="140">
        <v>1</v>
      </c>
      <c r="M186" s="154">
        <f t="shared" si="78"/>
        <v>1</v>
      </c>
      <c r="N186" s="241"/>
      <c r="O186" s="241">
        <v>0</v>
      </c>
      <c r="P186" s="142"/>
    </row>
    <row r="187" spans="1:16" x14ac:dyDescent="0.2">
      <c r="A187" s="148">
        <f t="shared" ref="A187" si="81">+A186+1</f>
        <v>186</v>
      </c>
      <c r="B187" s="140" t="s">
        <v>1005</v>
      </c>
      <c r="C187" s="141">
        <v>44728</v>
      </c>
      <c r="D187" s="151">
        <f t="shared" si="80"/>
        <v>24</v>
      </c>
      <c r="E187" s="151" t="str">
        <f>CHOOSE(WEEKDAY(Tabla2[[#This Row],[Fecha]]),"D","L","M","X","J","V","S")</f>
        <v>J</v>
      </c>
      <c r="F187" s="229"/>
      <c r="G187" s="143" t="s">
        <v>1006</v>
      </c>
      <c r="H187" s="140" t="s">
        <v>1006</v>
      </c>
      <c r="I187" s="236">
        <v>5</v>
      </c>
      <c r="J187" s="237"/>
      <c r="K187" s="237"/>
      <c r="L187" s="248">
        <v>1</v>
      </c>
      <c r="M187" s="154">
        <f t="shared" si="78"/>
        <v>1</v>
      </c>
      <c r="N187" s="238"/>
      <c r="O187" s="238">
        <v>0</v>
      </c>
      <c r="P187" s="162"/>
    </row>
    <row r="188" spans="1:16" x14ac:dyDescent="0.2">
      <c r="A188" s="148">
        <f t="shared" ref="A188" si="82">+A187+1</f>
        <v>187</v>
      </c>
      <c r="B188" s="140" t="s">
        <v>1005</v>
      </c>
      <c r="C188" s="141">
        <v>44728</v>
      </c>
      <c r="D188" s="151">
        <f t="shared" si="80"/>
        <v>24</v>
      </c>
      <c r="E188" s="151" t="str">
        <f>CHOOSE(WEEKDAY(Tabla2[[#This Row],[Fecha]]),"D","L","M","X","J","V","S")</f>
        <v>J</v>
      </c>
      <c r="F188" s="229"/>
      <c r="G188" s="143" t="s">
        <v>1006</v>
      </c>
      <c r="H188" s="140" t="s">
        <v>1006</v>
      </c>
      <c r="I188" s="236">
        <v>6</v>
      </c>
      <c r="J188" s="237"/>
      <c r="K188" s="237"/>
      <c r="L188" s="248">
        <v>1</v>
      </c>
      <c r="M188" s="154">
        <f t="shared" si="78"/>
        <v>1</v>
      </c>
      <c r="N188" s="238"/>
      <c r="O188" s="238">
        <v>0</v>
      </c>
      <c r="P188" s="162"/>
    </row>
    <row r="189" spans="1:16" x14ac:dyDescent="0.2">
      <c r="A189" s="148">
        <f t="shared" ref="A189:A252" si="83">+A188+1</f>
        <v>188</v>
      </c>
      <c r="B189" s="140" t="s">
        <v>1005</v>
      </c>
      <c r="C189" s="141">
        <v>44728</v>
      </c>
      <c r="D189" s="151">
        <f t="shared" si="80"/>
        <v>24</v>
      </c>
      <c r="E189" s="151" t="str">
        <f>CHOOSE(WEEKDAY(Tabla2[[#This Row],[Fecha]]),"D","L","M","X","J","V","S")</f>
        <v>J</v>
      </c>
      <c r="F189" s="229"/>
      <c r="G189" s="143" t="s">
        <v>1006</v>
      </c>
      <c r="H189" s="140" t="s">
        <v>1006</v>
      </c>
      <c r="I189" s="236">
        <v>2</v>
      </c>
      <c r="J189" s="237"/>
      <c r="K189" s="237"/>
      <c r="L189" s="248">
        <v>1</v>
      </c>
      <c r="M189" s="154">
        <f t="shared" si="78"/>
        <v>1</v>
      </c>
      <c r="N189" s="238"/>
      <c r="O189" s="238">
        <v>0</v>
      </c>
      <c r="P189" s="162"/>
    </row>
    <row r="190" spans="1:16" x14ac:dyDescent="0.2">
      <c r="A190" s="148">
        <f t="shared" si="83"/>
        <v>189</v>
      </c>
      <c r="B190" s="140" t="s">
        <v>1005</v>
      </c>
      <c r="C190" s="141">
        <v>44730</v>
      </c>
      <c r="D190" s="151">
        <f t="shared" ref="D190:D193" si="84">WEEKNUM(C190,21)</f>
        <v>24</v>
      </c>
      <c r="E190" s="151" t="str">
        <f>CHOOSE(WEEKDAY(Tabla2[[#This Row],[Fecha]]),"D","L","M","X","J","V","S")</f>
        <v>S</v>
      </c>
      <c r="F190" s="229"/>
      <c r="G190" s="143" t="s">
        <v>1006</v>
      </c>
      <c r="H190" s="140" t="s">
        <v>1006</v>
      </c>
      <c r="I190" s="252">
        <v>2</v>
      </c>
      <c r="J190" s="253"/>
      <c r="K190" s="253"/>
      <c r="L190" s="248">
        <v>1</v>
      </c>
      <c r="M190" s="154">
        <f t="shared" si="78"/>
        <v>1</v>
      </c>
      <c r="N190" s="254"/>
      <c r="O190" s="254">
        <v>0</v>
      </c>
      <c r="P190" s="142"/>
    </row>
    <row r="191" spans="1:16" x14ac:dyDescent="0.2">
      <c r="A191" s="148">
        <f t="shared" si="83"/>
        <v>190</v>
      </c>
      <c r="B191" s="140" t="s">
        <v>1005</v>
      </c>
      <c r="C191" s="141">
        <v>44730</v>
      </c>
      <c r="D191" s="151">
        <f t="shared" si="84"/>
        <v>24</v>
      </c>
      <c r="E191" s="151" t="str">
        <f>CHOOSE(WEEKDAY(Tabla2[[#This Row],[Fecha]]),"D","L","M","X","J","V","S")</f>
        <v>S</v>
      </c>
      <c r="F191" s="229"/>
      <c r="G191" s="143" t="s">
        <v>1006</v>
      </c>
      <c r="H191" s="140" t="s">
        <v>1006</v>
      </c>
      <c r="I191" s="249">
        <v>5</v>
      </c>
      <c r="J191" s="250"/>
      <c r="K191" s="250"/>
      <c r="L191" s="248">
        <v>1</v>
      </c>
      <c r="M191" s="154">
        <f t="shared" si="78"/>
        <v>1</v>
      </c>
      <c r="N191" s="251"/>
      <c r="O191" s="251">
        <v>0</v>
      </c>
      <c r="P191" s="162"/>
    </row>
    <row r="192" spans="1:16" x14ac:dyDescent="0.2">
      <c r="A192" s="148">
        <f t="shared" si="83"/>
        <v>191</v>
      </c>
      <c r="B192" s="140" t="s">
        <v>1005</v>
      </c>
      <c r="C192" s="141">
        <v>44730</v>
      </c>
      <c r="D192" s="151">
        <f t="shared" si="84"/>
        <v>24</v>
      </c>
      <c r="E192" s="151" t="str">
        <f>CHOOSE(WEEKDAY(Tabla2[[#This Row],[Fecha]]),"D","L","M","X","J","V","S")</f>
        <v>S</v>
      </c>
      <c r="F192" s="229"/>
      <c r="G192" s="143" t="s">
        <v>1006</v>
      </c>
      <c r="H192" s="140" t="s">
        <v>1006</v>
      </c>
      <c r="I192" s="249">
        <v>8</v>
      </c>
      <c r="J192" s="250"/>
      <c r="K192" s="250"/>
      <c r="L192" s="248">
        <v>1</v>
      </c>
      <c r="M192" s="154">
        <f t="shared" si="78"/>
        <v>1</v>
      </c>
      <c r="N192" s="251"/>
      <c r="O192" s="251">
        <v>0</v>
      </c>
      <c r="P192" s="162"/>
    </row>
    <row r="193" spans="1:16" x14ac:dyDescent="0.2">
      <c r="A193" s="148">
        <f t="shared" si="83"/>
        <v>192</v>
      </c>
      <c r="B193" s="140" t="s">
        <v>1005</v>
      </c>
      <c r="C193" s="141">
        <v>44730</v>
      </c>
      <c r="D193" s="151">
        <f t="shared" si="84"/>
        <v>24</v>
      </c>
      <c r="E193" s="151" t="str">
        <f>CHOOSE(WEEKDAY(Tabla2[[#This Row],[Fecha]]),"D","L","M","X","J","V","S")</f>
        <v>S</v>
      </c>
      <c r="F193" s="229"/>
      <c r="G193" s="143" t="s">
        <v>1006</v>
      </c>
      <c r="H193" s="140" t="s">
        <v>1006</v>
      </c>
      <c r="I193" s="249">
        <v>3</v>
      </c>
      <c r="J193" s="250"/>
      <c r="K193" s="250"/>
      <c r="L193" s="248">
        <v>1</v>
      </c>
      <c r="M193" s="154">
        <f t="shared" si="78"/>
        <v>1</v>
      </c>
      <c r="N193" s="251"/>
      <c r="O193" s="251">
        <v>0</v>
      </c>
      <c r="P193" s="162"/>
    </row>
    <row r="194" spans="1:16" x14ac:dyDescent="0.2">
      <c r="A194" s="148">
        <f t="shared" si="83"/>
        <v>193</v>
      </c>
      <c r="B194" s="140" t="s">
        <v>1005</v>
      </c>
      <c r="C194" s="141">
        <v>44735</v>
      </c>
      <c r="D194" s="151">
        <f t="shared" ref="D194:D197" si="85">WEEKNUM(C194,21)</f>
        <v>25</v>
      </c>
      <c r="E194" s="151" t="str">
        <f>CHOOSE(WEEKDAY(Tabla2[[#This Row],[Fecha]]),"D","L","M","X","J","V","S")</f>
        <v>J</v>
      </c>
      <c r="F194" s="229"/>
      <c r="G194" s="143" t="s">
        <v>1006</v>
      </c>
      <c r="H194" s="140" t="s">
        <v>1006</v>
      </c>
      <c r="I194" s="258">
        <v>5</v>
      </c>
      <c r="J194" s="259"/>
      <c r="K194" s="259"/>
      <c r="L194" s="140">
        <v>1</v>
      </c>
      <c r="M194" s="154">
        <f t="shared" si="78"/>
        <v>1</v>
      </c>
      <c r="N194" s="260"/>
      <c r="O194" s="260">
        <v>0</v>
      </c>
      <c r="P194" s="142"/>
    </row>
    <row r="195" spans="1:16" x14ac:dyDescent="0.2">
      <c r="A195" s="148">
        <f t="shared" si="83"/>
        <v>194</v>
      </c>
      <c r="B195" s="140" t="s">
        <v>1005</v>
      </c>
      <c r="C195" s="141">
        <v>44735</v>
      </c>
      <c r="D195" s="151">
        <f t="shared" si="85"/>
        <v>25</v>
      </c>
      <c r="E195" s="151" t="str">
        <f>CHOOSE(WEEKDAY(Tabla2[[#This Row],[Fecha]]),"D","L","M","X","J","V","S")</f>
        <v>J</v>
      </c>
      <c r="F195" s="229"/>
      <c r="G195" s="143" t="s">
        <v>1006</v>
      </c>
      <c r="H195" s="140" t="s">
        <v>1006</v>
      </c>
      <c r="I195" s="255">
        <v>8</v>
      </c>
      <c r="J195" s="256"/>
      <c r="K195" s="256"/>
      <c r="L195" s="248">
        <v>1</v>
      </c>
      <c r="M195" s="154">
        <f t="shared" si="78"/>
        <v>1</v>
      </c>
      <c r="N195" s="257"/>
      <c r="O195" s="257">
        <v>0</v>
      </c>
      <c r="P195" s="162"/>
    </row>
    <row r="196" spans="1:16" x14ac:dyDescent="0.2">
      <c r="A196" s="148">
        <f t="shared" si="83"/>
        <v>195</v>
      </c>
      <c r="B196" s="140" t="s">
        <v>1005</v>
      </c>
      <c r="C196" s="141">
        <v>44735</v>
      </c>
      <c r="D196" s="151">
        <f t="shared" si="85"/>
        <v>25</v>
      </c>
      <c r="E196" s="151" t="str">
        <f>CHOOSE(WEEKDAY(Tabla2[[#This Row],[Fecha]]),"D","L","M","X","J","V","S")</f>
        <v>J</v>
      </c>
      <c r="F196" s="229"/>
      <c r="G196" s="143" t="s">
        <v>1006</v>
      </c>
      <c r="H196" s="140" t="s">
        <v>1006</v>
      </c>
      <c r="I196" s="255">
        <v>3</v>
      </c>
      <c r="J196" s="256"/>
      <c r="K196" s="256"/>
      <c r="L196" s="248">
        <v>1</v>
      </c>
      <c r="M196" s="154">
        <f t="shared" si="78"/>
        <v>1</v>
      </c>
      <c r="N196" s="257"/>
      <c r="O196" s="257">
        <v>0</v>
      </c>
      <c r="P196" s="162"/>
    </row>
    <row r="197" spans="1:16" x14ac:dyDescent="0.2">
      <c r="A197" s="148">
        <f t="shared" si="83"/>
        <v>196</v>
      </c>
      <c r="B197" s="140" t="s">
        <v>1005</v>
      </c>
      <c r="C197" s="141">
        <v>44735</v>
      </c>
      <c r="D197" s="151">
        <f t="shared" si="85"/>
        <v>25</v>
      </c>
      <c r="E197" s="151" t="str">
        <f>CHOOSE(WEEKDAY(Tabla2[[#This Row],[Fecha]]),"D","L","M","X","J","V","S")</f>
        <v>J</v>
      </c>
      <c r="F197" s="229"/>
      <c r="G197" s="143" t="s">
        <v>1006</v>
      </c>
      <c r="H197" s="140" t="s">
        <v>1006</v>
      </c>
      <c r="I197" s="255">
        <v>2</v>
      </c>
      <c r="J197" s="256"/>
      <c r="K197" s="256"/>
      <c r="L197" s="248">
        <v>1</v>
      </c>
      <c r="M197" s="154">
        <f t="shared" si="78"/>
        <v>1</v>
      </c>
      <c r="N197" s="257"/>
      <c r="O197" s="257">
        <v>0</v>
      </c>
      <c r="P197" s="162"/>
    </row>
    <row r="198" spans="1:16" x14ac:dyDescent="0.2">
      <c r="A198" s="148">
        <f t="shared" si="83"/>
        <v>197</v>
      </c>
      <c r="B198" s="140" t="s">
        <v>1005</v>
      </c>
      <c r="C198" s="141">
        <v>44737</v>
      </c>
      <c r="D198" s="151">
        <f t="shared" ref="D198:D201" si="86">WEEKNUM(C198,21)</f>
        <v>25</v>
      </c>
      <c r="E198" s="151" t="str">
        <f>CHOOSE(WEEKDAY(Tabla2[[#This Row],[Fecha]]),"D","L","M","X","J","V","S")</f>
        <v>S</v>
      </c>
      <c r="F198" s="229"/>
      <c r="G198" s="143" t="s">
        <v>1006</v>
      </c>
      <c r="H198" s="140" t="s">
        <v>1006</v>
      </c>
      <c r="I198" s="45">
        <v>2</v>
      </c>
      <c r="J198" s="163"/>
      <c r="K198" s="163"/>
      <c r="L198" s="248">
        <v>1</v>
      </c>
      <c r="M198" s="154">
        <f t="shared" si="78"/>
        <v>1</v>
      </c>
      <c r="N198" s="164"/>
      <c r="O198" s="164">
        <v>0</v>
      </c>
      <c r="P198" s="162"/>
    </row>
    <row r="199" spans="1:16" x14ac:dyDescent="0.2">
      <c r="A199" s="148">
        <f t="shared" si="83"/>
        <v>198</v>
      </c>
      <c r="B199" s="140" t="s">
        <v>1005</v>
      </c>
      <c r="C199" s="141">
        <v>44737</v>
      </c>
      <c r="D199" s="151">
        <f t="shared" si="86"/>
        <v>25</v>
      </c>
      <c r="E199" s="151" t="str">
        <f>CHOOSE(WEEKDAY(Tabla2[[#This Row],[Fecha]]),"D","L","M","X","J","V","S")</f>
        <v>S</v>
      </c>
      <c r="F199" s="229"/>
      <c r="G199" s="143" t="s">
        <v>1006</v>
      </c>
      <c r="H199" s="140" t="s">
        <v>1006</v>
      </c>
      <c r="I199" s="45">
        <v>5</v>
      </c>
      <c r="J199" s="163"/>
      <c r="K199" s="163"/>
      <c r="L199" s="248">
        <v>1</v>
      </c>
      <c r="M199" s="154">
        <f t="shared" si="78"/>
        <v>1</v>
      </c>
      <c r="N199" s="164"/>
      <c r="O199" s="164">
        <v>0</v>
      </c>
      <c r="P199" s="162"/>
    </row>
    <row r="200" spans="1:16" x14ac:dyDescent="0.2">
      <c r="A200" s="148">
        <f t="shared" si="83"/>
        <v>199</v>
      </c>
      <c r="B200" s="140" t="s">
        <v>1005</v>
      </c>
      <c r="C200" s="141">
        <v>44737</v>
      </c>
      <c r="D200" s="151">
        <f t="shared" si="86"/>
        <v>25</v>
      </c>
      <c r="E200" s="151" t="str">
        <f>CHOOSE(WEEKDAY(Tabla2[[#This Row],[Fecha]]),"D","L","M","X","J","V","S")</f>
        <v>S</v>
      </c>
      <c r="F200" s="229"/>
      <c r="G200" s="143" t="s">
        <v>1006</v>
      </c>
      <c r="H200" s="140" t="s">
        <v>1006</v>
      </c>
      <c r="I200" s="45">
        <v>7</v>
      </c>
      <c r="J200" s="163"/>
      <c r="K200" s="163"/>
      <c r="L200" s="248">
        <v>1</v>
      </c>
      <c r="M200" s="154">
        <f t="shared" si="78"/>
        <v>1</v>
      </c>
      <c r="N200" s="164"/>
      <c r="O200" s="164">
        <v>0</v>
      </c>
      <c r="P200" s="162"/>
    </row>
    <row r="201" spans="1:16" x14ac:dyDescent="0.2">
      <c r="A201" s="148">
        <f t="shared" si="83"/>
        <v>200</v>
      </c>
      <c r="B201" s="140" t="s">
        <v>1005</v>
      </c>
      <c r="C201" s="141">
        <v>44737</v>
      </c>
      <c r="D201" s="151">
        <f t="shared" si="86"/>
        <v>25</v>
      </c>
      <c r="E201" s="151" t="str">
        <f>CHOOSE(WEEKDAY(Tabla2[[#This Row],[Fecha]]),"D","L","M","X","J","V","S")</f>
        <v>S</v>
      </c>
      <c r="F201" s="229"/>
      <c r="G201" s="143" t="s">
        <v>1006</v>
      </c>
      <c r="H201" s="140" t="s">
        <v>1006</v>
      </c>
      <c r="I201" s="45">
        <v>7</v>
      </c>
      <c r="J201" s="163"/>
      <c r="K201" s="163"/>
      <c r="L201" s="248">
        <v>1</v>
      </c>
      <c r="M201" s="154">
        <f t="shared" si="78"/>
        <v>1</v>
      </c>
      <c r="N201" s="164"/>
      <c r="O201" s="164">
        <v>0</v>
      </c>
      <c r="P201" s="162"/>
    </row>
    <row r="202" spans="1:16" x14ac:dyDescent="0.2">
      <c r="A202" s="148">
        <f t="shared" si="83"/>
        <v>201</v>
      </c>
      <c r="B202" s="140" t="s">
        <v>1005</v>
      </c>
      <c r="C202" s="141">
        <v>44742</v>
      </c>
      <c r="D202" s="151">
        <f t="shared" ref="D202:D205" si="87">WEEKNUM(C202,21)</f>
        <v>26</v>
      </c>
      <c r="E202" s="151" t="str">
        <f>CHOOSE(WEEKDAY(Tabla2[[#This Row],[Fecha]]),"D","L","M","X","J","V","S")</f>
        <v>J</v>
      </c>
      <c r="F202" s="229"/>
      <c r="G202" s="143" t="s">
        <v>1006</v>
      </c>
      <c r="H202" s="140" t="s">
        <v>1006</v>
      </c>
      <c r="I202" s="258">
        <v>2</v>
      </c>
      <c r="J202" s="259"/>
      <c r="K202" s="259"/>
      <c r="L202" s="140">
        <v>1</v>
      </c>
      <c r="M202" s="154">
        <f t="shared" si="78"/>
        <v>1</v>
      </c>
      <c r="N202" s="260"/>
      <c r="O202" s="260">
        <v>0</v>
      </c>
      <c r="P202" s="142"/>
    </row>
    <row r="203" spans="1:16" x14ac:dyDescent="0.2">
      <c r="A203" s="148">
        <f t="shared" si="83"/>
        <v>202</v>
      </c>
      <c r="B203" s="140" t="s">
        <v>1005</v>
      </c>
      <c r="C203" s="141">
        <v>44742</v>
      </c>
      <c r="D203" s="151">
        <f t="shared" si="87"/>
        <v>26</v>
      </c>
      <c r="E203" s="151" t="str">
        <f>CHOOSE(WEEKDAY(Tabla2[[#This Row],[Fecha]]),"D","L","M","X","J","V","S")</f>
        <v>J</v>
      </c>
      <c r="F203" s="229"/>
      <c r="G203" s="143" t="s">
        <v>1006</v>
      </c>
      <c r="H203" s="140" t="s">
        <v>1006</v>
      </c>
      <c r="I203" s="255">
        <v>5</v>
      </c>
      <c r="J203" s="256"/>
      <c r="K203" s="256"/>
      <c r="L203" s="248">
        <v>1</v>
      </c>
      <c r="M203" s="154">
        <f t="shared" si="78"/>
        <v>1</v>
      </c>
      <c r="N203" s="257"/>
      <c r="O203" s="257">
        <v>0</v>
      </c>
      <c r="P203" s="162"/>
    </row>
    <row r="204" spans="1:16" x14ac:dyDescent="0.2">
      <c r="A204" s="148">
        <f t="shared" si="83"/>
        <v>203</v>
      </c>
      <c r="B204" s="140" t="s">
        <v>1005</v>
      </c>
      <c r="C204" s="141">
        <v>44742</v>
      </c>
      <c r="D204" s="151">
        <f t="shared" si="87"/>
        <v>26</v>
      </c>
      <c r="E204" s="151" t="str">
        <f>CHOOSE(WEEKDAY(Tabla2[[#This Row],[Fecha]]),"D","L","M","X","J","V","S")</f>
        <v>J</v>
      </c>
      <c r="F204" s="229"/>
      <c r="G204" s="143" t="s">
        <v>1006</v>
      </c>
      <c r="H204" s="140" t="s">
        <v>1006</v>
      </c>
      <c r="I204" s="255">
        <v>7</v>
      </c>
      <c r="J204" s="256"/>
      <c r="K204" s="256"/>
      <c r="L204" s="248">
        <v>1</v>
      </c>
      <c r="M204" s="154">
        <f t="shared" si="78"/>
        <v>1</v>
      </c>
      <c r="N204" s="257"/>
      <c r="O204" s="257">
        <v>0</v>
      </c>
      <c r="P204" s="162"/>
    </row>
    <row r="205" spans="1:16" x14ac:dyDescent="0.2">
      <c r="A205" s="148">
        <f t="shared" si="83"/>
        <v>204</v>
      </c>
      <c r="B205" s="140" t="s">
        <v>1005</v>
      </c>
      <c r="C205" s="141">
        <v>44742</v>
      </c>
      <c r="D205" s="151">
        <f t="shared" si="87"/>
        <v>26</v>
      </c>
      <c r="E205" s="151" t="str">
        <f>CHOOSE(WEEKDAY(Tabla2[[#This Row],[Fecha]]),"D","L","M","X","J","V","S")</f>
        <v>J</v>
      </c>
      <c r="F205" s="229"/>
      <c r="G205" s="143" t="s">
        <v>1006</v>
      </c>
      <c r="H205" s="140" t="s">
        <v>1006</v>
      </c>
      <c r="I205" s="255">
        <v>9</v>
      </c>
      <c r="J205" s="256"/>
      <c r="K205" s="256"/>
      <c r="L205" s="248">
        <v>1</v>
      </c>
      <c r="M205" s="154">
        <f t="shared" si="78"/>
        <v>1</v>
      </c>
      <c r="N205" s="257"/>
      <c r="O205" s="257">
        <v>0</v>
      </c>
      <c r="P205" s="162"/>
    </row>
    <row r="206" spans="1:16" x14ac:dyDescent="0.2">
      <c r="A206" s="148">
        <f t="shared" si="83"/>
        <v>205</v>
      </c>
      <c r="B206" s="140" t="s">
        <v>1005</v>
      </c>
      <c r="C206" s="141">
        <v>44744</v>
      </c>
      <c r="D206" s="151">
        <f t="shared" ref="D206:D209" si="88">WEEKNUM(C206,21)</f>
        <v>26</v>
      </c>
      <c r="E206" s="151" t="str">
        <f>CHOOSE(WEEKDAY(Tabla2[[#This Row],[Fecha]]),"D","L","M","X","J","V","S")</f>
        <v>S</v>
      </c>
      <c r="F206" s="229"/>
      <c r="G206" s="143" t="s">
        <v>1006</v>
      </c>
      <c r="H206" s="140" t="s">
        <v>1006</v>
      </c>
      <c r="I206" s="129">
        <v>2</v>
      </c>
      <c r="J206" s="143"/>
      <c r="K206" s="143"/>
      <c r="L206" s="140">
        <v>1</v>
      </c>
      <c r="M206" s="154">
        <f t="shared" si="78"/>
        <v>1</v>
      </c>
      <c r="N206" s="168"/>
      <c r="O206" s="168">
        <v>0</v>
      </c>
      <c r="P206" s="142"/>
    </row>
    <row r="207" spans="1:16" x14ac:dyDescent="0.2">
      <c r="A207" s="148">
        <f t="shared" si="83"/>
        <v>206</v>
      </c>
      <c r="B207" s="140" t="s">
        <v>1005</v>
      </c>
      <c r="C207" s="141">
        <v>44744</v>
      </c>
      <c r="D207" s="151">
        <f t="shared" si="88"/>
        <v>26</v>
      </c>
      <c r="E207" s="151" t="str">
        <f>CHOOSE(WEEKDAY(Tabla2[[#This Row],[Fecha]]),"D","L","M","X","J","V","S")</f>
        <v>S</v>
      </c>
      <c r="F207" s="229"/>
      <c r="G207" s="143" t="s">
        <v>1006</v>
      </c>
      <c r="H207" s="140" t="s">
        <v>1006</v>
      </c>
      <c r="I207" s="129">
        <v>8</v>
      </c>
      <c r="J207" s="163"/>
      <c r="K207" s="163"/>
      <c r="L207" s="248">
        <v>1</v>
      </c>
      <c r="M207" s="154">
        <f t="shared" si="78"/>
        <v>1</v>
      </c>
      <c r="N207" s="164"/>
      <c r="O207" s="164">
        <v>0</v>
      </c>
      <c r="P207" s="162"/>
    </row>
    <row r="208" spans="1:16" x14ac:dyDescent="0.2">
      <c r="A208" s="148">
        <f t="shared" si="83"/>
        <v>207</v>
      </c>
      <c r="B208" s="140" t="s">
        <v>1005</v>
      </c>
      <c r="C208" s="141">
        <v>44744</v>
      </c>
      <c r="D208" s="151">
        <f t="shared" si="88"/>
        <v>26</v>
      </c>
      <c r="E208" s="151" t="str">
        <f>CHOOSE(WEEKDAY(Tabla2[[#This Row],[Fecha]]),"D","L","M","X","J","V","S")</f>
        <v>S</v>
      </c>
      <c r="F208" s="229"/>
      <c r="G208" s="143" t="s">
        <v>1006</v>
      </c>
      <c r="H208" s="140" t="s">
        <v>1006</v>
      </c>
      <c r="I208" s="129">
        <v>5</v>
      </c>
      <c r="J208" s="163"/>
      <c r="K208" s="163"/>
      <c r="L208" s="248">
        <v>1</v>
      </c>
      <c r="M208" s="154">
        <f t="shared" si="78"/>
        <v>1</v>
      </c>
      <c r="N208" s="164"/>
      <c r="O208" s="164">
        <v>0</v>
      </c>
      <c r="P208" s="162"/>
    </row>
    <row r="209" spans="1:16" x14ac:dyDescent="0.2">
      <c r="A209" s="148">
        <f t="shared" si="83"/>
        <v>208</v>
      </c>
      <c r="B209" s="140" t="s">
        <v>1005</v>
      </c>
      <c r="C209" s="141">
        <v>44744</v>
      </c>
      <c r="D209" s="151">
        <f t="shared" si="88"/>
        <v>26</v>
      </c>
      <c r="E209" s="151" t="str">
        <f>CHOOSE(WEEKDAY(Tabla2[[#This Row],[Fecha]]),"D","L","M","X","J","V","S")</f>
        <v>S</v>
      </c>
      <c r="F209" s="229"/>
      <c r="G209" s="143" t="s">
        <v>1006</v>
      </c>
      <c r="H209" s="140" t="s">
        <v>1006</v>
      </c>
      <c r="I209" s="129">
        <v>3</v>
      </c>
      <c r="J209" s="163"/>
      <c r="K209" s="163"/>
      <c r="L209" s="248">
        <v>1</v>
      </c>
      <c r="M209" s="154">
        <f t="shared" si="78"/>
        <v>1</v>
      </c>
      <c r="N209" s="164"/>
      <c r="O209" s="164">
        <v>0</v>
      </c>
      <c r="P209" s="162"/>
    </row>
    <row r="210" spans="1:16" x14ac:dyDescent="0.2">
      <c r="A210" s="148">
        <f t="shared" si="83"/>
        <v>209</v>
      </c>
      <c r="B210" s="140" t="s">
        <v>1005</v>
      </c>
      <c r="C210" s="141">
        <v>44749</v>
      </c>
      <c r="D210" s="151">
        <f t="shared" ref="D210:D213" si="89">WEEKNUM(C210,21)</f>
        <v>27</v>
      </c>
      <c r="E210" s="151" t="str">
        <f>CHOOSE(WEEKDAY(Tabla2[[#This Row],[Fecha]]),"D","L","M","X","J","V","S")</f>
        <v>J</v>
      </c>
      <c r="F210" s="229"/>
      <c r="G210" s="143" t="s">
        <v>1006</v>
      </c>
      <c r="H210" s="140" t="s">
        <v>1006</v>
      </c>
      <c r="I210" s="129">
        <v>2</v>
      </c>
      <c r="J210" s="259"/>
      <c r="K210" s="259"/>
      <c r="L210" s="248">
        <v>1</v>
      </c>
      <c r="M210" s="154">
        <f t="shared" ref="M210:M217" si="90">IF(B210="GP",L210*1.5,IF(B210="LP",L210*1,IF(B210="EU",L210*2.5,L210*0.5)))</f>
        <v>1</v>
      </c>
      <c r="N210" s="260"/>
      <c r="O210" s="260">
        <v>0</v>
      </c>
      <c r="P210" s="142"/>
    </row>
    <row r="211" spans="1:16" x14ac:dyDescent="0.2">
      <c r="A211" s="148">
        <f t="shared" si="83"/>
        <v>210</v>
      </c>
      <c r="B211" s="140" t="s">
        <v>1005</v>
      </c>
      <c r="C211" s="141">
        <v>44749</v>
      </c>
      <c r="D211" s="151">
        <f t="shared" si="89"/>
        <v>27</v>
      </c>
      <c r="E211" s="151" t="str">
        <f>CHOOSE(WEEKDAY(Tabla2[[#This Row],[Fecha]]),"D","L","M","X","J","V","S")</f>
        <v>J</v>
      </c>
      <c r="F211" s="229"/>
      <c r="G211" s="143" t="s">
        <v>1006</v>
      </c>
      <c r="H211" s="140" t="s">
        <v>1006</v>
      </c>
      <c r="I211" s="129">
        <v>3</v>
      </c>
      <c r="J211" s="256"/>
      <c r="K211" s="256"/>
      <c r="L211" s="140">
        <v>1</v>
      </c>
      <c r="M211" s="154">
        <f t="shared" si="90"/>
        <v>1</v>
      </c>
      <c r="N211" s="265" t="s">
        <v>610</v>
      </c>
      <c r="O211" s="266">
        <v>1</v>
      </c>
      <c r="P211" s="162"/>
    </row>
    <row r="212" spans="1:16" x14ac:dyDescent="0.2">
      <c r="A212" s="148">
        <f t="shared" si="83"/>
        <v>211</v>
      </c>
      <c r="B212" s="140" t="s">
        <v>1005</v>
      </c>
      <c r="C212" s="141">
        <v>44749</v>
      </c>
      <c r="D212" s="151">
        <f t="shared" si="89"/>
        <v>27</v>
      </c>
      <c r="E212" s="151" t="str">
        <f>CHOOSE(WEEKDAY(Tabla2[[#This Row],[Fecha]]),"D","L","M","X","J","V","S")</f>
        <v>J</v>
      </c>
      <c r="F212" s="229"/>
      <c r="G212" s="143" t="s">
        <v>1006</v>
      </c>
      <c r="H212" s="140" t="s">
        <v>1006</v>
      </c>
      <c r="I212" s="129">
        <v>5</v>
      </c>
      <c r="J212" s="256"/>
      <c r="K212" s="256"/>
      <c r="L212" s="248">
        <v>1</v>
      </c>
      <c r="M212" s="154">
        <f t="shared" si="90"/>
        <v>1</v>
      </c>
      <c r="N212" s="257"/>
      <c r="O212" s="257">
        <v>0</v>
      </c>
      <c r="P212" s="162"/>
    </row>
    <row r="213" spans="1:16" x14ac:dyDescent="0.2">
      <c r="A213" s="148">
        <f t="shared" si="83"/>
        <v>212</v>
      </c>
      <c r="B213" s="140" t="s">
        <v>1005</v>
      </c>
      <c r="C213" s="141">
        <v>44749</v>
      </c>
      <c r="D213" s="151">
        <f t="shared" si="89"/>
        <v>27</v>
      </c>
      <c r="E213" s="151" t="str">
        <f>CHOOSE(WEEKDAY(Tabla2[[#This Row],[Fecha]]),"D","L","M","X","J","V","S")</f>
        <v>J</v>
      </c>
      <c r="F213" s="229"/>
      <c r="G213" s="143" t="s">
        <v>1006</v>
      </c>
      <c r="H213" s="140" t="s">
        <v>1006</v>
      </c>
      <c r="I213" s="129">
        <v>8</v>
      </c>
      <c r="J213" s="256"/>
      <c r="K213" s="256"/>
      <c r="L213" s="248">
        <v>1</v>
      </c>
      <c r="M213" s="154">
        <f t="shared" si="90"/>
        <v>1</v>
      </c>
      <c r="N213" s="257"/>
      <c r="O213" s="257">
        <v>0</v>
      </c>
      <c r="P213" s="162"/>
    </row>
    <row r="214" spans="1:16" x14ac:dyDescent="0.2">
      <c r="A214" s="148">
        <f t="shared" si="83"/>
        <v>213</v>
      </c>
      <c r="B214" s="140" t="s">
        <v>1005</v>
      </c>
      <c r="C214" s="141">
        <v>44751</v>
      </c>
      <c r="D214" s="151">
        <f t="shared" ref="D214:D217" si="91">WEEKNUM(C214,21)</f>
        <v>27</v>
      </c>
      <c r="E214" s="151" t="str">
        <f>CHOOSE(WEEKDAY(Tabla2[[#This Row],[Fecha]]),"D","L","M","X","J","V","S")</f>
        <v>S</v>
      </c>
      <c r="F214" s="229"/>
      <c r="G214" s="143" t="s">
        <v>1006</v>
      </c>
      <c r="H214" s="140" t="s">
        <v>1006</v>
      </c>
      <c r="I214" s="165">
        <v>2</v>
      </c>
      <c r="J214" s="143"/>
      <c r="K214" s="143"/>
      <c r="L214" s="248">
        <v>1</v>
      </c>
      <c r="M214" s="154">
        <f t="shared" si="90"/>
        <v>1</v>
      </c>
      <c r="N214" s="168"/>
      <c r="O214" s="168">
        <v>0</v>
      </c>
      <c r="P214" s="142"/>
    </row>
    <row r="215" spans="1:16" x14ac:dyDescent="0.2">
      <c r="A215" s="148">
        <f t="shared" si="83"/>
        <v>214</v>
      </c>
      <c r="B215" s="140" t="s">
        <v>1005</v>
      </c>
      <c r="C215" s="141">
        <v>44751</v>
      </c>
      <c r="D215" s="151">
        <f t="shared" si="91"/>
        <v>27</v>
      </c>
      <c r="E215" s="151" t="str">
        <f>CHOOSE(WEEKDAY(Tabla2[[#This Row],[Fecha]]),"D","L","M","X","J","V","S")</f>
        <v>S</v>
      </c>
      <c r="F215" s="229"/>
      <c r="G215" s="143" t="s">
        <v>1006</v>
      </c>
      <c r="H215" s="140" t="s">
        <v>1006</v>
      </c>
      <c r="I215" s="45">
        <v>5</v>
      </c>
      <c r="J215" s="163"/>
      <c r="K215" s="163"/>
      <c r="L215" s="140">
        <v>1</v>
      </c>
      <c r="M215" s="154">
        <f t="shared" si="90"/>
        <v>1</v>
      </c>
      <c r="N215" s="164"/>
      <c r="O215" s="164">
        <v>0</v>
      </c>
      <c r="P215" s="162"/>
    </row>
    <row r="216" spans="1:16" x14ac:dyDescent="0.2">
      <c r="A216" s="148">
        <f t="shared" si="83"/>
        <v>215</v>
      </c>
      <c r="B216" s="140" t="s">
        <v>1005</v>
      </c>
      <c r="C216" s="141">
        <v>44751</v>
      </c>
      <c r="D216" s="151">
        <f t="shared" si="91"/>
        <v>27</v>
      </c>
      <c r="E216" s="151" t="str">
        <f>CHOOSE(WEEKDAY(Tabla2[[#This Row],[Fecha]]),"D","L","M","X","J","V","S")</f>
        <v>S</v>
      </c>
      <c r="F216" s="229"/>
      <c r="G216" s="143" t="s">
        <v>1006</v>
      </c>
      <c r="H216" s="140" t="s">
        <v>1006</v>
      </c>
      <c r="I216" s="45">
        <v>4</v>
      </c>
      <c r="J216" s="163"/>
      <c r="K216" s="163"/>
      <c r="L216" s="248">
        <v>1</v>
      </c>
      <c r="M216" s="154">
        <f t="shared" si="90"/>
        <v>1</v>
      </c>
      <c r="N216" s="164"/>
      <c r="O216" s="164">
        <v>0</v>
      </c>
      <c r="P216" s="162"/>
    </row>
    <row r="217" spans="1:16" x14ac:dyDescent="0.2">
      <c r="A217" s="148">
        <f t="shared" si="83"/>
        <v>216</v>
      </c>
      <c r="B217" s="140" t="s">
        <v>1005</v>
      </c>
      <c r="C217" s="141">
        <v>44751</v>
      </c>
      <c r="D217" s="151">
        <f t="shared" si="91"/>
        <v>27</v>
      </c>
      <c r="E217" s="151" t="str">
        <f>CHOOSE(WEEKDAY(Tabla2[[#This Row],[Fecha]]),"D","L","M","X","J","V","S")</f>
        <v>S</v>
      </c>
      <c r="F217" s="229"/>
      <c r="G217" s="143" t="s">
        <v>1006</v>
      </c>
      <c r="H217" s="140" t="s">
        <v>1006</v>
      </c>
      <c r="I217" s="45">
        <v>0</v>
      </c>
      <c r="J217" s="163"/>
      <c r="K217" s="163"/>
      <c r="L217" s="248">
        <v>1</v>
      </c>
      <c r="M217" s="154">
        <f t="shared" si="90"/>
        <v>1</v>
      </c>
      <c r="N217" s="164"/>
      <c r="O217" s="164">
        <v>0</v>
      </c>
      <c r="P217" s="162"/>
    </row>
    <row r="218" spans="1:16" x14ac:dyDescent="0.2">
      <c r="A218" s="148">
        <f t="shared" si="83"/>
        <v>217</v>
      </c>
      <c r="B218" s="140" t="s">
        <v>1005</v>
      </c>
      <c r="C218" s="141">
        <v>44756</v>
      </c>
      <c r="D218" s="151">
        <f t="shared" ref="D218:D221" si="92">WEEKNUM(C218,21)</f>
        <v>28</v>
      </c>
      <c r="E218" s="151" t="str">
        <f>CHOOSE(WEEKDAY(Tabla2[[#This Row],[Fecha]]),"D","L","M","X","J","V","S")</f>
        <v>J</v>
      </c>
      <c r="F218" s="142"/>
      <c r="G218" s="143" t="s">
        <v>1006</v>
      </c>
      <c r="H218" s="140" t="s">
        <v>1006</v>
      </c>
      <c r="I218" s="165">
        <v>2</v>
      </c>
      <c r="J218" s="143"/>
      <c r="K218" s="143"/>
      <c r="L218" s="140">
        <v>1</v>
      </c>
      <c r="M218" s="154">
        <f t="shared" ref="M218:M233" si="93">IF(B218="GP",L218*1.5,IF(B218="LP",L218*1,IF(B218="EU",L218*2.5,L218*0.5)))</f>
        <v>1</v>
      </c>
      <c r="N218" s="168"/>
      <c r="O218" s="168">
        <v>0</v>
      </c>
      <c r="P218" s="142"/>
    </row>
    <row r="219" spans="1:16" x14ac:dyDescent="0.2">
      <c r="A219" s="148">
        <f t="shared" si="83"/>
        <v>218</v>
      </c>
      <c r="B219" s="140" t="s">
        <v>1005</v>
      </c>
      <c r="C219" s="141">
        <v>44756</v>
      </c>
      <c r="D219" s="151">
        <f t="shared" si="92"/>
        <v>28</v>
      </c>
      <c r="E219" s="151" t="str">
        <f>CHOOSE(WEEKDAY(Tabla2[[#This Row],[Fecha]]),"D","L","M","X","J","V","S")</f>
        <v>J</v>
      </c>
      <c r="F219" s="162"/>
      <c r="G219" s="143" t="s">
        <v>1006</v>
      </c>
      <c r="H219" s="140" t="s">
        <v>1006</v>
      </c>
      <c r="I219" s="45">
        <v>5</v>
      </c>
      <c r="J219" s="163"/>
      <c r="K219" s="163"/>
      <c r="L219" s="248">
        <v>1</v>
      </c>
      <c r="M219" s="154">
        <f t="shared" si="93"/>
        <v>1</v>
      </c>
      <c r="N219" s="164"/>
      <c r="O219" s="164">
        <v>0</v>
      </c>
      <c r="P219" s="162"/>
    </row>
    <row r="220" spans="1:16" x14ac:dyDescent="0.2">
      <c r="A220" s="148">
        <f t="shared" si="83"/>
        <v>219</v>
      </c>
      <c r="B220" s="140" t="s">
        <v>1005</v>
      </c>
      <c r="C220" s="141">
        <v>44756</v>
      </c>
      <c r="D220" s="151">
        <f t="shared" si="92"/>
        <v>28</v>
      </c>
      <c r="E220" s="151" t="str">
        <f>CHOOSE(WEEKDAY(Tabla2[[#This Row],[Fecha]]),"D","L","M","X","J","V","S")</f>
        <v>J</v>
      </c>
      <c r="F220" s="162"/>
      <c r="G220" s="143" t="s">
        <v>1006</v>
      </c>
      <c r="H220" s="140" t="s">
        <v>1006</v>
      </c>
      <c r="I220" s="45">
        <v>5</v>
      </c>
      <c r="J220" s="163"/>
      <c r="K220" s="163"/>
      <c r="L220" s="248">
        <v>1</v>
      </c>
      <c r="M220" s="154">
        <f t="shared" si="93"/>
        <v>1</v>
      </c>
      <c r="N220" s="164"/>
      <c r="O220" s="164">
        <v>0</v>
      </c>
      <c r="P220" s="162"/>
    </row>
    <row r="221" spans="1:16" x14ac:dyDescent="0.2">
      <c r="A221" s="148">
        <f t="shared" si="83"/>
        <v>220</v>
      </c>
      <c r="B221" s="140" t="s">
        <v>1005</v>
      </c>
      <c r="C221" s="141">
        <v>44756</v>
      </c>
      <c r="D221" s="151">
        <f t="shared" si="92"/>
        <v>28</v>
      </c>
      <c r="E221" s="151" t="str">
        <f>CHOOSE(WEEKDAY(Tabla2[[#This Row],[Fecha]]),"D","L","M","X","J","V","S")</f>
        <v>J</v>
      </c>
      <c r="F221" s="162"/>
      <c r="G221" s="143" t="s">
        <v>1006</v>
      </c>
      <c r="H221" s="140" t="s">
        <v>1006</v>
      </c>
      <c r="I221" s="45">
        <v>9</v>
      </c>
      <c r="J221" s="163"/>
      <c r="K221" s="163"/>
      <c r="L221" s="140">
        <v>1</v>
      </c>
      <c r="M221" s="154">
        <f t="shared" si="93"/>
        <v>1</v>
      </c>
      <c r="N221" s="164"/>
      <c r="O221" s="164">
        <v>0</v>
      </c>
      <c r="P221" s="162"/>
    </row>
    <row r="222" spans="1:16" x14ac:dyDescent="0.2">
      <c r="A222" s="148">
        <f t="shared" si="83"/>
        <v>221</v>
      </c>
      <c r="B222" s="140" t="s">
        <v>1005</v>
      </c>
      <c r="C222" s="141">
        <v>44758</v>
      </c>
      <c r="D222" s="151">
        <f t="shared" ref="D222:D225" si="94">WEEKNUM(C222,21)</f>
        <v>28</v>
      </c>
      <c r="E222" s="151" t="str">
        <f>CHOOSE(WEEKDAY(Tabla2[[#This Row],[Fecha]]),"D","L","M","X","J","V","S")</f>
        <v>S</v>
      </c>
      <c r="F222" s="275"/>
      <c r="G222" s="143" t="s">
        <v>1006</v>
      </c>
      <c r="H222" s="140" t="s">
        <v>1006</v>
      </c>
      <c r="I222" s="276">
        <v>2</v>
      </c>
      <c r="J222" s="277"/>
      <c r="K222" s="277"/>
      <c r="L222" s="248">
        <v>1</v>
      </c>
      <c r="M222" s="154">
        <f t="shared" si="93"/>
        <v>1</v>
      </c>
      <c r="N222" s="278"/>
      <c r="O222" s="278">
        <v>0</v>
      </c>
      <c r="P222" s="142"/>
    </row>
    <row r="223" spans="1:16" x14ac:dyDescent="0.2">
      <c r="A223" s="148">
        <f t="shared" si="83"/>
        <v>222</v>
      </c>
      <c r="B223" s="140" t="s">
        <v>1005</v>
      </c>
      <c r="C223" s="141">
        <v>44758</v>
      </c>
      <c r="D223" s="151">
        <f t="shared" si="94"/>
        <v>28</v>
      </c>
      <c r="E223" s="151" t="str">
        <f>CHOOSE(WEEKDAY(Tabla2[[#This Row],[Fecha]]),"D","L","M","X","J","V","S")</f>
        <v>S</v>
      </c>
      <c r="F223" s="271"/>
      <c r="G223" s="143" t="s">
        <v>1006</v>
      </c>
      <c r="H223" s="140" t="s">
        <v>1006</v>
      </c>
      <c r="I223" s="272">
        <v>5</v>
      </c>
      <c r="J223" s="273"/>
      <c r="K223" s="273"/>
      <c r="L223" s="248">
        <v>1</v>
      </c>
      <c r="M223" s="154">
        <f t="shared" si="93"/>
        <v>1</v>
      </c>
      <c r="N223" s="274"/>
      <c r="O223" s="274">
        <v>0</v>
      </c>
      <c r="P223" s="162"/>
    </row>
    <row r="224" spans="1:16" x14ac:dyDescent="0.2">
      <c r="A224" s="148">
        <f t="shared" si="83"/>
        <v>223</v>
      </c>
      <c r="B224" s="140" t="s">
        <v>1005</v>
      </c>
      <c r="C224" s="141">
        <v>44758</v>
      </c>
      <c r="D224" s="151">
        <f t="shared" si="94"/>
        <v>28</v>
      </c>
      <c r="E224" s="151" t="str">
        <f>CHOOSE(WEEKDAY(Tabla2[[#This Row],[Fecha]]),"D","L","M","X","J","V","S")</f>
        <v>S</v>
      </c>
      <c r="F224" s="271"/>
      <c r="G224" s="143" t="s">
        <v>1006</v>
      </c>
      <c r="H224" s="140" t="s">
        <v>1006</v>
      </c>
      <c r="I224" s="272">
        <v>6</v>
      </c>
      <c r="J224" s="273"/>
      <c r="K224" s="273"/>
      <c r="L224" s="140">
        <v>1</v>
      </c>
      <c r="M224" s="154">
        <f t="shared" si="93"/>
        <v>1</v>
      </c>
      <c r="N224" s="274"/>
      <c r="O224" s="274">
        <v>0</v>
      </c>
      <c r="P224" s="162"/>
    </row>
    <row r="225" spans="1:16" x14ac:dyDescent="0.2">
      <c r="A225" s="148">
        <f t="shared" si="83"/>
        <v>224</v>
      </c>
      <c r="B225" s="140" t="s">
        <v>1005</v>
      </c>
      <c r="C225" s="141">
        <v>44758</v>
      </c>
      <c r="D225" s="151">
        <f t="shared" si="94"/>
        <v>28</v>
      </c>
      <c r="E225" s="151" t="str">
        <f>CHOOSE(WEEKDAY(Tabla2[[#This Row],[Fecha]]),"D","L","M","X","J","V","S")</f>
        <v>S</v>
      </c>
      <c r="F225" s="271"/>
      <c r="G225" s="143" t="s">
        <v>1006</v>
      </c>
      <c r="H225" s="140" t="s">
        <v>1006</v>
      </c>
      <c r="I225" s="272">
        <v>8</v>
      </c>
      <c r="J225" s="273"/>
      <c r="K225" s="273"/>
      <c r="L225" s="248">
        <v>1</v>
      </c>
      <c r="M225" s="154">
        <f t="shared" si="93"/>
        <v>1</v>
      </c>
      <c r="N225" s="274"/>
      <c r="O225" s="274">
        <v>0</v>
      </c>
      <c r="P225" s="162"/>
    </row>
    <row r="226" spans="1:16" x14ac:dyDescent="0.2">
      <c r="A226" s="148">
        <f t="shared" si="83"/>
        <v>225</v>
      </c>
      <c r="B226" s="140" t="s">
        <v>1005</v>
      </c>
      <c r="C226" s="141">
        <v>44760</v>
      </c>
      <c r="D226" s="151">
        <f t="shared" ref="D226:D228" si="95">WEEKNUM(C226,21)</f>
        <v>29</v>
      </c>
      <c r="E226" s="151" t="str">
        <f>CHOOSE(WEEKDAY(Tabla2[[#This Row],[Fecha]]),"D","L","M","X","J","V","S")</f>
        <v>L</v>
      </c>
      <c r="F226" s="271"/>
      <c r="G226" s="143" t="s">
        <v>1006</v>
      </c>
      <c r="H226" s="140" t="s">
        <v>1006</v>
      </c>
      <c r="I226" s="45">
        <v>2</v>
      </c>
      <c r="J226" s="163"/>
      <c r="K226" s="163"/>
      <c r="L226" s="248">
        <v>1</v>
      </c>
      <c r="M226" s="154">
        <f t="shared" si="93"/>
        <v>1</v>
      </c>
      <c r="N226" s="164"/>
      <c r="O226" s="164">
        <v>0</v>
      </c>
      <c r="P226" s="162"/>
    </row>
    <row r="227" spans="1:16" x14ac:dyDescent="0.2">
      <c r="A227" s="148">
        <f t="shared" si="83"/>
        <v>226</v>
      </c>
      <c r="B227" s="140" t="s">
        <v>1005</v>
      </c>
      <c r="C227" s="141">
        <v>44763</v>
      </c>
      <c r="D227" s="151">
        <f t="shared" si="95"/>
        <v>29</v>
      </c>
      <c r="E227" s="151" t="str">
        <f>CHOOSE(WEEKDAY(Tabla2[[#This Row],[Fecha]]),"D","L","M","X","J","V","S")</f>
        <v>J</v>
      </c>
      <c r="F227" s="271"/>
      <c r="G227" s="143" t="s">
        <v>1006</v>
      </c>
      <c r="H227" s="140" t="s">
        <v>1006</v>
      </c>
      <c r="I227" s="45">
        <v>5</v>
      </c>
      <c r="J227" s="163"/>
      <c r="K227" s="163"/>
      <c r="L227" s="140">
        <v>1</v>
      </c>
      <c r="M227" s="154">
        <f t="shared" si="93"/>
        <v>1</v>
      </c>
      <c r="N227" s="170" t="s">
        <v>610</v>
      </c>
      <c r="O227" s="171">
        <v>1</v>
      </c>
      <c r="P227" s="162"/>
    </row>
    <row r="228" spans="1:16" x14ac:dyDescent="0.2">
      <c r="A228" s="148">
        <f t="shared" si="83"/>
        <v>227</v>
      </c>
      <c r="B228" s="140" t="s">
        <v>1005</v>
      </c>
      <c r="C228" s="141">
        <v>44765</v>
      </c>
      <c r="D228" s="151">
        <f t="shared" si="95"/>
        <v>29</v>
      </c>
      <c r="E228" s="151" t="str">
        <f>CHOOSE(WEEKDAY(Tabla2[[#This Row],[Fecha]]),"D","L","M","X","J","V","S")</f>
        <v>S</v>
      </c>
      <c r="F228" s="271"/>
      <c r="G228" s="143" t="s">
        <v>1006</v>
      </c>
      <c r="H228" s="140" t="s">
        <v>1006</v>
      </c>
      <c r="I228" s="45">
        <v>8</v>
      </c>
      <c r="J228" s="163"/>
      <c r="K228" s="163"/>
      <c r="L228" s="248">
        <v>1</v>
      </c>
      <c r="M228" s="154">
        <f t="shared" si="93"/>
        <v>1</v>
      </c>
      <c r="N228" s="164"/>
      <c r="O228" s="164">
        <v>0</v>
      </c>
      <c r="P228" s="162"/>
    </row>
    <row r="229" spans="1:16" x14ac:dyDescent="0.2">
      <c r="A229" s="148">
        <f t="shared" si="83"/>
        <v>228</v>
      </c>
      <c r="B229" s="140" t="s">
        <v>1005</v>
      </c>
      <c r="C229" s="141">
        <v>44767</v>
      </c>
      <c r="D229" s="151">
        <f t="shared" ref="D229" si="96">WEEKNUM(C229,21)</f>
        <v>30</v>
      </c>
      <c r="E229" s="151" t="str">
        <f>CHOOSE(WEEKDAY(Tabla2[[#This Row],[Fecha]]),"D","L","M","X","J","V","S")</f>
        <v>L</v>
      </c>
      <c r="F229" s="142"/>
      <c r="G229" s="143" t="s">
        <v>1006</v>
      </c>
      <c r="H229" s="140" t="s">
        <v>1006</v>
      </c>
      <c r="I229" s="165">
        <v>8</v>
      </c>
      <c r="J229" s="143"/>
      <c r="K229" s="143"/>
      <c r="L229" s="140">
        <v>1</v>
      </c>
      <c r="M229" s="154">
        <f t="shared" si="93"/>
        <v>1</v>
      </c>
      <c r="N229" s="168"/>
      <c r="O229" s="168">
        <v>0</v>
      </c>
      <c r="P229" s="142"/>
    </row>
    <row r="230" spans="1:16" x14ac:dyDescent="0.2">
      <c r="A230" s="148">
        <f t="shared" si="83"/>
        <v>229</v>
      </c>
      <c r="B230" s="140" t="s">
        <v>1005</v>
      </c>
      <c r="C230" s="141">
        <v>44770</v>
      </c>
      <c r="D230" s="151">
        <f t="shared" ref="D230" si="97">WEEKNUM(C230,21)</f>
        <v>30</v>
      </c>
      <c r="E230" s="151" t="str">
        <f>CHOOSE(WEEKDAY(Tabla2[[#This Row],[Fecha]]),"D","L","M","X","J","V","S")</f>
        <v>J</v>
      </c>
      <c r="F230" s="142"/>
      <c r="G230" s="143" t="s">
        <v>1006</v>
      </c>
      <c r="H230" s="140" t="s">
        <v>1006</v>
      </c>
      <c r="I230" s="276">
        <v>8</v>
      </c>
      <c r="J230" s="277"/>
      <c r="K230" s="277"/>
      <c r="L230" s="140">
        <v>1</v>
      </c>
      <c r="M230" s="154">
        <f t="shared" si="93"/>
        <v>1</v>
      </c>
      <c r="N230" s="278"/>
      <c r="O230" s="278">
        <v>0</v>
      </c>
      <c r="P230" s="142"/>
    </row>
    <row r="231" spans="1:16" x14ac:dyDescent="0.2">
      <c r="A231" s="148">
        <f t="shared" si="83"/>
        <v>230</v>
      </c>
      <c r="B231" s="140" t="s">
        <v>1005</v>
      </c>
      <c r="C231" s="141">
        <v>44772</v>
      </c>
      <c r="D231" s="151">
        <f t="shared" ref="D231" si="98">WEEKNUM(C231,21)</f>
        <v>30</v>
      </c>
      <c r="E231" s="151" t="str">
        <f>CHOOSE(WEEKDAY(Tabla2[[#This Row],[Fecha]]),"D","L","M","X","J","V","S")</f>
        <v>S</v>
      </c>
      <c r="F231" s="142"/>
      <c r="G231" s="143" t="s">
        <v>1006</v>
      </c>
      <c r="H231" s="140" t="s">
        <v>1006</v>
      </c>
      <c r="I231" s="276">
        <v>6</v>
      </c>
      <c r="J231" s="277"/>
      <c r="K231" s="277"/>
      <c r="L231" s="140">
        <v>1</v>
      </c>
      <c r="M231" s="154">
        <f t="shared" ref="M231" si="99">IF(B231="GP",L231*1.5,IF(B231="LP",L231*1,IF(B231="EU",L231*2.5,L231*0.5)))</f>
        <v>1</v>
      </c>
      <c r="N231" s="278"/>
      <c r="O231" s="278">
        <v>0</v>
      </c>
      <c r="P231" s="142"/>
    </row>
    <row r="232" spans="1:16" x14ac:dyDescent="0.2">
      <c r="A232" s="148">
        <f t="shared" si="83"/>
        <v>231</v>
      </c>
      <c r="B232" s="140" t="s">
        <v>1005</v>
      </c>
      <c r="C232" s="141">
        <v>44774</v>
      </c>
      <c r="D232" s="151">
        <f t="shared" ref="D232" si="100">WEEKNUM(C232,21)</f>
        <v>31</v>
      </c>
      <c r="E232" s="151" t="str">
        <f>CHOOSE(WEEKDAY(Tabla2[[#This Row],[Fecha]]),"D","L","M","X","J","V","S")</f>
        <v>L</v>
      </c>
      <c r="F232" s="142"/>
      <c r="G232" s="143" t="s">
        <v>1006</v>
      </c>
      <c r="H232" s="140" t="s">
        <v>1006</v>
      </c>
      <c r="I232" s="165">
        <v>8</v>
      </c>
      <c r="J232" s="143"/>
      <c r="K232" s="143"/>
      <c r="L232" s="140">
        <v>1</v>
      </c>
      <c r="M232" s="154">
        <f t="shared" si="93"/>
        <v>1</v>
      </c>
      <c r="N232" s="168"/>
      <c r="O232" s="168">
        <v>0</v>
      </c>
      <c r="P232" s="142"/>
    </row>
    <row r="233" spans="1:16" x14ac:dyDescent="0.2">
      <c r="A233" s="148">
        <f t="shared" si="83"/>
        <v>232</v>
      </c>
      <c r="B233" s="140" t="s">
        <v>1005</v>
      </c>
      <c r="C233" s="141">
        <v>44777</v>
      </c>
      <c r="D233" s="151">
        <f t="shared" ref="D233:D234" si="101">WEEKNUM(C233,21)</f>
        <v>31</v>
      </c>
      <c r="E233" s="151" t="str">
        <f>CHOOSE(WEEKDAY(Tabla2[[#This Row],[Fecha]]),"D","L","M","X","J","V","S")</f>
        <v>J</v>
      </c>
      <c r="F233" s="142"/>
      <c r="G233" s="143" t="s">
        <v>1006</v>
      </c>
      <c r="H233" s="140" t="s">
        <v>1006</v>
      </c>
      <c r="I233" s="165">
        <v>9</v>
      </c>
      <c r="J233" s="163"/>
      <c r="K233" s="163"/>
      <c r="L233" s="248">
        <v>1</v>
      </c>
      <c r="M233" s="154">
        <f t="shared" si="93"/>
        <v>1</v>
      </c>
      <c r="N233" s="170" t="s">
        <v>610</v>
      </c>
      <c r="O233" s="171">
        <v>1</v>
      </c>
      <c r="P233" s="162"/>
    </row>
    <row r="234" spans="1:16" x14ac:dyDescent="0.2">
      <c r="A234" s="148">
        <f t="shared" si="83"/>
        <v>233</v>
      </c>
      <c r="B234" s="140" t="s">
        <v>1005</v>
      </c>
      <c r="C234" s="141">
        <v>44779</v>
      </c>
      <c r="D234" s="151">
        <f t="shared" si="101"/>
        <v>31</v>
      </c>
      <c r="E234" s="151" t="str">
        <f>CHOOSE(WEEKDAY(Tabla2[[#This Row],[Fecha]]),"D","L","M","X","J","V","S")</f>
        <v>S</v>
      </c>
      <c r="F234" s="142"/>
      <c r="G234" s="143" t="s">
        <v>1006</v>
      </c>
      <c r="H234" s="140" t="s">
        <v>1006</v>
      </c>
      <c r="I234" s="165">
        <v>1</v>
      </c>
      <c r="J234" s="143"/>
      <c r="K234" s="143"/>
      <c r="L234" s="248">
        <v>1</v>
      </c>
      <c r="M234" s="154">
        <f t="shared" ref="M234:M236" si="102">IF(B234="GP",L234*1.5,IF(B234="LP",L234*1,IF(B234="EU",L234*2.5,L234*0.5)))</f>
        <v>1</v>
      </c>
      <c r="N234" s="168"/>
      <c r="O234" s="168">
        <v>0</v>
      </c>
      <c r="P234" s="142"/>
    </row>
    <row r="235" spans="1:16" x14ac:dyDescent="0.2">
      <c r="A235" s="148">
        <f t="shared" si="83"/>
        <v>234</v>
      </c>
      <c r="B235" s="140" t="s">
        <v>1005</v>
      </c>
      <c r="C235" s="141">
        <v>44781</v>
      </c>
      <c r="D235" s="151">
        <f t="shared" ref="D235:D238" si="103">WEEKNUM(C235,21)</f>
        <v>32</v>
      </c>
      <c r="E235" s="151" t="str">
        <f>CHOOSE(WEEKDAY(Tabla2[[#This Row],[Fecha]]),"D","L","M","X","J","V","S")</f>
        <v>L</v>
      </c>
      <c r="F235" s="142"/>
      <c r="G235" s="143" t="s">
        <v>1006</v>
      </c>
      <c r="H235" s="140" t="s">
        <v>1006</v>
      </c>
      <c r="I235" s="165">
        <v>8</v>
      </c>
      <c r="J235" s="143"/>
      <c r="K235" s="143"/>
      <c r="L235" s="140">
        <v>1</v>
      </c>
      <c r="M235" s="154">
        <f t="shared" si="102"/>
        <v>1</v>
      </c>
      <c r="N235" s="168"/>
      <c r="O235" s="168">
        <v>0</v>
      </c>
      <c r="P235" s="142"/>
    </row>
    <row r="236" spans="1:16" x14ac:dyDescent="0.2">
      <c r="A236" s="148">
        <f t="shared" si="83"/>
        <v>235</v>
      </c>
      <c r="B236" s="140" t="s">
        <v>1005</v>
      </c>
      <c r="C236" s="141">
        <v>44781</v>
      </c>
      <c r="D236" s="151">
        <f t="shared" si="103"/>
        <v>32</v>
      </c>
      <c r="E236" s="151" t="str">
        <f>CHOOSE(WEEKDAY(Tabla2[[#This Row],[Fecha]]),"D","L","M","X","J","V","S")</f>
        <v>L</v>
      </c>
      <c r="F236" s="142"/>
      <c r="G236" s="143" t="s">
        <v>1006</v>
      </c>
      <c r="H236" s="140" t="s">
        <v>1006</v>
      </c>
      <c r="I236" s="45">
        <v>2</v>
      </c>
      <c r="J236" s="163"/>
      <c r="K236" s="163"/>
      <c r="L236" s="248">
        <v>1</v>
      </c>
      <c r="M236" s="154">
        <f t="shared" si="102"/>
        <v>1</v>
      </c>
      <c r="N236" s="164"/>
      <c r="O236" s="164">
        <v>0</v>
      </c>
      <c r="P236" s="162"/>
    </row>
    <row r="237" spans="1:16" x14ac:dyDescent="0.2">
      <c r="A237" s="148">
        <f t="shared" si="83"/>
        <v>236</v>
      </c>
      <c r="B237" s="140" t="s">
        <v>1005</v>
      </c>
      <c r="C237" s="141">
        <v>44781</v>
      </c>
      <c r="D237" s="151">
        <f t="shared" si="103"/>
        <v>32</v>
      </c>
      <c r="E237" s="151" t="str">
        <f>CHOOSE(WEEKDAY(Tabla2[[#This Row],[Fecha]]),"D","L","M","X","J","V","S")</f>
        <v>L</v>
      </c>
      <c r="F237" s="142"/>
      <c r="G237" s="143" t="s">
        <v>1006</v>
      </c>
      <c r="H237" s="140" t="s">
        <v>1006</v>
      </c>
      <c r="I237" s="45">
        <v>5</v>
      </c>
      <c r="J237" s="163"/>
      <c r="K237" s="163"/>
      <c r="L237" s="248">
        <v>1</v>
      </c>
      <c r="M237" s="154">
        <f t="shared" ref="M237:M239" si="104">IF(B237="GP",L237*1.5,IF(B237="LP",L237*1,IF(B237="EU",L237*2.5,L237*0.5)))</f>
        <v>1</v>
      </c>
      <c r="N237" s="164"/>
      <c r="O237" s="164">
        <v>0</v>
      </c>
      <c r="P237" s="162"/>
    </row>
    <row r="238" spans="1:16" x14ac:dyDescent="0.2">
      <c r="A238" s="148">
        <f t="shared" si="83"/>
        <v>237</v>
      </c>
      <c r="B238" s="140" t="s">
        <v>1005</v>
      </c>
      <c r="C238" s="141">
        <v>44781</v>
      </c>
      <c r="D238" s="151">
        <f t="shared" si="103"/>
        <v>32</v>
      </c>
      <c r="E238" s="151" t="str">
        <f>CHOOSE(WEEKDAY(Tabla2[[#This Row],[Fecha]]),"D","L","M","X","J","V","S")</f>
        <v>L</v>
      </c>
      <c r="F238" s="142"/>
      <c r="G238" s="143" t="s">
        <v>1006</v>
      </c>
      <c r="H238" s="140" t="s">
        <v>1006</v>
      </c>
      <c r="I238" s="45">
        <v>8</v>
      </c>
      <c r="J238" s="163"/>
      <c r="K238" s="163"/>
      <c r="L238" s="140">
        <v>1</v>
      </c>
      <c r="M238" s="154">
        <f t="shared" si="104"/>
        <v>1</v>
      </c>
      <c r="N238" s="164"/>
      <c r="O238" s="164">
        <v>0</v>
      </c>
      <c r="P238" s="162"/>
    </row>
    <row r="239" spans="1:16" x14ac:dyDescent="0.2">
      <c r="A239" s="148">
        <f t="shared" si="83"/>
        <v>238</v>
      </c>
      <c r="B239" s="140" t="s">
        <v>1005</v>
      </c>
      <c r="C239" s="141">
        <v>44784</v>
      </c>
      <c r="D239" s="151">
        <f t="shared" ref="D239:D242" si="105">WEEKNUM(C239,21)</f>
        <v>32</v>
      </c>
      <c r="E239" s="151" t="str">
        <f>CHOOSE(WEEKDAY(Tabla2[[#This Row],[Fecha]]),"D","L","M","X","J","V","S")</f>
        <v>J</v>
      </c>
      <c r="F239" s="142"/>
      <c r="G239" s="143" t="s">
        <v>1006</v>
      </c>
      <c r="H239" s="140" t="s">
        <v>1006</v>
      </c>
      <c r="I239" s="165">
        <v>7</v>
      </c>
      <c r="J239" s="143"/>
      <c r="K239" s="143"/>
      <c r="L239" s="248">
        <v>1</v>
      </c>
      <c r="M239" s="154">
        <f t="shared" si="104"/>
        <v>1</v>
      </c>
      <c r="N239" s="168"/>
      <c r="O239" s="168">
        <v>0</v>
      </c>
      <c r="P239" s="142"/>
    </row>
    <row r="240" spans="1:16" x14ac:dyDescent="0.2">
      <c r="A240" s="148">
        <f t="shared" si="83"/>
        <v>239</v>
      </c>
      <c r="B240" s="140" t="s">
        <v>1005</v>
      </c>
      <c r="C240" s="141">
        <v>44784</v>
      </c>
      <c r="D240" s="151">
        <f t="shared" si="105"/>
        <v>32</v>
      </c>
      <c r="E240" s="151" t="str">
        <f>CHOOSE(WEEKDAY(Tabla2[[#This Row],[Fecha]]),"D","L","M","X","J","V","S")</f>
        <v>J</v>
      </c>
      <c r="F240" s="142"/>
      <c r="G240" s="143" t="s">
        <v>1006</v>
      </c>
      <c r="H240" s="140" t="s">
        <v>1006</v>
      </c>
      <c r="I240" s="45">
        <v>2</v>
      </c>
      <c r="J240" s="163"/>
      <c r="K240" s="163"/>
      <c r="L240" s="248">
        <v>1</v>
      </c>
      <c r="M240" s="154">
        <f t="shared" ref="M240:M243" si="106">IF(B240="GP",L240*1.5,IF(B240="LP",L240*1,IF(B240="EU",L240*2.5,L240*0.5)))</f>
        <v>1</v>
      </c>
      <c r="N240" s="164"/>
      <c r="O240" s="164">
        <v>0</v>
      </c>
      <c r="P240" s="162"/>
    </row>
    <row r="241" spans="1:16" x14ac:dyDescent="0.2">
      <c r="A241" s="148">
        <f t="shared" si="83"/>
        <v>240</v>
      </c>
      <c r="B241" s="140" t="s">
        <v>1005</v>
      </c>
      <c r="C241" s="141">
        <v>44784</v>
      </c>
      <c r="D241" s="151">
        <f t="shared" si="105"/>
        <v>32</v>
      </c>
      <c r="E241" s="151" t="str">
        <f>CHOOSE(WEEKDAY(Tabla2[[#This Row],[Fecha]]),"D","L","M","X","J","V","S")</f>
        <v>J</v>
      </c>
      <c r="F241" s="142"/>
      <c r="G241" s="143" t="s">
        <v>1006</v>
      </c>
      <c r="H241" s="140" t="s">
        <v>1006</v>
      </c>
      <c r="I241" s="45">
        <v>7</v>
      </c>
      <c r="J241" s="163"/>
      <c r="K241" s="163"/>
      <c r="L241" s="140">
        <v>1</v>
      </c>
      <c r="M241" s="154">
        <f t="shared" si="106"/>
        <v>1</v>
      </c>
      <c r="N241" s="164"/>
      <c r="O241" s="164">
        <v>0</v>
      </c>
      <c r="P241" s="162"/>
    </row>
    <row r="242" spans="1:16" x14ac:dyDescent="0.2">
      <c r="A242" s="148">
        <f t="shared" si="83"/>
        <v>241</v>
      </c>
      <c r="B242" s="140" t="s">
        <v>1005</v>
      </c>
      <c r="C242" s="141">
        <v>44784</v>
      </c>
      <c r="D242" s="151">
        <f t="shared" si="105"/>
        <v>32</v>
      </c>
      <c r="E242" s="151" t="str">
        <f>CHOOSE(WEEKDAY(Tabla2[[#This Row],[Fecha]]),"D","L","M","X","J","V","S")</f>
        <v>J</v>
      </c>
      <c r="F242" s="142"/>
      <c r="G242" s="143" t="s">
        <v>1006</v>
      </c>
      <c r="H242" s="140" t="s">
        <v>1006</v>
      </c>
      <c r="I242" s="45">
        <v>1</v>
      </c>
      <c r="J242" s="163"/>
      <c r="K242" s="163"/>
      <c r="L242" s="248">
        <v>1</v>
      </c>
      <c r="M242" s="154">
        <f t="shared" si="106"/>
        <v>1</v>
      </c>
      <c r="N242" s="164"/>
      <c r="O242" s="164">
        <v>0</v>
      </c>
      <c r="P242" s="162"/>
    </row>
    <row r="243" spans="1:16" x14ac:dyDescent="0.2">
      <c r="A243" s="148">
        <f t="shared" si="83"/>
        <v>242</v>
      </c>
      <c r="B243" s="140" t="s">
        <v>1005</v>
      </c>
      <c r="C243" s="141">
        <v>44786</v>
      </c>
      <c r="D243" s="151">
        <f t="shared" ref="D243:D246" si="107">WEEKNUM(C243,21)</f>
        <v>32</v>
      </c>
      <c r="E243" s="151" t="str">
        <f>CHOOSE(WEEKDAY(Tabla2[[#This Row],[Fecha]]),"D","L","M","X","J","V","S")</f>
        <v>S</v>
      </c>
      <c r="F243" s="142"/>
      <c r="G243" s="143" t="s">
        <v>1006</v>
      </c>
      <c r="H243" s="140" t="s">
        <v>1006</v>
      </c>
      <c r="I243" s="272">
        <v>0</v>
      </c>
      <c r="J243" s="273"/>
      <c r="K243" s="273"/>
      <c r="L243" s="248">
        <v>1</v>
      </c>
      <c r="M243" s="154">
        <f t="shared" si="106"/>
        <v>1</v>
      </c>
      <c r="N243" s="274"/>
      <c r="O243" s="274">
        <v>0</v>
      </c>
      <c r="P243" s="162"/>
    </row>
    <row r="244" spans="1:16" x14ac:dyDescent="0.2">
      <c r="A244" s="148">
        <f t="shared" si="83"/>
        <v>243</v>
      </c>
      <c r="B244" s="140" t="s">
        <v>1005</v>
      </c>
      <c r="C244" s="141">
        <v>44786</v>
      </c>
      <c r="D244" s="151">
        <f t="shared" si="107"/>
        <v>32</v>
      </c>
      <c r="E244" s="151" t="str">
        <f>CHOOSE(WEEKDAY(Tabla2[[#This Row],[Fecha]]),"D","L","M","X","J","V","S")</f>
        <v>S</v>
      </c>
      <c r="F244" s="142"/>
      <c r="G244" s="143" t="s">
        <v>1006</v>
      </c>
      <c r="H244" s="140" t="s">
        <v>1006</v>
      </c>
      <c r="I244" s="272">
        <v>9</v>
      </c>
      <c r="J244" s="273"/>
      <c r="K244" s="273"/>
      <c r="L244" s="248">
        <v>1</v>
      </c>
      <c r="M244" s="154">
        <f t="shared" ref="M244:M246" si="108">IF(B244="GP",L244*1.5,IF(B244="LP",L244*1,IF(B244="EU",L244*2.5,L244*0.5)))</f>
        <v>1</v>
      </c>
      <c r="N244" s="274"/>
      <c r="O244" s="274">
        <v>0</v>
      </c>
      <c r="P244" s="162"/>
    </row>
    <row r="245" spans="1:16" x14ac:dyDescent="0.2">
      <c r="A245" s="148">
        <f t="shared" si="83"/>
        <v>244</v>
      </c>
      <c r="B245" s="140" t="s">
        <v>1005</v>
      </c>
      <c r="C245" s="141">
        <v>44786</v>
      </c>
      <c r="D245" s="151">
        <f t="shared" si="107"/>
        <v>32</v>
      </c>
      <c r="E245" s="151" t="str">
        <f>CHOOSE(WEEKDAY(Tabla2[[#This Row],[Fecha]]),"D","L","M","X","J","V","S")</f>
        <v>S</v>
      </c>
      <c r="F245" s="142"/>
      <c r="G245" s="143" t="s">
        <v>1006</v>
      </c>
      <c r="H245" s="140" t="s">
        <v>1006</v>
      </c>
      <c r="I245" s="272">
        <v>8</v>
      </c>
      <c r="J245" s="273"/>
      <c r="K245" s="273"/>
      <c r="L245" s="140">
        <v>1</v>
      </c>
      <c r="M245" s="154">
        <f t="shared" si="108"/>
        <v>1</v>
      </c>
      <c r="N245" s="339" t="s">
        <v>610</v>
      </c>
      <c r="O245" s="340">
        <v>1</v>
      </c>
      <c r="P245" s="162"/>
    </row>
    <row r="246" spans="1:16" x14ac:dyDescent="0.2">
      <c r="A246" s="148">
        <f t="shared" si="83"/>
        <v>245</v>
      </c>
      <c r="B246" s="140" t="s">
        <v>1005</v>
      </c>
      <c r="C246" s="141">
        <v>44786</v>
      </c>
      <c r="D246" s="151">
        <f t="shared" si="107"/>
        <v>32</v>
      </c>
      <c r="E246" s="151" t="str">
        <f>CHOOSE(WEEKDAY(Tabla2[[#This Row],[Fecha]]),"D","L","M","X","J","V","S")</f>
        <v>S</v>
      </c>
      <c r="F246" s="142"/>
      <c r="G246" s="143" t="s">
        <v>1006</v>
      </c>
      <c r="H246" s="140" t="s">
        <v>1006</v>
      </c>
      <c r="I246" s="272">
        <v>8</v>
      </c>
      <c r="J246" s="273"/>
      <c r="K246" s="273"/>
      <c r="L246" s="248">
        <v>1</v>
      </c>
      <c r="M246" s="154">
        <f t="shared" si="108"/>
        <v>1</v>
      </c>
      <c r="N246" s="339" t="s">
        <v>610</v>
      </c>
      <c r="O246" s="340">
        <v>1</v>
      </c>
      <c r="P246" s="162"/>
    </row>
    <row r="247" spans="1:16" x14ac:dyDescent="0.2">
      <c r="A247" s="148">
        <f t="shared" si="83"/>
        <v>246</v>
      </c>
      <c r="B247" s="140" t="s">
        <v>1005</v>
      </c>
      <c r="C247" s="141">
        <v>44788</v>
      </c>
      <c r="D247" s="151">
        <f t="shared" ref="D247:D250" si="109">WEEKNUM(C247,21)</f>
        <v>33</v>
      </c>
      <c r="E247" s="151" t="str">
        <f>CHOOSE(WEEKDAY(Tabla2[[#This Row],[Fecha]]),"D","L","M","X","J","V","S")</f>
        <v>L</v>
      </c>
      <c r="F247" s="142"/>
      <c r="G247" s="143" t="s">
        <v>1006</v>
      </c>
      <c r="H247" s="140" t="s">
        <v>1006</v>
      </c>
      <c r="I247" s="165">
        <v>2</v>
      </c>
      <c r="J247" s="143"/>
      <c r="K247" s="143"/>
      <c r="L247" s="248">
        <v>1</v>
      </c>
      <c r="M247" s="154">
        <f t="shared" ref="M247:M258" si="110">IF(B247="GP",L247*1.5,IF(B247="LP",L247*1,IF(B247="EU",L247*2.5,L247*0.5)))</f>
        <v>1</v>
      </c>
      <c r="N247" s="168"/>
      <c r="O247" s="168">
        <v>0</v>
      </c>
      <c r="P247" s="142"/>
    </row>
    <row r="248" spans="1:16" x14ac:dyDescent="0.2">
      <c r="A248" s="148">
        <f t="shared" si="83"/>
        <v>247</v>
      </c>
      <c r="B248" s="140" t="s">
        <v>1005</v>
      </c>
      <c r="C248" s="141">
        <v>44788</v>
      </c>
      <c r="D248" s="151">
        <f t="shared" si="109"/>
        <v>33</v>
      </c>
      <c r="E248" s="151" t="str">
        <f>CHOOSE(WEEKDAY(Tabla2[[#This Row],[Fecha]]),"D","L","M","X","J","V","S")</f>
        <v>L</v>
      </c>
      <c r="F248" s="142"/>
      <c r="G248" s="143" t="s">
        <v>1006</v>
      </c>
      <c r="H248" s="140" t="s">
        <v>1006</v>
      </c>
      <c r="I248" s="45">
        <v>5</v>
      </c>
      <c r="J248" s="163"/>
      <c r="K248" s="163"/>
      <c r="L248" s="140">
        <v>1</v>
      </c>
      <c r="M248" s="154">
        <f t="shared" si="110"/>
        <v>1</v>
      </c>
      <c r="N248" s="164"/>
      <c r="O248" s="164">
        <v>0</v>
      </c>
      <c r="P248" s="162"/>
    </row>
    <row r="249" spans="1:16" x14ac:dyDescent="0.2">
      <c r="A249" s="148">
        <f t="shared" si="83"/>
        <v>248</v>
      </c>
      <c r="B249" s="140" t="s">
        <v>1005</v>
      </c>
      <c r="C249" s="141">
        <v>44788</v>
      </c>
      <c r="D249" s="151">
        <f t="shared" si="109"/>
        <v>33</v>
      </c>
      <c r="E249" s="151" t="str">
        <f>CHOOSE(WEEKDAY(Tabla2[[#This Row],[Fecha]]),"D","L","M","X","J","V","S")</f>
        <v>L</v>
      </c>
      <c r="F249" s="142"/>
      <c r="G249" s="143" t="s">
        <v>1006</v>
      </c>
      <c r="H249" s="140" t="s">
        <v>1006</v>
      </c>
      <c r="I249" s="45">
        <v>6</v>
      </c>
      <c r="J249" s="163"/>
      <c r="K249" s="163"/>
      <c r="L249" s="248">
        <v>1</v>
      </c>
      <c r="M249" s="154">
        <f t="shared" si="110"/>
        <v>1</v>
      </c>
      <c r="N249" s="164"/>
      <c r="O249" s="164">
        <v>0</v>
      </c>
      <c r="P249" s="162"/>
    </row>
    <row r="250" spans="1:16" x14ac:dyDescent="0.2">
      <c r="A250" s="148">
        <f t="shared" si="83"/>
        <v>249</v>
      </c>
      <c r="B250" s="140" t="s">
        <v>1005</v>
      </c>
      <c r="C250" s="141">
        <v>44788</v>
      </c>
      <c r="D250" s="151">
        <f t="shared" si="109"/>
        <v>33</v>
      </c>
      <c r="E250" s="151" t="str">
        <f>CHOOSE(WEEKDAY(Tabla2[[#This Row],[Fecha]]),"D","L","M","X","J","V","S")</f>
        <v>L</v>
      </c>
      <c r="F250" s="142"/>
      <c r="G250" s="143" t="s">
        <v>1006</v>
      </c>
      <c r="H250" s="140" t="s">
        <v>1006</v>
      </c>
      <c r="I250" s="45">
        <v>4</v>
      </c>
      <c r="J250" s="163"/>
      <c r="K250" s="163"/>
      <c r="L250" s="248">
        <v>1</v>
      </c>
      <c r="M250" s="154">
        <f t="shared" si="110"/>
        <v>1</v>
      </c>
      <c r="N250" s="164"/>
      <c r="O250" s="164">
        <v>0</v>
      </c>
      <c r="P250" s="162"/>
    </row>
    <row r="251" spans="1:16" x14ac:dyDescent="0.2">
      <c r="A251" s="148">
        <f t="shared" si="83"/>
        <v>250</v>
      </c>
      <c r="B251" s="140" t="s">
        <v>1005</v>
      </c>
      <c r="C251" s="141">
        <v>44791</v>
      </c>
      <c r="D251" s="151">
        <f t="shared" ref="D251:D254" si="111">WEEKNUM(C251,21)</f>
        <v>33</v>
      </c>
      <c r="E251" s="151" t="str">
        <f>CHOOSE(WEEKDAY(Tabla2[[#This Row],[Fecha]]),"D","L","M","X","J","V","S")</f>
        <v>J</v>
      </c>
      <c r="F251" s="142"/>
      <c r="G251" s="143" t="s">
        <v>1006</v>
      </c>
      <c r="H251" s="140" t="s">
        <v>1006</v>
      </c>
      <c r="I251" s="165">
        <v>2</v>
      </c>
      <c r="J251" s="143"/>
      <c r="K251" s="143"/>
      <c r="L251" s="140">
        <v>1</v>
      </c>
      <c r="M251" s="154">
        <f t="shared" si="110"/>
        <v>1</v>
      </c>
      <c r="N251" s="168"/>
      <c r="O251" s="168">
        <v>0</v>
      </c>
      <c r="P251" s="142"/>
    </row>
    <row r="252" spans="1:16" x14ac:dyDescent="0.2">
      <c r="A252" s="148">
        <f t="shared" si="83"/>
        <v>251</v>
      </c>
      <c r="B252" s="140" t="s">
        <v>1005</v>
      </c>
      <c r="C252" s="141">
        <v>44791</v>
      </c>
      <c r="D252" s="151">
        <f t="shared" si="111"/>
        <v>33</v>
      </c>
      <c r="E252" s="151" t="str">
        <f>CHOOSE(WEEKDAY(Tabla2[[#This Row],[Fecha]]),"D","L","M","X","J","V","S")</f>
        <v>J</v>
      </c>
      <c r="F252" s="142"/>
      <c r="G252" s="143" t="s">
        <v>1006</v>
      </c>
      <c r="H252" s="140" t="s">
        <v>1006</v>
      </c>
      <c r="I252" s="45">
        <v>5</v>
      </c>
      <c r="J252" s="163"/>
      <c r="K252" s="163"/>
      <c r="L252" s="248">
        <v>1</v>
      </c>
      <c r="M252" s="154">
        <f t="shared" si="110"/>
        <v>1</v>
      </c>
      <c r="N252" s="170" t="s">
        <v>610</v>
      </c>
      <c r="O252" s="171">
        <v>1</v>
      </c>
      <c r="P252" s="162"/>
    </row>
    <row r="253" spans="1:16" x14ac:dyDescent="0.2">
      <c r="A253" s="148">
        <f t="shared" ref="A253:A298" si="112">+A252+1</f>
        <v>252</v>
      </c>
      <c r="B253" s="140" t="s">
        <v>1005</v>
      </c>
      <c r="C253" s="141">
        <v>44791</v>
      </c>
      <c r="D253" s="151">
        <f t="shared" si="111"/>
        <v>33</v>
      </c>
      <c r="E253" s="151" t="str">
        <f>CHOOSE(WEEKDAY(Tabla2[[#This Row],[Fecha]]),"D","L","M","X","J","V","S")</f>
        <v>J</v>
      </c>
      <c r="F253" s="142"/>
      <c r="G253" s="143" t="s">
        <v>1006</v>
      </c>
      <c r="H253" s="140" t="s">
        <v>1006</v>
      </c>
      <c r="I253" s="45">
        <v>4</v>
      </c>
      <c r="J253" s="163"/>
      <c r="K253" s="163"/>
      <c r="L253" s="248">
        <v>1</v>
      </c>
      <c r="M253" s="154">
        <f t="shared" si="110"/>
        <v>1</v>
      </c>
      <c r="N253" s="164"/>
      <c r="O253" s="164">
        <v>0</v>
      </c>
      <c r="P253" s="162"/>
    </row>
    <row r="254" spans="1:16" x14ac:dyDescent="0.2">
      <c r="A254" s="148">
        <f t="shared" si="112"/>
        <v>253</v>
      </c>
      <c r="B254" s="140" t="s">
        <v>1005</v>
      </c>
      <c r="C254" s="141">
        <v>44791</v>
      </c>
      <c r="D254" s="151">
        <f t="shared" si="111"/>
        <v>33</v>
      </c>
      <c r="E254" s="151" t="str">
        <f>CHOOSE(WEEKDAY(Tabla2[[#This Row],[Fecha]]),"D","L","M","X","J","V","S")</f>
        <v>J</v>
      </c>
      <c r="F254" s="142"/>
      <c r="G254" s="143" t="s">
        <v>1006</v>
      </c>
      <c r="H254" s="140" t="s">
        <v>1006</v>
      </c>
      <c r="I254" s="45">
        <v>2</v>
      </c>
      <c r="J254" s="163"/>
      <c r="K254" s="163"/>
      <c r="L254" s="140">
        <v>1</v>
      </c>
      <c r="M254" s="154">
        <f t="shared" si="110"/>
        <v>1</v>
      </c>
      <c r="N254" s="164"/>
      <c r="O254" s="164">
        <v>0</v>
      </c>
      <c r="P254" s="162"/>
    </row>
    <row r="255" spans="1:16" x14ac:dyDescent="0.2">
      <c r="A255" s="148">
        <f t="shared" si="112"/>
        <v>254</v>
      </c>
      <c r="B255" s="140" t="s">
        <v>1005</v>
      </c>
      <c r="C255" s="141">
        <v>44793</v>
      </c>
      <c r="D255" s="151">
        <f t="shared" ref="D255:D258" si="113">WEEKNUM(C255,21)</f>
        <v>33</v>
      </c>
      <c r="E255" s="151" t="str">
        <f>CHOOSE(WEEKDAY(Tabla2[[#This Row],[Fecha]]),"D","L","M","X","J","V","S")</f>
        <v>S</v>
      </c>
      <c r="F255" s="142"/>
      <c r="G255" s="143" t="s">
        <v>1006</v>
      </c>
      <c r="H255" s="140" t="s">
        <v>1006</v>
      </c>
      <c r="I255" s="342">
        <v>8</v>
      </c>
      <c r="J255" s="343"/>
      <c r="K255" s="343"/>
      <c r="L255" s="140">
        <v>1</v>
      </c>
      <c r="M255" s="154">
        <f t="shared" si="110"/>
        <v>1</v>
      </c>
      <c r="N255" s="344"/>
      <c r="O255" s="344">
        <v>0</v>
      </c>
      <c r="P255" s="162"/>
    </row>
    <row r="256" spans="1:16" x14ac:dyDescent="0.2">
      <c r="A256" s="148">
        <f t="shared" si="112"/>
        <v>255</v>
      </c>
      <c r="B256" s="140" t="s">
        <v>1005</v>
      </c>
      <c r="C256" s="141">
        <v>44793</v>
      </c>
      <c r="D256" s="151">
        <f t="shared" si="113"/>
        <v>33</v>
      </c>
      <c r="E256" s="151" t="str">
        <f>CHOOSE(WEEKDAY(Tabla2[[#This Row],[Fecha]]),"D","L","M","X","J","V","S")</f>
        <v>S</v>
      </c>
      <c r="F256" s="142"/>
      <c r="G256" s="143" t="s">
        <v>1006</v>
      </c>
      <c r="H256" s="140" t="s">
        <v>1006</v>
      </c>
      <c r="I256" s="342">
        <v>2</v>
      </c>
      <c r="J256" s="343"/>
      <c r="K256" s="343"/>
      <c r="L256" s="140">
        <v>1</v>
      </c>
      <c r="M256" s="154">
        <f t="shared" si="110"/>
        <v>1</v>
      </c>
      <c r="N256" s="344"/>
      <c r="O256" s="344">
        <v>0</v>
      </c>
      <c r="P256" s="162"/>
    </row>
    <row r="257" spans="1:16" x14ac:dyDescent="0.2">
      <c r="A257" s="148">
        <f t="shared" si="112"/>
        <v>256</v>
      </c>
      <c r="B257" s="140" t="s">
        <v>1005</v>
      </c>
      <c r="C257" s="141">
        <v>44793</v>
      </c>
      <c r="D257" s="151">
        <f t="shared" si="113"/>
        <v>33</v>
      </c>
      <c r="E257" s="151" t="str">
        <f>CHOOSE(WEEKDAY(Tabla2[[#This Row],[Fecha]]),"D","L","M","X","J","V","S")</f>
        <v>S</v>
      </c>
      <c r="F257" s="142"/>
      <c r="G257" s="143" t="s">
        <v>1006</v>
      </c>
      <c r="H257" s="140" t="s">
        <v>1006</v>
      </c>
      <c r="I257" s="342">
        <v>5</v>
      </c>
      <c r="J257" s="343"/>
      <c r="K257" s="343"/>
      <c r="L257" s="140">
        <v>1</v>
      </c>
      <c r="M257" s="154">
        <f t="shared" si="110"/>
        <v>1</v>
      </c>
      <c r="N257" s="349" t="s">
        <v>1020</v>
      </c>
      <c r="O257" s="350">
        <v>8</v>
      </c>
      <c r="P257" s="162"/>
    </row>
    <row r="258" spans="1:16" x14ac:dyDescent="0.2">
      <c r="A258" s="148">
        <f t="shared" si="112"/>
        <v>257</v>
      </c>
      <c r="B258" s="140" t="s">
        <v>1005</v>
      </c>
      <c r="C258" s="141">
        <v>44793</v>
      </c>
      <c r="D258" s="151">
        <f t="shared" si="113"/>
        <v>33</v>
      </c>
      <c r="E258" s="151" t="str">
        <f>CHOOSE(WEEKDAY(Tabla2[[#This Row],[Fecha]]),"D","L","M","X","J","V","S")</f>
        <v>S</v>
      </c>
      <c r="F258" s="142"/>
      <c r="G258" s="143" t="s">
        <v>1006</v>
      </c>
      <c r="H258" s="140" t="s">
        <v>1006</v>
      </c>
      <c r="I258" s="345">
        <v>3</v>
      </c>
      <c r="J258" s="346"/>
      <c r="K258" s="346"/>
      <c r="L258" s="140">
        <v>1</v>
      </c>
      <c r="M258" s="154">
        <f t="shared" si="110"/>
        <v>1</v>
      </c>
      <c r="N258" s="347"/>
      <c r="O258" s="347">
        <v>0</v>
      </c>
      <c r="P258" s="142"/>
    </row>
    <row r="259" spans="1:16" x14ac:dyDescent="0.2">
      <c r="A259" s="148">
        <f t="shared" si="112"/>
        <v>258</v>
      </c>
      <c r="B259" s="140" t="s">
        <v>1005</v>
      </c>
      <c r="C259" s="141">
        <v>44795</v>
      </c>
      <c r="D259" s="151">
        <f t="shared" ref="D259:D262" si="114">WEEKNUM(C259,21)</f>
        <v>34</v>
      </c>
      <c r="E259" s="151" t="str">
        <f>CHOOSE(WEEKDAY(Tabla2[[#This Row],[Fecha]]),"D","L","M","X","J","V","S")</f>
        <v>L</v>
      </c>
      <c r="F259" s="142"/>
      <c r="G259" s="143" t="s">
        <v>1006</v>
      </c>
      <c r="H259" s="140" t="s">
        <v>1006</v>
      </c>
      <c r="I259" s="342">
        <v>8</v>
      </c>
      <c r="J259" s="343"/>
      <c r="K259" s="343"/>
      <c r="L259" s="140">
        <v>1</v>
      </c>
      <c r="M259" s="154">
        <f t="shared" ref="M259:M262" si="115">IF(B259="GP",L259*1.5,IF(B259="LP",L259*1,IF(B259="EU",L259*2.5,L259*0.5)))</f>
        <v>1</v>
      </c>
      <c r="N259" s="344"/>
      <c r="O259" s="344">
        <v>0</v>
      </c>
      <c r="P259" s="162"/>
    </row>
    <row r="260" spans="1:16" x14ac:dyDescent="0.2">
      <c r="A260" s="148">
        <f t="shared" si="112"/>
        <v>259</v>
      </c>
      <c r="B260" s="140" t="s">
        <v>1005</v>
      </c>
      <c r="C260" s="141">
        <v>44795</v>
      </c>
      <c r="D260" s="151">
        <f t="shared" si="114"/>
        <v>34</v>
      </c>
      <c r="E260" s="151" t="str">
        <f>CHOOSE(WEEKDAY(Tabla2[[#This Row],[Fecha]]),"D","L","M","X","J","V","S")</f>
        <v>L</v>
      </c>
      <c r="F260" s="142"/>
      <c r="G260" s="143" t="s">
        <v>1006</v>
      </c>
      <c r="H260" s="140" t="s">
        <v>1006</v>
      </c>
      <c r="I260" s="342">
        <v>2</v>
      </c>
      <c r="J260" s="343"/>
      <c r="K260" s="343"/>
      <c r="L260" s="140">
        <v>1</v>
      </c>
      <c r="M260" s="154">
        <f t="shared" si="115"/>
        <v>1</v>
      </c>
      <c r="N260" s="344"/>
      <c r="O260" s="344">
        <v>0</v>
      </c>
      <c r="P260" s="162"/>
    </row>
    <row r="261" spans="1:16" x14ac:dyDescent="0.2">
      <c r="A261" s="148">
        <f t="shared" si="112"/>
        <v>260</v>
      </c>
      <c r="B261" s="140" t="s">
        <v>1005</v>
      </c>
      <c r="C261" s="141">
        <v>44795</v>
      </c>
      <c r="D261" s="151">
        <f t="shared" si="114"/>
        <v>34</v>
      </c>
      <c r="E261" s="151" t="str">
        <f>CHOOSE(WEEKDAY(Tabla2[[#This Row],[Fecha]]),"D","L","M","X","J","V","S")</f>
        <v>L</v>
      </c>
      <c r="F261" s="142"/>
      <c r="G261" s="143" t="s">
        <v>1006</v>
      </c>
      <c r="H261" s="140" t="s">
        <v>1006</v>
      </c>
      <c r="I261" s="342">
        <v>3</v>
      </c>
      <c r="J261" s="343"/>
      <c r="K261" s="343"/>
      <c r="L261" s="140">
        <v>1</v>
      </c>
      <c r="M261" s="154">
        <f t="shared" si="115"/>
        <v>1</v>
      </c>
      <c r="N261" s="344"/>
      <c r="O261" s="344">
        <v>0</v>
      </c>
      <c r="P261" s="162"/>
    </row>
    <row r="262" spans="1:16" x14ac:dyDescent="0.2">
      <c r="A262" s="148">
        <f t="shared" si="112"/>
        <v>261</v>
      </c>
      <c r="B262" s="140" t="s">
        <v>1005</v>
      </c>
      <c r="C262" s="141">
        <v>44795</v>
      </c>
      <c r="D262" s="151">
        <f t="shared" si="114"/>
        <v>34</v>
      </c>
      <c r="E262" s="151" t="str">
        <f>CHOOSE(WEEKDAY(Tabla2[[#This Row],[Fecha]]),"D","L","M","X","J","V","S")</f>
        <v>L</v>
      </c>
      <c r="F262" s="142"/>
      <c r="G262" s="143" t="s">
        <v>1006</v>
      </c>
      <c r="H262" s="140" t="s">
        <v>1006</v>
      </c>
      <c r="I262" s="345">
        <v>5</v>
      </c>
      <c r="J262" s="346"/>
      <c r="K262" s="346"/>
      <c r="L262" s="140">
        <v>1</v>
      </c>
      <c r="M262" s="154">
        <f t="shared" si="115"/>
        <v>1</v>
      </c>
      <c r="N262" s="351" t="s">
        <v>610</v>
      </c>
      <c r="O262" s="352">
        <v>1</v>
      </c>
      <c r="P262" s="142"/>
    </row>
    <row r="263" spans="1:16" x14ac:dyDescent="0.2">
      <c r="A263" s="148">
        <f t="shared" si="112"/>
        <v>262</v>
      </c>
      <c r="B263" s="140" t="s">
        <v>1005</v>
      </c>
      <c r="C263" s="141">
        <v>44798</v>
      </c>
      <c r="D263" s="151">
        <f t="shared" ref="D263:D266" si="116">WEEKNUM(C263,21)</f>
        <v>34</v>
      </c>
      <c r="E263" s="151" t="str">
        <f>CHOOSE(WEEKDAY(Tabla2[[#This Row],[Fecha]]),"D","L","M","X","J","V","S")</f>
        <v>J</v>
      </c>
      <c r="F263" s="142"/>
      <c r="G263" s="143" t="s">
        <v>1006</v>
      </c>
      <c r="H263" s="140" t="s">
        <v>1006</v>
      </c>
      <c r="I263" s="342">
        <v>8</v>
      </c>
      <c r="J263" s="346"/>
      <c r="K263" s="346"/>
      <c r="L263" s="140">
        <v>1</v>
      </c>
      <c r="M263" s="154">
        <f t="shared" ref="M263:M266" si="117">IF(B263="GP",L263*1.5,IF(B263="LP",L263*1,IF(B263="EU",L263*2.5,L263*0.5)))</f>
        <v>1</v>
      </c>
      <c r="N263" s="168"/>
      <c r="O263" s="168">
        <v>0</v>
      </c>
      <c r="P263" s="142"/>
    </row>
    <row r="264" spans="1:16" x14ac:dyDescent="0.2">
      <c r="A264" s="148">
        <f t="shared" si="112"/>
        <v>263</v>
      </c>
      <c r="B264" s="140" t="s">
        <v>1005</v>
      </c>
      <c r="C264" s="141">
        <v>44798</v>
      </c>
      <c r="D264" s="151">
        <f t="shared" si="116"/>
        <v>34</v>
      </c>
      <c r="E264" s="151" t="str">
        <f>CHOOSE(WEEKDAY(Tabla2[[#This Row],[Fecha]]),"D","L","M","X","J","V","S")</f>
        <v>J</v>
      </c>
      <c r="F264" s="142"/>
      <c r="G264" s="143" t="s">
        <v>1006</v>
      </c>
      <c r="H264" s="140" t="s">
        <v>1006</v>
      </c>
      <c r="I264" s="342">
        <v>5</v>
      </c>
      <c r="J264" s="346"/>
      <c r="K264" s="346"/>
      <c r="L264" s="140">
        <v>1</v>
      </c>
      <c r="M264" s="154">
        <f t="shared" si="117"/>
        <v>1</v>
      </c>
      <c r="N264" s="170" t="s">
        <v>610</v>
      </c>
      <c r="O264" s="171">
        <v>1</v>
      </c>
      <c r="P264" s="162"/>
    </row>
    <row r="265" spans="1:16" x14ac:dyDescent="0.2">
      <c r="A265" s="148">
        <f t="shared" si="112"/>
        <v>264</v>
      </c>
      <c r="B265" s="140" t="s">
        <v>1005</v>
      </c>
      <c r="C265" s="141">
        <v>44798</v>
      </c>
      <c r="D265" s="151">
        <f t="shared" si="116"/>
        <v>34</v>
      </c>
      <c r="E265" s="151" t="str">
        <f>CHOOSE(WEEKDAY(Tabla2[[#This Row],[Fecha]]),"D","L","M","X","J","V","S")</f>
        <v>J</v>
      </c>
      <c r="F265" s="142"/>
      <c r="G265" s="143" t="s">
        <v>1006</v>
      </c>
      <c r="H265" s="140" t="s">
        <v>1006</v>
      </c>
      <c r="I265" s="342">
        <v>2</v>
      </c>
      <c r="J265" s="346"/>
      <c r="K265" s="346"/>
      <c r="L265" s="140">
        <v>1</v>
      </c>
      <c r="M265" s="154">
        <f t="shared" si="117"/>
        <v>1</v>
      </c>
      <c r="N265" s="164"/>
      <c r="O265" s="164">
        <v>0</v>
      </c>
      <c r="P265" s="162"/>
    </row>
    <row r="266" spans="1:16" x14ac:dyDescent="0.2">
      <c r="A266" s="148">
        <f t="shared" si="112"/>
        <v>265</v>
      </c>
      <c r="B266" s="140" t="s">
        <v>1005</v>
      </c>
      <c r="C266" s="141">
        <v>44798</v>
      </c>
      <c r="D266" s="151">
        <f t="shared" si="116"/>
        <v>34</v>
      </c>
      <c r="E266" s="151" t="str">
        <f>CHOOSE(WEEKDAY(Tabla2[[#This Row],[Fecha]]),"D","L","M","X","J","V","S")</f>
        <v>J</v>
      </c>
      <c r="F266" s="142"/>
      <c r="G266" s="143" t="s">
        <v>1006</v>
      </c>
      <c r="H266" s="140" t="s">
        <v>1006</v>
      </c>
      <c r="I266" s="345">
        <v>3</v>
      </c>
      <c r="J266" s="346"/>
      <c r="K266" s="346"/>
      <c r="L266" s="140">
        <v>1</v>
      </c>
      <c r="M266" s="154">
        <f t="shared" si="117"/>
        <v>1</v>
      </c>
      <c r="N266" s="164"/>
      <c r="O266" s="164">
        <v>0</v>
      </c>
      <c r="P266" s="162"/>
    </row>
    <row r="267" spans="1:16" x14ac:dyDescent="0.2">
      <c r="A267" s="148">
        <f t="shared" si="112"/>
        <v>266</v>
      </c>
      <c r="B267" s="140" t="s">
        <v>1005</v>
      </c>
      <c r="C267" s="141">
        <v>44800</v>
      </c>
      <c r="D267" s="151">
        <f t="shared" ref="D267:D270" si="118">WEEKNUM(C267,21)</f>
        <v>34</v>
      </c>
      <c r="E267" s="151" t="str">
        <f>CHOOSE(WEEKDAY(Tabla2[[#This Row],[Fecha]]),"D","L","M","X","J","V","S")</f>
        <v>S</v>
      </c>
      <c r="F267" s="142"/>
      <c r="G267" s="143" t="s">
        <v>1006</v>
      </c>
      <c r="H267" s="140" t="s">
        <v>1006</v>
      </c>
      <c r="I267" s="342">
        <v>8</v>
      </c>
      <c r="J267" s="343"/>
      <c r="K267" s="343"/>
      <c r="L267" s="140">
        <v>1</v>
      </c>
      <c r="M267" s="154">
        <f t="shared" ref="M267:M270" si="119">IF(B267="GP",L267*1.5,IF(B267="LP",L267*1,IF(B267="EU",L267*2.5,L267*0.5)))</f>
        <v>1</v>
      </c>
      <c r="N267" s="349" t="s">
        <v>610</v>
      </c>
      <c r="O267" s="350">
        <v>1</v>
      </c>
      <c r="P267" s="162"/>
    </row>
    <row r="268" spans="1:16" x14ac:dyDescent="0.2">
      <c r="A268" s="148">
        <f t="shared" si="112"/>
        <v>267</v>
      </c>
      <c r="B268" s="140" t="s">
        <v>1005</v>
      </c>
      <c r="C268" s="141">
        <v>44800</v>
      </c>
      <c r="D268" s="151">
        <f t="shared" si="118"/>
        <v>34</v>
      </c>
      <c r="E268" s="151" t="str">
        <f>CHOOSE(WEEKDAY(Tabla2[[#This Row],[Fecha]]),"D","L","M","X","J","V","S")</f>
        <v>S</v>
      </c>
      <c r="F268" s="142"/>
      <c r="G268" s="143" t="s">
        <v>1006</v>
      </c>
      <c r="H268" s="140" t="s">
        <v>1006</v>
      </c>
      <c r="I268" s="342">
        <v>5</v>
      </c>
      <c r="J268" s="343"/>
      <c r="K268" s="343"/>
      <c r="L268" s="140">
        <v>1</v>
      </c>
      <c r="M268" s="154">
        <f t="shared" si="119"/>
        <v>1</v>
      </c>
      <c r="N268" s="344"/>
      <c r="O268" s="344">
        <v>0</v>
      </c>
      <c r="P268" s="162"/>
    </row>
    <row r="269" spans="1:16" x14ac:dyDescent="0.2">
      <c r="A269" s="148">
        <f t="shared" si="112"/>
        <v>268</v>
      </c>
      <c r="B269" s="140" t="s">
        <v>1005</v>
      </c>
      <c r="C269" s="141">
        <v>44800</v>
      </c>
      <c r="D269" s="151">
        <f t="shared" si="118"/>
        <v>34</v>
      </c>
      <c r="E269" s="151" t="str">
        <f>CHOOSE(WEEKDAY(Tabla2[[#This Row],[Fecha]]),"D","L","M","X","J","V","S")</f>
        <v>S</v>
      </c>
      <c r="F269" s="142"/>
      <c r="G269" s="143" t="s">
        <v>1006</v>
      </c>
      <c r="H269" s="140" t="s">
        <v>1006</v>
      </c>
      <c r="I269" s="342">
        <v>2</v>
      </c>
      <c r="J269" s="343"/>
      <c r="K269" s="343"/>
      <c r="L269" s="140">
        <v>1</v>
      </c>
      <c r="M269" s="154">
        <f t="shared" si="119"/>
        <v>1</v>
      </c>
      <c r="N269" s="344"/>
      <c r="O269" s="344">
        <v>0</v>
      </c>
      <c r="P269" s="162"/>
    </row>
    <row r="270" spans="1:16" x14ac:dyDescent="0.2">
      <c r="A270" s="148">
        <f t="shared" si="112"/>
        <v>269</v>
      </c>
      <c r="B270" s="140" t="s">
        <v>1005</v>
      </c>
      <c r="C270" s="141">
        <v>44800</v>
      </c>
      <c r="D270" s="151">
        <f t="shared" si="118"/>
        <v>34</v>
      </c>
      <c r="E270" s="151" t="str">
        <f>CHOOSE(WEEKDAY(Tabla2[[#This Row],[Fecha]]),"D","L","M","X","J","V","S")</f>
        <v>S</v>
      </c>
      <c r="F270" s="142"/>
      <c r="G270" s="143" t="s">
        <v>1006</v>
      </c>
      <c r="H270" s="140" t="s">
        <v>1006</v>
      </c>
      <c r="I270" s="345">
        <v>3</v>
      </c>
      <c r="J270" s="343"/>
      <c r="K270" s="343"/>
      <c r="L270" s="140">
        <v>1</v>
      </c>
      <c r="M270" s="154">
        <f t="shared" si="119"/>
        <v>1</v>
      </c>
      <c r="N270" s="349" t="s">
        <v>1020</v>
      </c>
      <c r="O270" s="350">
        <v>8</v>
      </c>
      <c r="P270" s="162"/>
    </row>
    <row r="271" spans="1:16" x14ac:dyDescent="0.2">
      <c r="A271" s="148">
        <f t="shared" si="112"/>
        <v>270</v>
      </c>
      <c r="B271" s="140" t="s">
        <v>1005</v>
      </c>
      <c r="C271" s="141">
        <v>44802</v>
      </c>
      <c r="D271" s="151">
        <f t="shared" ref="D271:D274" si="120">WEEKNUM(C271,21)</f>
        <v>35</v>
      </c>
      <c r="E271" s="151" t="str">
        <f>CHOOSE(WEEKDAY(Tabla2[[#This Row],[Fecha]]),"D","L","M","X","J","V","S")</f>
        <v>L</v>
      </c>
      <c r="F271" s="142"/>
      <c r="G271" s="143" t="s">
        <v>1006</v>
      </c>
      <c r="H271" s="140" t="s">
        <v>1006</v>
      </c>
      <c r="I271" s="356">
        <v>8</v>
      </c>
      <c r="J271" s="357"/>
      <c r="K271" s="357"/>
      <c r="L271" s="140">
        <v>1</v>
      </c>
      <c r="M271" s="154">
        <f t="shared" ref="M271:M278" si="121">IF(B271="GP",L271*1.5,IF(B271="LP",L271*1,IF(B271="EU",L271*2.5,L271*0.5)))</f>
        <v>1</v>
      </c>
      <c r="N271" s="358"/>
      <c r="O271" s="358">
        <v>0</v>
      </c>
      <c r="P271" s="142"/>
    </row>
    <row r="272" spans="1:16" x14ac:dyDescent="0.2">
      <c r="A272" s="148">
        <f t="shared" si="112"/>
        <v>271</v>
      </c>
      <c r="B272" s="140" t="s">
        <v>1005</v>
      </c>
      <c r="C272" s="141">
        <v>44802</v>
      </c>
      <c r="D272" s="151">
        <f t="shared" si="120"/>
        <v>35</v>
      </c>
      <c r="E272" s="151" t="str">
        <f>CHOOSE(WEEKDAY(Tabla2[[#This Row],[Fecha]]),"D","L","M","X","J","V","S")</f>
        <v>L</v>
      </c>
      <c r="F272" s="142"/>
      <c r="G272" s="143" t="s">
        <v>1006</v>
      </c>
      <c r="H272" s="140" t="s">
        <v>1006</v>
      </c>
      <c r="I272" s="353">
        <v>5</v>
      </c>
      <c r="J272" s="354"/>
      <c r="K272" s="354"/>
      <c r="L272" s="140">
        <v>1</v>
      </c>
      <c r="M272" s="154">
        <f t="shared" si="121"/>
        <v>1</v>
      </c>
      <c r="N272" s="360" t="s">
        <v>1020</v>
      </c>
      <c r="O272" s="361">
        <v>8</v>
      </c>
      <c r="P272" s="162"/>
    </row>
    <row r="273" spans="1:16" x14ac:dyDescent="0.2">
      <c r="A273" s="148">
        <f t="shared" si="112"/>
        <v>272</v>
      </c>
      <c r="B273" s="140" t="s">
        <v>1005</v>
      </c>
      <c r="C273" s="141">
        <v>44802</v>
      </c>
      <c r="D273" s="151">
        <f t="shared" si="120"/>
        <v>35</v>
      </c>
      <c r="E273" s="151" t="str">
        <f>CHOOSE(WEEKDAY(Tabla2[[#This Row],[Fecha]]),"D","L","M","X","J","V","S")</f>
        <v>L</v>
      </c>
      <c r="F273" s="142"/>
      <c r="G273" s="143" t="s">
        <v>1006</v>
      </c>
      <c r="H273" s="140" t="s">
        <v>1006</v>
      </c>
      <c r="I273" s="353">
        <v>2</v>
      </c>
      <c r="J273" s="354"/>
      <c r="K273" s="354"/>
      <c r="L273" s="140">
        <v>1</v>
      </c>
      <c r="M273" s="154">
        <f t="shared" si="121"/>
        <v>1</v>
      </c>
      <c r="N273" s="355"/>
      <c r="O273" s="355">
        <v>0</v>
      </c>
      <c r="P273" s="162"/>
    </row>
    <row r="274" spans="1:16" x14ac:dyDescent="0.2">
      <c r="A274" s="148">
        <f t="shared" si="112"/>
        <v>273</v>
      </c>
      <c r="B274" s="140" t="s">
        <v>1005</v>
      </c>
      <c r="C274" s="141">
        <v>44802</v>
      </c>
      <c r="D274" s="151">
        <f t="shared" si="120"/>
        <v>35</v>
      </c>
      <c r="E274" s="151" t="str">
        <f>CHOOSE(WEEKDAY(Tabla2[[#This Row],[Fecha]]),"D","L","M","X","J","V","S")</f>
        <v>L</v>
      </c>
      <c r="F274" s="142"/>
      <c r="G274" s="143" t="s">
        <v>1006</v>
      </c>
      <c r="H274" s="140" t="s">
        <v>1006</v>
      </c>
      <c r="I274" s="353">
        <v>3</v>
      </c>
      <c r="J274" s="354"/>
      <c r="K274" s="354"/>
      <c r="L274" s="140">
        <v>1</v>
      </c>
      <c r="M274" s="154">
        <f t="shared" si="121"/>
        <v>1</v>
      </c>
      <c r="N274" s="360" t="s">
        <v>610</v>
      </c>
      <c r="O274" s="361">
        <v>1</v>
      </c>
      <c r="P274" s="162"/>
    </row>
    <row r="275" spans="1:16" x14ac:dyDescent="0.2">
      <c r="A275" s="148">
        <f t="shared" si="112"/>
        <v>274</v>
      </c>
      <c r="B275" s="140" t="s">
        <v>1005</v>
      </c>
      <c r="C275" s="141">
        <v>44805</v>
      </c>
      <c r="D275" s="151">
        <f t="shared" ref="D275:D278" si="122">WEEKNUM(C275,21)</f>
        <v>35</v>
      </c>
      <c r="E275" s="151" t="str">
        <f>CHOOSE(WEEKDAY(Tabla2[[#This Row],[Fecha]]),"D","L","M","X","J","V","S")</f>
        <v>J</v>
      </c>
      <c r="F275" s="142"/>
      <c r="G275" s="143" t="s">
        <v>1006</v>
      </c>
      <c r="H275" s="140" t="s">
        <v>1006</v>
      </c>
      <c r="I275" s="129">
        <v>5</v>
      </c>
      <c r="J275" s="357"/>
      <c r="K275" s="357"/>
      <c r="L275" s="140">
        <v>1</v>
      </c>
      <c r="M275" s="154">
        <f t="shared" si="121"/>
        <v>1</v>
      </c>
      <c r="N275" s="358"/>
      <c r="O275" s="358">
        <v>0</v>
      </c>
      <c r="P275" s="142"/>
    </row>
    <row r="276" spans="1:16" x14ac:dyDescent="0.2">
      <c r="A276" s="148">
        <f t="shared" si="112"/>
        <v>275</v>
      </c>
      <c r="B276" s="140" t="s">
        <v>1005</v>
      </c>
      <c r="C276" s="141">
        <v>44805</v>
      </c>
      <c r="D276" s="151">
        <f t="shared" si="122"/>
        <v>35</v>
      </c>
      <c r="E276" s="151" t="str">
        <f>CHOOSE(WEEKDAY(Tabla2[[#This Row],[Fecha]]),"D","L","M","X","J","V","S")</f>
        <v>J</v>
      </c>
      <c r="F276" s="142"/>
      <c r="G276" s="143" t="s">
        <v>1006</v>
      </c>
      <c r="H276" s="140" t="s">
        <v>1006</v>
      </c>
      <c r="I276" s="129">
        <v>8</v>
      </c>
      <c r="J276" s="354"/>
      <c r="K276" s="354"/>
      <c r="L276" s="140">
        <v>1</v>
      </c>
      <c r="M276" s="154">
        <f t="shared" si="121"/>
        <v>1</v>
      </c>
      <c r="N276" s="355"/>
      <c r="O276" s="355">
        <v>0</v>
      </c>
      <c r="P276" s="162"/>
    </row>
    <row r="277" spans="1:16" x14ac:dyDescent="0.2">
      <c r="A277" s="148">
        <f t="shared" si="112"/>
        <v>276</v>
      </c>
      <c r="B277" s="140" t="s">
        <v>1005</v>
      </c>
      <c r="C277" s="141">
        <v>44805</v>
      </c>
      <c r="D277" s="151">
        <f t="shared" si="122"/>
        <v>35</v>
      </c>
      <c r="E277" s="151" t="str">
        <f>CHOOSE(WEEKDAY(Tabla2[[#This Row],[Fecha]]),"D","L","M","X","J","V","S")</f>
        <v>J</v>
      </c>
      <c r="F277" s="142"/>
      <c r="G277" s="143" t="s">
        <v>1006</v>
      </c>
      <c r="H277" s="140" t="s">
        <v>1006</v>
      </c>
      <c r="I277" s="129">
        <v>2</v>
      </c>
      <c r="J277" s="354"/>
      <c r="K277" s="354"/>
      <c r="L277" s="140">
        <v>1</v>
      </c>
      <c r="M277" s="154">
        <f t="shared" si="121"/>
        <v>1</v>
      </c>
      <c r="N277" s="355"/>
      <c r="O277" s="355">
        <v>0</v>
      </c>
      <c r="P277" s="162"/>
    </row>
    <row r="278" spans="1:16" x14ac:dyDescent="0.2">
      <c r="A278" s="148">
        <f t="shared" si="112"/>
        <v>277</v>
      </c>
      <c r="B278" s="140" t="s">
        <v>1005</v>
      </c>
      <c r="C278" s="141">
        <v>44805</v>
      </c>
      <c r="D278" s="151">
        <f t="shared" si="122"/>
        <v>35</v>
      </c>
      <c r="E278" s="151" t="str">
        <f>CHOOSE(WEEKDAY(Tabla2[[#This Row],[Fecha]]),"D","L","M","X","J","V","S")</f>
        <v>J</v>
      </c>
      <c r="F278" s="142"/>
      <c r="G278" s="143" t="s">
        <v>1006</v>
      </c>
      <c r="H278" s="140" t="s">
        <v>1006</v>
      </c>
      <c r="I278" s="129">
        <v>3</v>
      </c>
      <c r="J278" s="354"/>
      <c r="K278" s="354"/>
      <c r="L278" s="140">
        <v>1</v>
      </c>
      <c r="M278" s="154">
        <f t="shared" si="121"/>
        <v>1</v>
      </c>
      <c r="N278" s="355"/>
      <c r="O278" s="355">
        <v>0</v>
      </c>
      <c r="P278" s="162"/>
    </row>
    <row r="279" spans="1:16" x14ac:dyDescent="0.2">
      <c r="A279" s="148">
        <f t="shared" si="112"/>
        <v>278</v>
      </c>
      <c r="B279" s="140" t="s">
        <v>1005</v>
      </c>
      <c r="C279" s="141">
        <v>44807</v>
      </c>
      <c r="D279" s="151">
        <f t="shared" ref="D279:D282" si="123">WEEKNUM(C279,21)</f>
        <v>35</v>
      </c>
      <c r="E279" s="151" t="str">
        <f>CHOOSE(WEEKDAY(Tabla2[[#This Row],[Fecha]]),"D","L","M","X","J","V","S")</f>
        <v>S</v>
      </c>
      <c r="F279" s="162"/>
      <c r="G279" s="143" t="s">
        <v>1006</v>
      </c>
      <c r="H279" s="140" t="s">
        <v>1006</v>
      </c>
      <c r="I279" s="45">
        <v>8</v>
      </c>
      <c r="J279" s="163"/>
      <c r="K279" s="163"/>
      <c r="L279" s="140">
        <v>1</v>
      </c>
      <c r="M279" s="154">
        <f t="shared" ref="M279:M286" si="124">IF(B279="GP",L279*1.5,IF(B279="LP",L279*1,IF(B279="EU",L279*2.5,L279*0.5)))</f>
        <v>1</v>
      </c>
      <c r="N279" s="164"/>
      <c r="O279" s="164">
        <v>0</v>
      </c>
      <c r="P279" s="162"/>
    </row>
    <row r="280" spans="1:16" x14ac:dyDescent="0.2">
      <c r="A280" s="148">
        <f t="shared" si="112"/>
        <v>279</v>
      </c>
      <c r="B280" s="140" t="s">
        <v>1005</v>
      </c>
      <c r="C280" s="141">
        <v>44807</v>
      </c>
      <c r="D280" s="151">
        <f t="shared" si="123"/>
        <v>35</v>
      </c>
      <c r="E280" s="151" t="str">
        <f>CHOOSE(WEEKDAY(Tabla2[[#This Row],[Fecha]]),"D","L","M","X","J","V","S")</f>
        <v>S</v>
      </c>
      <c r="F280" s="162"/>
      <c r="G280" s="143" t="s">
        <v>1006</v>
      </c>
      <c r="H280" s="140" t="s">
        <v>1006</v>
      </c>
      <c r="I280" s="45">
        <v>5</v>
      </c>
      <c r="J280" s="163"/>
      <c r="K280" s="163"/>
      <c r="L280" s="140">
        <v>1</v>
      </c>
      <c r="M280" s="154">
        <f t="shared" si="124"/>
        <v>1</v>
      </c>
      <c r="N280" s="170" t="s">
        <v>610</v>
      </c>
      <c r="O280" s="171">
        <v>1</v>
      </c>
      <c r="P280" s="162"/>
    </row>
    <row r="281" spans="1:16" x14ac:dyDescent="0.2">
      <c r="A281" s="148">
        <f t="shared" si="112"/>
        <v>280</v>
      </c>
      <c r="B281" s="140" t="s">
        <v>1005</v>
      </c>
      <c r="C281" s="141">
        <v>44807</v>
      </c>
      <c r="D281" s="151">
        <f t="shared" si="123"/>
        <v>35</v>
      </c>
      <c r="E281" s="151" t="str">
        <f>CHOOSE(WEEKDAY(Tabla2[[#This Row],[Fecha]]),"D","L","M","X","J","V","S")</f>
        <v>S</v>
      </c>
      <c r="F281" s="162"/>
      <c r="G281" s="143" t="s">
        <v>1006</v>
      </c>
      <c r="H281" s="140" t="s">
        <v>1006</v>
      </c>
      <c r="I281" s="45">
        <v>2</v>
      </c>
      <c r="J281" s="163"/>
      <c r="K281" s="163"/>
      <c r="L281" s="140">
        <v>1</v>
      </c>
      <c r="M281" s="154">
        <f t="shared" si="124"/>
        <v>1</v>
      </c>
      <c r="N281" s="164"/>
      <c r="O281" s="164">
        <v>0</v>
      </c>
      <c r="P281" s="162"/>
    </row>
    <row r="282" spans="1:16" x14ac:dyDescent="0.2">
      <c r="A282" s="148">
        <f t="shared" si="112"/>
        <v>281</v>
      </c>
      <c r="B282" s="140" t="s">
        <v>1005</v>
      </c>
      <c r="C282" s="141">
        <v>44807</v>
      </c>
      <c r="D282" s="151">
        <f t="shared" si="123"/>
        <v>35</v>
      </c>
      <c r="E282" s="151" t="str">
        <f>CHOOSE(WEEKDAY(Tabla2[[#This Row],[Fecha]]),"D","L","M","X","J","V","S")</f>
        <v>S</v>
      </c>
      <c r="F282" s="142"/>
      <c r="G282" s="143" t="s">
        <v>1006</v>
      </c>
      <c r="H282" s="140" t="s">
        <v>1006</v>
      </c>
      <c r="I282" s="165">
        <v>3</v>
      </c>
      <c r="J282" s="143"/>
      <c r="K282" s="143"/>
      <c r="L282" s="140">
        <v>1</v>
      </c>
      <c r="M282" s="154">
        <f t="shared" si="124"/>
        <v>1</v>
      </c>
      <c r="N282" s="168"/>
      <c r="O282" s="168">
        <v>0</v>
      </c>
      <c r="P282" s="142"/>
    </row>
    <row r="283" spans="1:16" x14ac:dyDescent="0.2">
      <c r="A283" s="148">
        <f t="shared" si="112"/>
        <v>282</v>
      </c>
      <c r="B283" s="140" t="s">
        <v>1005</v>
      </c>
      <c r="C283" s="141">
        <v>44809</v>
      </c>
      <c r="D283" s="151">
        <f t="shared" ref="D283:D286" si="125">WEEKNUM(C283,21)</f>
        <v>36</v>
      </c>
      <c r="E283" s="151" t="str">
        <f>CHOOSE(WEEKDAY(Tabla2[[#This Row],[Fecha]]),"D","L","M","X","J","V","S")</f>
        <v>L</v>
      </c>
      <c r="F283" s="142"/>
      <c r="G283" s="143" t="s">
        <v>1006</v>
      </c>
      <c r="H283" s="140" t="s">
        <v>1006</v>
      </c>
      <c r="I283" s="45">
        <v>2</v>
      </c>
      <c r="J283" s="163"/>
      <c r="K283" s="163"/>
      <c r="L283" s="140">
        <v>1</v>
      </c>
      <c r="M283" s="154">
        <f t="shared" si="124"/>
        <v>1</v>
      </c>
      <c r="N283" s="164"/>
      <c r="O283" s="164">
        <v>0</v>
      </c>
      <c r="P283" s="162"/>
    </row>
    <row r="284" spans="1:16" x14ac:dyDescent="0.2">
      <c r="A284" s="148">
        <f t="shared" si="112"/>
        <v>283</v>
      </c>
      <c r="B284" s="140" t="s">
        <v>1005</v>
      </c>
      <c r="C284" s="141">
        <v>44809</v>
      </c>
      <c r="D284" s="151">
        <f t="shared" si="125"/>
        <v>36</v>
      </c>
      <c r="E284" s="151" t="str">
        <f>CHOOSE(WEEKDAY(Tabla2[[#This Row],[Fecha]]),"D","L","M","X","J","V","S")</f>
        <v>L</v>
      </c>
      <c r="F284" s="142"/>
      <c r="G284" s="143" t="s">
        <v>1006</v>
      </c>
      <c r="H284" s="140" t="s">
        <v>1006</v>
      </c>
      <c r="I284" s="45">
        <v>5</v>
      </c>
      <c r="J284" s="163"/>
      <c r="K284" s="163"/>
      <c r="L284" s="140">
        <v>1</v>
      </c>
      <c r="M284" s="154">
        <f t="shared" si="124"/>
        <v>1</v>
      </c>
      <c r="N284" s="164"/>
      <c r="O284" s="164">
        <v>0</v>
      </c>
      <c r="P284" s="162"/>
    </row>
    <row r="285" spans="1:16" x14ac:dyDescent="0.2">
      <c r="A285" s="148">
        <f t="shared" si="112"/>
        <v>284</v>
      </c>
      <c r="B285" s="140" t="s">
        <v>1005</v>
      </c>
      <c r="C285" s="141">
        <v>44809</v>
      </c>
      <c r="D285" s="151">
        <f t="shared" si="125"/>
        <v>36</v>
      </c>
      <c r="E285" s="151" t="str">
        <f>CHOOSE(WEEKDAY(Tabla2[[#This Row],[Fecha]]),"D","L","M","X","J","V","S")</f>
        <v>L</v>
      </c>
      <c r="F285" s="142"/>
      <c r="G285" s="143" t="s">
        <v>1006</v>
      </c>
      <c r="H285" s="140" t="s">
        <v>1006</v>
      </c>
      <c r="I285" s="45">
        <v>7</v>
      </c>
      <c r="J285" s="163"/>
      <c r="K285" s="163"/>
      <c r="L285" s="140">
        <v>1</v>
      </c>
      <c r="M285" s="154">
        <f t="shared" si="124"/>
        <v>1</v>
      </c>
      <c r="N285" s="164"/>
      <c r="O285" s="164">
        <v>0</v>
      </c>
      <c r="P285" s="162"/>
    </row>
    <row r="286" spans="1:16" x14ac:dyDescent="0.2">
      <c r="A286" s="148">
        <f t="shared" si="112"/>
        <v>285</v>
      </c>
      <c r="B286" s="140" t="s">
        <v>1005</v>
      </c>
      <c r="C286" s="141">
        <v>44809</v>
      </c>
      <c r="D286" s="151">
        <f t="shared" si="125"/>
        <v>36</v>
      </c>
      <c r="E286" s="151" t="str">
        <f>CHOOSE(WEEKDAY(Tabla2[[#This Row],[Fecha]]),"D","L","M","X","J","V","S")</f>
        <v>L</v>
      </c>
      <c r="F286" s="142"/>
      <c r="G286" s="143" t="s">
        <v>1006</v>
      </c>
      <c r="H286" s="140" t="s">
        <v>1006</v>
      </c>
      <c r="I286" s="45">
        <v>3</v>
      </c>
      <c r="J286" s="163"/>
      <c r="K286" s="163"/>
      <c r="L286" s="140">
        <v>1</v>
      </c>
      <c r="M286" s="154">
        <f t="shared" si="124"/>
        <v>1</v>
      </c>
      <c r="N286" s="164"/>
      <c r="O286" s="164">
        <v>0</v>
      </c>
      <c r="P286" s="162"/>
    </row>
    <row r="287" spans="1:16" x14ac:dyDescent="0.2">
      <c r="A287" s="148">
        <f t="shared" si="112"/>
        <v>286</v>
      </c>
      <c r="B287" s="140" t="s">
        <v>1005</v>
      </c>
      <c r="C287" s="141">
        <v>44812</v>
      </c>
      <c r="D287" s="151">
        <f t="shared" ref="D287:D290" si="126">WEEKNUM(C287,21)</f>
        <v>36</v>
      </c>
      <c r="E287" s="151" t="str">
        <f>CHOOSE(WEEKDAY(Tabla2[[#This Row],[Fecha]]),"D","L","M","X","J","V","S")</f>
        <v>J</v>
      </c>
      <c r="F287" s="142"/>
      <c r="G287" s="143" t="s">
        <v>1006</v>
      </c>
      <c r="H287" s="140" t="s">
        <v>1006</v>
      </c>
      <c r="I287" s="370">
        <v>2</v>
      </c>
      <c r="J287" s="371"/>
      <c r="K287" s="371"/>
      <c r="L287" s="140">
        <v>1</v>
      </c>
      <c r="M287" s="154">
        <f t="shared" ref="M287:M291" si="127">IF(B287="GP",L287*1.5,IF(B287="LP",L287*1,IF(B287="EU",L287*2.5,L287*0.5)))</f>
        <v>1</v>
      </c>
      <c r="N287" s="372"/>
      <c r="O287" s="372">
        <v>0</v>
      </c>
      <c r="P287" s="142"/>
    </row>
    <row r="288" spans="1:16" x14ac:dyDescent="0.2">
      <c r="A288" s="148">
        <f t="shared" si="112"/>
        <v>287</v>
      </c>
      <c r="B288" s="140" t="s">
        <v>1005</v>
      </c>
      <c r="C288" s="141">
        <v>44812</v>
      </c>
      <c r="D288" s="151">
        <f t="shared" si="126"/>
        <v>36</v>
      </c>
      <c r="E288" s="151" t="str">
        <f>CHOOSE(WEEKDAY(Tabla2[[#This Row],[Fecha]]),"D","L","M","X","J","V","S")</f>
        <v>J</v>
      </c>
      <c r="F288" s="142"/>
      <c r="G288" s="143" t="s">
        <v>1006</v>
      </c>
      <c r="H288" s="140" t="s">
        <v>1006</v>
      </c>
      <c r="I288" s="367">
        <v>5</v>
      </c>
      <c r="J288" s="368"/>
      <c r="K288" s="368"/>
      <c r="L288" s="140">
        <v>1</v>
      </c>
      <c r="M288" s="154">
        <f t="shared" si="127"/>
        <v>1</v>
      </c>
      <c r="N288" s="373" t="s">
        <v>610</v>
      </c>
      <c r="O288" s="374">
        <v>1</v>
      </c>
      <c r="P288" s="162"/>
    </row>
    <row r="289" spans="1:16" x14ac:dyDescent="0.2">
      <c r="A289" s="148">
        <f t="shared" si="112"/>
        <v>288</v>
      </c>
      <c r="B289" s="140" t="s">
        <v>1005</v>
      </c>
      <c r="C289" s="141">
        <v>44812</v>
      </c>
      <c r="D289" s="151">
        <f t="shared" si="126"/>
        <v>36</v>
      </c>
      <c r="E289" s="151" t="str">
        <f>CHOOSE(WEEKDAY(Tabla2[[#This Row],[Fecha]]),"D","L","M","X","J","V","S")</f>
        <v>J</v>
      </c>
      <c r="F289" s="142"/>
      <c r="G289" s="143" t="s">
        <v>1006</v>
      </c>
      <c r="H289" s="140" t="s">
        <v>1006</v>
      </c>
      <c r="I289" s="367">
        <v>6</v>
      </c>
      <c r="J289" s="368"/>
      <c r="K289" s="368"/>
      <c r="L289" s="140">
        <v>1</v>
      </c>
      <c r="M289" s="154">
        <f t="shared" si="127"/>
        <v>1</v>
      </c>
      <c r="N289" s="369"/>
      <c r="O289" s="369">
        <v>0</v>
      </c>
      <c r="P289" s="162"/>
    </row>
    <row r="290" spans="1:16" x14ac:dyDescent="0.2">
      <c r="A290" s="148">
        <f t="shared" si="112"/>
        <v>289</v>
      </c>
      <c r="B290" s="140" t="s">
        <v>1005</v>
      </c>
      <c r="C290" s="141">
        <v>44812</v>
      </c>
      <c r="D290" s="151">
        <f t="shared" si="126"/>
        <v>36</v>
      </c>
      <c r="E290" s="151" t="str">
        <f>CHOOSE(WEEKDAY(Tabla2[[#This Row],[Fecha]]),"D","L","M","X","J","V","S")</f>
        <v>J</v>
      </c>
      <c r="F290" s="142"/>
      <c r="G290" s="143" t="s">
        <v>1006</v>
      </c>
      <c r="H290" s="140" t="s">
        <v>1006</v>
      </c>
      <c r="I290" s="367">
        <v>4</v>
      </c>
      <c r="J290" s="368"/>
      <c r="K290" s="368"/>
      <c r="L290" s="140">
        <v>1</v>
      </c>
      <c r="M290" s="154">
        <f t="shared" si="127"/>
        <v>1</v>
      </c>
      <c r="N290" s="369"/>
      <c r="O290" s="369">
        <v>0</v>
      </c>
      <c r="P290" s="162"/>
    </row>
    <row r="291" spans="1:16" x14ac:dyDescent="0.2">
      <c r="A291" s="148">
        <f t="shared" si="112"/>
        <v>290</v>
      </c>
      <c r="B291" s="140" t="s">
        <v>1005</v>
      </c>
      <c r="C291" s="141">
        <v>44814</v>
      </c>
      <c r="D291" s="151">
        <f t="shared" ref="D291:D294" si="128">WEEKNUM(C291,21)</f>
        <v>36</v>
      </c>
      <c r="E291" s="151" t="str">
        <f>CHOOSE(WEEKDAY(Tabla2[[#This Row],[Fecha]]),"D","L","M","X","J","V","S")</f>
        <v>S</v>
      </c>
      <c r="F291" s="142"/>
      <c r="G291" s="143" t="s">
        <v>1006</v>
      </c>
      <c r="H291" s="140" t="s">
        <v>1006</v>
      </c>
      <c r="I291" s="370">
        <v>2</v>
      </c>
      <c r="J291" s="371"/>
      <c r="K291" s="371"/>
      <c r="L291" s="140">
        <v>1</v>
      </c>
      <c r="M291" s="154">
        <f t="shared" si="127"/>
        <v>1</v>
      </c>
      <c r="N291" s="372"/>
      <c r="O291" s="372">
        <v>0</v>
      </c>
      <c r="P291" s="142"/>
    </row>
    <row r="292" spans="1:16" x14ac:dyDescent="0.2">
      <c r="A292" s="148">
        <f t="shared" si="112"/>
        <v>291</v>
      </c>
      <c r="B292" s="140" t="s">
        <v>1005</v>
      </c>
      <c r="C292" s="141">
        <v>44814</v>
      </c>
      <c r="D292" s="151">
        <f t="shared" si="128"/>
        <v>36</v>
      </c>
      <c r="E292" s="151" t="str">
        <f>CHOOSE(WEEKDAY(Tabla2[[#This Row],[Fecha]]),"D","L","M","X","J","V","S")</f>
        <v>S</v>
      </c>
      <c r="F292" s="142"/>
      <c r="G292" s="143" t="s">
        <v>1006</v>
      </c>
      <c r="H292" s="140" t="s">
        <v>1006</v>
      </c>
      <c r="I292" s="367">
        <v>5</v>
      </c>
      <c r="J292" s="368"/>
      <c r="K292" s="368"/>
      <c r="L292" s="140">
        <v>1</v>
      </c>
      <c r="M292" s="154">
        <f t="shared" ref="M292:M294" si="129">IF(B292="GP",L292*1.5,IF(B292="LP",L292*1,IF(B292="EU",L292*2.5,L292*0.5)))</f>
        <v>1</v>
      </c>
      <c r="N292" s="373" t="s">
        <v>610</v>
      </c>
      <c r="O292" s="374">
        <v>1</v>
      </c>
      <c r="P292" s="162"/>
    </row>
    <row r="293" spans="1:16" x14ac:dyDescent="0.2">
      <c r="A293" s="148">
        <f t="shared" si="112"/>
        <v>292</v>
      </c>
      <c r="B293" s="140" t="s">
        <v>1005</v>
      </c>
      <c r="C293" s="141">
        <v>44814</v>
      </c>
      <c r="D293" s="151">
        <f t="shared" si="128"/>
        <v>36</v>
      </c>
      <c r="E293" s="151" t="str">
        <f>CHOOSE(WEEKDAY(Tabla2[[#This Row],[Fecha]]),"D","L","M","X","J","V","S")</f>
        <v>S</v>
      </c>
      <c r="F293" s="142"/>
      <c r="G293" s="143" t="s">
        <v>1006</v>
      </c>
      <c r="H293" s="140" t="s">
        <v>1006</v>
      </c>
      <c r="I293" s="367">
        <v>9</v>
      </c>
      <c r="J293" s="368"/>
      <c r="K293" s="368"/>
      <c r="L293" s="140">
        <v>1</v>
      </c>
      <c r="M293" s="154">
        <f t="shared" si="129"/>
        <v>1</v>
      </c>
      <c r="N293" s="369"/>
      <c r="O293" s="369">
        <v>0</v>
      </c>
      <c r="P293" s="162"/>
    </row>
    <row r="294" spans="1:16" x14ac:dyDescent="0.2">
      <c r="A294" s="148">
        <f t="shared" si="112"/>
        <v>293</v>
      </c>
      <c r="B294" s="140" t="s">
        <v>1005</v>
      </c>
      <c r="C294" s="141">
        <v>44814</v>
      </c>
      <c r="D294" s="151">
        <f t="shared" si="128"/>
        <v>36</v>
      </c>
      <c r="E294" s="151" t="str">
        <f>CHOOSE(WEEKDAY(Tabla2[[#This Row],[Fecha]]),"D","L","M","X","J","V","S")</f>
        <v>S</v>
      </c>
      <c r="F294" s="142"/>
      <c r="G294" s="143" t="s">
        <v>1006</v>
      </c>
      <c r="H294" s="140" t="s">
        <v>1006</v>
      </c>
      <c r="I294" s="367">
        <v>0</v>
      </c>
      <c r="J294" s="368"/>
      <c r="K294" s="368"/>
      <c r="L294" s="140">
        <v>1</v>
      </c>
      <c r="M294" s="154">
        <f t="shared" si="129"/>
        <v>1</v>
      </c>
      <c r="N294" s="369"/>
      <c r="O294" s="369">
        <v>0</v>
      </c>
      <c r="P294" s="162"/>
    </row>
    <row r="295" spans="1:16" x14ac:dyDescent="0.2">
      <c r="A295" s="148">
        <f t="shared" si="112"/>
        <v>294</v>
      </c>
      <c r="B295" s="140" t="s">
        <v>1005</v>
      </c>
      <c r="C295" s="141">
        <v>44816</v>
      </c>
      <c r="D295" s="151">
        <f t="shared" ref="D295:D298" si="130">WEEKNUM(C295,21)</f>
        <v>37</v>
      </c>
      <c r="E295" s="151" t="str">
        <f>CHOOSE(WEEKDAY(Tabla2[[#This Row],[Fecha]]),"D","L","M","X","J","V","S")</f>
        <v>L</v>
      </c>
      <c r="F295" s="142"/>
      <c r="G295" s="143" t="s">
        <v>1006</v>
      </c>
      <c r="H295" s="140" t="s">
        <v>1006</v>
      </c>
      <c r="I295" s="370">
        <v>2</v>
      </c>
      <c r="J295" s="371"/>
      <c r="K295" s="371"/>
      <c r="L295" s="140">
        <v>1</v>
      </c>
      <c r="M295" s="154">
        <f t="shared" ref="M295:M298" si="131">IF(B295="GP",L295*1.5,IF(B295="LP",L295*1,IF(B295="EU",L295*2.5,L295*0.5)))</f>
        <v>1</v>
      </c>
      <c r="N295" s="372"/>
      <c r="O295" s="372"/>
      <c r="P295" s="142"/>
    </row>
    <row r="296" spans="1:16" x14ac:dyDescent="0.2">
      <c r="A296" s="148">
        <f t="shared" si="112"/>
        <v>295</v>
      </c>
      <c r="B296" s="140" t="s">
        <v>1005</v>
      </c>
      <c r="C296" s="141">
        <v>44816</v>
      </c>
      <c r="D296" s="151">
        <f t="shared" si="130"/>
        <v>37</v>
      </c>
      <c r="E296" s="151" t="str">
        <f>CHOOSE(WEEKDAY(Tabla2[[#This Row],[Fecha]]),"D","L","M","X","J","V","S")</f>
        <v>L</v>
      </c>
      <c r="F296" s="142"/>
      <c r="G296" s="143" t="s">
        <v>1006</v>
      </c>
      <c r="H296" s="140" t="s">
        <v>1006</v>
      </c>
      <c r="I296" s="367">
        <v>5</v>
      </c>
      <c r="J296" s="368"/>
      <c r="K296" s="368"/>
      <c r="L296" s="140">
        <v>1</v>
      </c>
      <c r="M296" s="154">
        <f t="shared" si="131"/>
        <v>1</v>
      </c>
      <c r="N296" s="369"/>
      <c r="O296" s="369"/>
      <c r="P296" s="162"/>
    </row>
    <row r="297" spans="1:16" x14ac:dyDescent="0.2">
      <c r="A297" s="148">
        <f t="shared" si="112"/>
        <v>296</v>
      </c>
      <c r="B297" s="140" t="s">
        <v>1005</v>
      </c>
      <c r="C297" s="141">
        <v>44816</v>
      </c>
      <c r="D297" s="151">
        <f t="shared" si="130"/>
        <v>37</v>
      </c>
      <c r="E297" s="151" t="str">
        <f>CHOOSE(WEEKDAY(Tabla2[[#This Row],[Fecha]]),"D","L","M","X","J","V","S")</f>
        <v>L</v>
      </c>
      <c r="F297" s="142"/>
      <c r="G297" s="143" t="s">
        <v>1006</v>
      </c>
      <c r="H297" s="140" t="s">
        <v>1006</v>
      </c>
      <c r="I297" s="367">
        <v>1</v>
      </c>
      <c r="J297" s="368"/>
      <c r="K297" s="368"/>
      <c r="L297" s="140">
        <v>1</v>
      </c>
      <c r="M297" s="154">
        <f t="shared" si="131"/>
        <v>1</v>
      </c>
      <c r="N297" s="369"/>
      <c r="O297" s="369"/>
      <c r="P297" s="162"/>
    </row>
    <row r="298" spans="1:16" x14ac:dyDescent="0.2">
      <c r="A298" s="148">
        <f t="shared" si="112"/>
        <v>297</v>
      </c>
      <c r="B298" s="140" t="s">
        <v>1005</v>
      </c>
      <c r="C298" s="141">
        <v>44816</v>
      </c>
      <c r="D298" s="151">
        <f t="shared" si="130"/>
        <v>37</v>
      </c>
      <c r="E298" s="151" t="str">
        <f>CHOOSE(WEEKDAY(Tabla2[[#This Row],[Fecha]]),"D","L","M","X","J","V","S")</f>
        <v>L</v>
      </c>
      <c r="F298" s="142"/>
      <c r="G298" s="143" t="s">
        <v>1006</v>
      </c>
      <c r="H298" s="140" t="s">
        <v>1006</v>
      </c>
      <c r="I298" s="367">
        <v>8</v>
      </c>
      <c r="J298" s="368"/>
      <c r="K298" s="368"/>
      <c r="L298" s="140">
        <v>1</v>
      </c>
      <c r="M298" s="154">
        <f t="shared" si="131"/>
        <v>1</v>
      </c>
      <c r="N298" s="369"/>
      <c r="O298" s="369"/>
      <c r="P298" s="16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Y298"/>
  <sheetViews>
    <sheetView tabSelected="1" topLeftCell="A284" zoomScale="145" zoomScaleNormal="145" workbookViewId="0">
      <selection activeCell="M297" sqref="M297"/>
    </sheetView>
  </sheetViews>
  <sheetFormatPr baseColWidth="10" defaultColWidth="8" defaultRowHeight="12.75" x14ac:dyDescent="0.2"/>
  <cols>
    <col min="1" max="1" width="4.140625" style="129" bestFit="1" customWidth="1"/>
    <col min="2" max="2" width="8.5703125" style="129" bestFit="1" customWidth="1"/>
    <col min="3" max="3" width="6.7109375" style="129" bestFit="1" customWidth="1"/>
    <col min="4" max="4" width="10.5703125" style="129" bestFit="1" customWidth="1"/>
    <col min="5" max="5" width="8.5703125" style="129" bestFit="1" customWidth="1"/>
    <col min="6" max="6" width="4" style="129" bestFit="1" customWidth="1"/>
    <col min="7" max="15" width="3.28515625" style="129" bestFit="1" customWidth="1"/>
    <col min="16" max="17" width="4.42578125" style="129" bestFit="1" customWidth="1"/>
    <col min="18" max="22" width="3.28515625" style="129" bestFit="1" customWidth="1"/>
    <col min="23" max="23" width="8.5703125" style="129" bestFit="1" customWidth="1"/>
    <col min="24" max="24" width="16.5703125" style="129" bestFit="1" customWidth="1"/>
    <col min="25" max="25" width="10.140625" style="129" bestFit="1" customWidth="1"/>
    <col min="26" max="16384" width="8" style="129"/>
  </cols>
  <sheetData>
    <row r="1" spans="1:25" ht="13.5" thickBot="1" x14ac:dyDescent="0.25">
      <c r="A1" s="15" t="s">
        <v>598</v>
      </c>
      <c r="B1" s="15" t="s">
        <v>599</v>
      </c>
      <c r="C1" s="15" t="s">
        <v>600</v>
      </c>
      <c r="D1" s="15" t="s">
        <v>14</v>
      </c>
      <c r="E1" s="15" t="s">
        <v>2</v>
      </c>
      <c r="F1" s="15" t="s">
        <v>15</v>
      </c>
      <c r="G1" s="15" t="s">
        <v>17</v>
      </c>
      <c r="H1" s="16" t="s">
        <v>18</v>
      </c>
      <c r="I1" s="16" t="s">
        <v>19</v>
      </c>
      <c r="J1" s="16" t="s">
        <v>20</v>
      </c>
      <c r="K1" s="16" t="s">
        <v>21</v>
      </c>
      <c r="L1" s="16" t="s">
        <v>22</v>
      </c>
      <c r="M1" s="16" t="s">
        <v>601</v>
      </c>
      <c r="N1" s="16" t="s">
        <v>602</v>
      </c>
      <c r="O1" s="16" t="s">
        <v>603</v>
      </c>
      <c r="P1" s="16" t="s">
        <v>613</v>
      </c>
      <c r="Q1" s="16" t="s">
        <v>614</v>
      </c>
      <c r="R1" s="15" t="s">
        <v>749</v>
      </c>
      <c r="S1" s="15" t="s">
        <v>750</v>
      </c>
      <c r="T1" s="15" t="s">
        <v>751</v>
      </c>
      <c r="U1" s="15" t="s">
        <v>752</v>
      </c>
      <c r="V1" s="15" t="s">
        <v>753</v>
      </c>
      <c r="W1" s="15" t="s">
        <v>604</v>
      </c>
      <c r="X1" s="15" t="s">
        <v>754</v>
      </c>
      <c r="Y1" s="16" t="s">
        <v>605</v>
      </c>
    </row>
    <row r="2" spans="1:25" x14ac:dyDescent="0.2">
      <c r="A2" s="19">
        <v>1</v>
      </c>
      <c r="B2" s="23">
        <v>1</v>
      </c>
      <c r="C2" s="24" t="s">
        <v>1005</v>
      </c>
      <c r="D2" s="24">
        <v>44567</v>
      </c>
      <c r="E2" s="20">
        <f>WEEKNUM(Tabla16[[#This Row],[Fecha]],21)</f>
        <v>1</v>
      </c>
      <c r="F2" s="21" t="str">
        <f>CHOOSE(WEEKDAY(Tabla16[[#This Row],[Fecha]]),"D","L","M","X","J","V","S")</f>
        <v>J</v>
      </c>
      <c r="G2" s="147">
        <v>2</v>
      </c>
      <c r="H2" s="147">
        <v>6</v>
      </c>
      <c r="I2" s="147">
        <v>17</v>
      </c>
      <c r="J2" s="147">
        <v>29</v>
      </c>
      <c r="K2" s="147">
        <v>44</v>
      </c>
      <c r="L2" s="158">
        <v>47</v>
      </c>
      <c r="M2" s="19"/>
      <c r="N2" s="19"/>
      <c r="O2" s="19"/>
      <c r="P2" s="45"/>
      <c r="Q2" s="20"/>
      <c r="R2" s="20"/>
      <c r="S2" s="19"/>
      <c r="T2" s="19"/>
      <c r="U2" s="19"/>
      <c r="V2" s="19"/>
      <c r="W2" s="137">
        <v>1</v>
      </c>
      <c r="X2" s="19"/>
      <c r="Y2" s="19" t="s">
        <v>624</v>
      </c>
    </row>
    <row r="3" spans="1:25" x14ac:dyDescent="0.2">
      <c r="A3" s="19">
        <f>+A2+1</f>
        <v>2</v>
      </c>
      <c r="B3" s="23">
        <f>+B2+1</f>
        <v>2</v>
      </c>
      <c r="C3" s="24" t="s">
        <v>1005</v>
      </c>
      <c r="D3" s="24">
        <v>44567</v>
      </c>
      <c r="E3" s="138">
        <f>WEEKNUM(Tabla16[[#This Row],[Fecha]],21)</f>
        <v>1</v>
      </c>
      <c r="F3" s="21" t="str">
        <f>CHOOSE(WEEKDAY(Tabla16[[#This Row],[Fecha]]),"D","L","M","X","J","V","S")</f>
        <v>J</v>
      </c>
      <c r="G3" s="147">
        <v>10</v>
      </c>
      <c r="H3" s="147">
        <v>15</v>
      </c>
      <c r="I3" s="158">
        <v>18</v>
      </c>
      <c r="J3" s="147">
        <v>28</v>
      </c>
      <c r="K3" s="147">
        <v>33</v>
      </c>
      <c r="L3" s="147">
        <v>39</v>
      </c>
      <c r="M3" s="137"/>
      <c r="N3" s="137"/>
      <c r="O3" s="137"/>
      <c r="P3" s="139"/>
      <c r="Q3" s="138"/>
      <c r="R3" s="138"/>
      <c r="S3" s="137"/>
      <c r="T3" s="137"/>
      <c r="U3" s="137"/>
      <c r="V3" s="137"/>
      <c r="W3" s="137">
        <v>1</v>
      </c>
      <c r="X3" s="137"/>
      <c r="Y3" s="137" t="s">
        <v>624</v>
      </c>
    </row>
    <row r="4" spans="1:25" x14ac:dyDescent="0.2">
      <c r="A4" s="19">
        <f t="shared" ref="A4:A67" si="0">+A3+1</f>
        <v>3</v>
      </c>
      <c r="B4" s="23">
        <f t="shared" ref="B4:B67" si="1">+B3+1</f>
        <v>3</v>
      </c>
      <c r="C4" s="24" t="s">
        <v>1005</v>
      </c>
      <c r="D4" s="24">
        <v>44567</v>
      </c>
      <c r="E4" s="138">
        <f>WEEKNUM(Tabla16[[#This Row],[Fecha]],21)</f>
        <v>1</v>
      </c>
      <c r="F4" s="21" t="str">
        <f>CHOOSE(WEEKDAY(Tabla16[[#This Row],[Fecha]]),"D","L","M","X","J","V","S")</f>
        <v>J</v>
      </c>
      <c r="G4" s="147">
        <v>3</v>
      </c>
      <c r="H4" s="147">
        <v>14</v>
      </c>
      <c r="I4" s="147">
        <v>19</v>
      </c>
      <c r="J4" s="147">
        <v>27</v>
      </c>
      <c r="K4" s="147">
        <v>36</v>
      </c>
      <c r="L4" s="159">
        <v>49</v>
      </c>
      <c r="M4" s="137"/>
      <c r="N4" s="137"/>
      <c r="O4" s="137"/>
      <c r="P4" s="139"/>
      <c r="Q4" s="138"/>
      <c r="R4" s="138"/>
      <c r="S4" s="137"/>
      <c r="T4" s="137"/>
      <c r="U4" s="137"/>
      <c r="V4" s="137"/>
      <c r="W4" s="137">
        <v>1</v>
      </c>
      <c r="X4" s="137"/>
      <c r="Y4" s="137" t="s">
        <v>607</v>
      </c>
    </row>
    <row r="5" spans="1:25" x14ac:dyDescent="0.2">
      <c r="A5" s="19">
        <f t="shared" si="0"/>
        <v>4</v>
      </c>
      <c r="B5" s="23">
        <f t="shared" si="1"/>
        <v>4</v>
      </c>
      <c r="C5" s="24" t="s">
        <v>1005</v>
      </c>
      <c r="D5" s="24">
        <v>44567</v>
      </c>
      <c r="E5" s="138">
        <f>WEEKNUM(Tabla16[[#This Row],[Fecha]],21)</f>
        <v>1</v>
      </c>
      <c r="F5" s="21" t="str">
        <f>CHOOSE(WEEKDAY(Tabla16[[#This Row],[Fecha]]),"D","L","M","X","J","V","S")</f>
        <v>J</v>
      </c>
      <c r="G5" s="147">
        <v>4</v>
      </c>
      <c r="H5" s="147">
        <v>15</v>
      </c>
      <c r="I5" s="147">
        <v>21</v>
      </c>
      <c r="J5" s="147">
        <v>24</v>
      </c>
      <c r="K5" s="147">
        <v>30</v>
      </c>
      <c r="L5" s="147">
        <v>43</v>
      </c>
      <c r="M5" s="137"/>
      <c r="N5" s="137"/>
      <c r="O5" s="137"/>
      <c r="P5" s="139"/>
      <c r="Q5" s="138"/>
      <c r="R5" s="138"/>
      <c r="S5" s="137"/>
      <c r="T5" s="137"/>
      <c r="U5" s="137"/>
      <c r="V5" s="137"/>
      <c r="W5" s="137">
        <v>0</v>
      </c>
      <c r="X5" s="137"/>
      <c r="Y5" s="137" t="s">
        <v>607</v>
      </c>
    </row>
    <row r="6" spans="1:25" x14ac:dyDescent="0.2">
      <c r="A6" s="19">
        <f t="shared" si="0"/>
        <v>5</v>
      </c>
      <c r="B6" s="23">
        <f t="shared" si="1"/>
        <v>5</v>
      </c>
      <c r="C6" s="24" t="s">
        <v>1005</v>
      </c>
      <c r="D6" s="24">
        <v>44569</v>
      </c>
      <c r="E6" s="138">
        <f>WEEKNUM(Tabla16[[#This Row],[Fecha]],21)</f>
        <v>1</v>
      </c>
      <c r="F6" s="21" t="str">
        <f>CHOOSE(WEEKDAY(Tabla16[[#This Row],[Fecha]]),"D","L","M","X","J","V","S")</f>
        <v>S</v>
      </c>
      <c r="G6" s="160">
        <v>1</v>
      </c>
      <c r="H6" s="137">
        <v>8</v>
      </c>
      <c r="I6" s="137">
        <v>18</v>
      </c>
      <c r="J6" s="137">
        <v>19</v>
      </c>
      <c r="K6" s="160">
        <v>29</v>
      </c>
      <c r="L6" s="137">
        <v>44</v>
      </c>
      <c r="M6" s="137"/>
      <c r="N6" s="137"/>
      <c r="O6" s="137"/>
      <c r="P6" s="139"/>
      <c r="Q6" s="138"/>
      <c r="R6" s="138"/>
      <c r="S6" s="137"/>
      <c r="T6" s="137"/>
      <c r="U6" s="137"/>
      <c r="V6" s="137"/>
      <c r="W6" s="137">
        <v>2</v>
      </c>
      <c r="X6" s="137"/>
      <c r="Y6" s="19" t="s">
        <v>624</v>
      </c>
    </row>
    <row r="7" spans="1:25" x14ac:dyDescent="0.2">
      <c r="A7" s="19">
        <f t="shared" si="0"/>
        <v>6</v>
      </c>
      <c r="B7" s="23">
        <f t="shared" si="1"/>
        <v>6</v>
      </c>
      <c r="C7" s="24" t="s">
        <v>1005</v>
      </c>
      <c r="D7" s="24">
        <v>44569</v>
      </c>
      <c r="E7" s="138">
        <f>WEEKNUM(Tabla16[[#This Row],[Fecha]],21)</f>
        <v>1</v>
      </c>
      <c r="F7" s="21" t="str">
        <f>CHOOSE(WEEKDAY(Tabla16[[#This Row],[Fecha]]),"D","L","M","X","J","V","S")</f>
        <v>S</v>
      </c>
      <c r="G7" s="137">
        <v>2</v>
      </c>
      <c r="H7" s="137">
        <v>5</v>
      </c>
      <c r="I7" s="137">
        <v>6</v>
      </c>
      <c r="J7" s="137">
        <v>15</v>
      </c>
      <c r="K7" s="137">
        <v>17</v>
      </c>
      <c r="L7" s="137">
        <v>42</v>
      </c>
      <c r="M7" s="137"/>
      <c r="N7" s="137"/>
      <c r="O7" s="137"/>
      <c r="P7" s="139"/>
      <c r="Q7" s="138"/>
      <c r="R7" s="138"/>
      <c r="S7" s="137"/>
      <c r="T7" s="137"/>
      <c r="U7" s="137"/>
      <c r="V7" s="137"/>
      <c r="W7" s="137">
        <v>0</v>
      </c>
      <c r="X7" s="137"/>
      <c r="Y7" s="137" t="s">
        <v>624</v>
      </c>
    </row>
    <row r="8" spans="1:25" x14ac:dyDescent="0.2">
      <c r="A8" s="19">
        <f t="shared" si="0"/>
        <v>7</v>
      </c>
      <c r="B8" s="23">
        <f t="shared" si="1"/>
        <v>7</v>
      </c>
      <c r="C8" s="24" t="s">
        <v>1005</v>
      </c>
      <c r="D8" s="24">
        <v>44569</v>
      </c>
      <c r="E8" s="138">
        <f>WEEKNUM(Tabla16[[#This Row],[Fecha]],21)</f>
        <v>1</v>
      </c>
      <c r="F8" s="21" t="str">
        <f>CHOOSE(WEEKDAY(Tabla16[[#This Row],[Fecha]]),"D","L","M","X","J","V","S")</f>
        <v>S</v>
      </c>
      <c r="G8" s="137">
        <v>3</v>
      </c>
      <c r="H8" s="137">
        <v>15</v>
      </c>
      <c r="I8" s="137">
        <v>19</v>
      </c>
      <c r="J8" s="161">
        <v>24</v>
      </c>
      <c r="K8" s="137">
        <v>30</v>
      </c>
      <c r="L8" s="137">
        <v>43</v>
      </c>
      <c r="M8" s="137"/>
      <c r="N8" s="137"/>
      <c r="O8" s="137"/>
      <c r="P8" s="139"/>
      <c r="Q8" s="138"/>
      <c r="R8" s="138"/>
      <c r="S8" s="137"/>
      <c r="T8" s="137"/>
      <c r="U8" s="137"/>
      <c r="V8" s="137"/>
      <c r="W8" s="137">
        <v>1</v>
      </c>
      <c r="X8" s="137"/>
      <c r="Y8" s="137" t="s">
        <v>607</v>
      </c>
    </row>
    <row r="9" spans="1:25" x14ac:dyDescent="0.2">
      <c r="A9" s="19">
        <f t="shared" si="0"/>
        <v>8</v>
      </c>
      <c r="B9" s="23">
        <f t="shared" si="1"/>
        <v>8</v>
      </c>
      <c r="C9" s="24" t="s">
        <v>1005</v>
      </c>
      <c r="D9" s="24">
        <v>44569</v>
      </c>
      <c r="E9" s="138">
        <f>WEEKNUM(Tabla16[[#This Row],[Fecha]],21)</f>
        <v>1</v>
      </c>
      <c r="F9" s="21" t="str">
        <f>CHOOSE(WEEKDAY(Tabla16[[#This Row],[Fecha]]),"D","L","M","X","J","V","S")</f>
        <v>S</v>
      </c>
      <c r="G9" s="137">
        <v>4</v>
      </c>
      <c r="H9" s="137">
        <v>14</v>
      </c>
      <c r="I9" s="160">
        <v>21</v>
      </c>
      <c r="J9" s="137">
        <v>27</v>
      </c>
      <c r="K9" s="160">
        <v>36</v>
      </c>
      <c r="L9" s="137">
        <v>45</v>
      </c>
      <c r="M9" s="137"/>
      <c r="N9" s="137"/>
      <c r="O9" s="137"/>
      <c r="P9" s="139"/>
      <c r="Q9" s="138"/>
      <c r="R9" s="138"/>
      <c r="S9" s="137"/>
      <c r="T9" s="137"/>
      <c r="U9" s="137"/>
      <c r="V9" s="137"/>
      <c r="W9" s="137">
        <v>2</v>
      </c>
      <c r="X9" s="137"/>
      <c r="Y9" s="137" t="s">
        <v>607</v>
      </c>
    </row>
    <row r="10" spans="1:25" x14ac:dyDescent="0.2">
      <c r="A10" s="19">
        <f t="shared" si="0"/>
        <v>9</v>
      </c>
      <c r="B10" s="23">
        <f t="shared" si="1"/>
        <v>9</v>
      </c>
      <c r="C10" s="24" t="s">
        <v>1005</v>
      </c>
      <c r="D10" s="24">
        <v>44574</v>
      </c>
      <c r="E10" s="138">
        <f>WEEKNUM(Tabla16[[#This Row],[Fecha]],21)</f>
        <v>2</v>
      </c>
      <c r="F10" s="21" t="str">
        <f>CHOOSE(WEEKDAY(Tabla16[[#This Row],[Fecha]]),"D","L","M","X","J","V","S")</f>
        <v>J</v>
      </c>
      <c r="G10" s="137">
        <v>2</v>
      </c>
      <c r="H10" s="137">
        <v>14</v>
      </c>
      <c r="I10" s="137">
        <v>15</v>
      </c>
      <c r="J10" s="137">
        <v>27</v>
      </c>
      <c r="K10" s="137">
        <v>29</v>
      </c>
      <c r="L10" s="137">
        <v>42</v>
      </c>
      <c r="M10" s="137"/>
      <c r="N10" s="137"/>
      <c r="O10" s="137"/>
      <c r="P10" s="139"/>
      <c r="Q10" s="138"/>
      <c r="R10" s="138"/>
      <c r="S10" s="137"/>
      <c r="T10" s="137"/>
      <c r="U10" s="137"/>
      <c r="V10" s="137"/>
      <c r="W10" s="137">
        <v>0</v>
      </c>
      <c r="X10" s="137"/>
      <c r="Y10" s="19" t="s">
        <v>624</v>
      </c>
    </row>
    <row r="11" spans="1:25" x14ac:dyDescent="0.2">
      <c r="A11" s="19">
        <f t="shared" si="0"/>
        <v>10</v>
      </c>
      <c r="B11" s="23">
        <f t="shared" si="1"/>
        <v>10</v>
      </c>
      <c r="C11" s="24" t="s">
        <v>1005</v>
      </c>
      <c r="D11" s="24">
        <v>44574</v>
      </c>
      <c r="E11" s="138">
        <f>WEEKNUM(Tabla16[[#This Row],[Fecha]],21)</f>
        <v>2</v>
      </c>
      <c r="F11" s="21" t="str">
        <f>CHOOSE(WEEKDAY(Tabla16[[#This Row],[Fecha]]),"D","L","M","X","J","V","S")</f>
        <v>J</v>
      </c>
      <c r="G11" s="147">
        <v>6</v>
      </c>
      <c r="H11" s="147">
        <v>8</v>
      </c>
      <c r="I11" s="158">
        <v>17</v>
      </c>
      <c r="J11" s="147">
        <v>33</v>
      </c>
      <c r="K11" s="147">
        <v>44</v>
      </c>
      <c r="L11" s="158">
        <v>45</v>
      </c>
      <c r="M11" s="137"/>
      <c r="N11" s="137"/>
      <c r="O11" s="137"/>
      <c r="P11" s="139"/>
      <c r="Q11" s="138"/>
      <c r="R11" s="138"/>
      <c r="S11" s="137"/>
      <c r="T11" s="137"/>
      <c r="U11" s="137"/>
      <c r="V11" s="137"/>
      <c r="W11" s="137">
        <v>2</v>
      </c>
      <c r="X11" s="137"/>
      <c r="Y11" s="137" t="s">
        <v>624</v>
      </c>
    </row>
    <row r="12" spans="1:25" x14ac:dyDescent="0.2">
      <c r="A12" s="19">
        <f t="shared" si="0"/>
        <v>11</v>
      </c>
      <c r="B12" s="23">
        <f t="shared" si="1"/>
        <v>11</v>
      </c>
      <c r="C12" s="24" t="s">
        <v>1005</v>
      </c>
      <c r="D12" s="24">
        <v>44574</v>
      </c>
      <c r="E12" s="138">
        <f>WEEKNUM(Tabla16[[#This Row],[Fecha]],21)</f>
        <v>2</v>
      </c>
      <c r="F12" s="21" t="str">
        <f>CHOOSE(WEEKDAY(Tabla16[[#This Row],[Fecha]]),"D","L","M","X","J","V","S")</f>
        <v>J</v>
      </c>
      <c r="G12" s="137">
        <v>3</v>
      </c>
      <c r="H12" s="137">
        <v>14</v>
      </c>
      <c r="I12" s="160">
        <v>18</v>
      </c>
      <c r="J12" s="137">
        <v>27</v>
      </c>
      <c r="K12" s="137">
        <v>33</v>
      </c>
      <c r="L12" s="160">
        <v>40</v>
      </c>
      <c r="M12" s="137"/>
      <c r="N12" s="137"/>
      <c r="O12" s="137"/>
      <c r="P12" s="139"/>
      <c r="Q12" s="138"/>
      <c r="R12" s="138"/>
      <c r="S12" s="137"/>
      <c r="T12" s="137"/>
      <c r="U12" s="137"/>
      <c r="V12" s="137"/>
      <c r="W12" s="137">
        <v>2</v>
      </c>
      <c r="X12" s="137"/>
      <c r="Y12" s="137" t="s">
        <v>607</v>
      </c>
    </row>
    <row r="13" spans="1:25" x14ac:dyDescent="0.2">
      <c r="A13" s="19">
        <f t="shared" si="0"/>
        <v>12</v>
      </c>
      <c r="B13" s="23">
        <f t="shared" si="1"/>
        <v>12</v>
      </c>
      <c r="C13" s="24" t="s">
        <v>1005</v>
      </c>
      <c r="D13" s="24">
        <v>44574</v>
      </c>
      <c r="E13" s="138">
        <f>WEEKNUM(Tabla16[[#This Row],[Fecha]],21)</f>
        <v>2</v>
      </c>
      <c r="F13" s="21" t="str">
        <f>CHOOSE(WEEKDAY(Tabla16[[#This Row],[Fecha]]),"D","L","M","X","J","V","S")</f>
        <v>J</v>
      </c>
      <c r="G13" s="137">
        <v>4</v>
      </c>
      <c r="H13" s="137">
        <v>6</v>
      </c>
      <c r="I13" s="137">
        <v>19</v>
      </c>
      <c r="J13" s="137">
        <v>22</v>
      </c>
      <c r="K13" s="137">
        <v>36</v>
      </c>
      <c r="L13" s="137">
        <v>44</v>
      </c>
      <c r="M13" s="137"/>
      <c r="N13" s="137"/>
      <c r="O13" s="137"/>
      <c r="P13" s="139"/>
      <c r="Q13" s="138"/>
      <c r="R13" s="138"/>
      <c r="S13" s="137"/>
      <c r="T13" s="137"/>
      <c r="U13" s="137"/>
      <c r="V13" s="137"/>
      <c r="W13" s="137">
        <v>0</v>
      </c>
      <c r="X13" s="137"/>
      <c r="Y13" s="137" t="s">
        <v>607</v>
      </c>
    </row>
    <row r="14" spans="1:25" x14ac:dyDescent="0.2">
      <c r="A14" s="19">
        <f t="shared" si="0"/>
        <v>13</v>
      </c>
      <c r="B14" s="23">
        <f t="shared" si="1"/>
        <v>13</v>
      </c>
      <c r="C14" s="24" t="s">
        <v>1005</v>
      </c>
      <c r="D14" s="24">
        <v>44576</v>
      </c>
      <c r="E14" s="138">
        <f>WEEKNUM(Tabla16[[#This Row],[Fecha]],21)</f>
        <v>2</v>
      </c>
      <c r="F14" s="21" t="str">
        <f>CHOOSE(WEEKDAY(Tabla16[[#This Row],[Fecha]]),"D","L","M","X","J","V","S")</f>
        <v>S</v>
      </c>
      <c r="G14" s="137">
        <v>2</v>
      </c>
      <c r="H14" s="137">
        <v>6</v>
      </c>
      <c r="I14" s="137">
        <v>17</v>
      </c>
      <c r="J14" s="137">
        <v>29</v>
      </c>
      <c r="K14" s="137">
        <v>40</v>
      </c>
      <c r="L14" s="137">
        <v>45</v>
      </c>
      <c r="M14" s="137"/>
      <c r="N14" s="137"/>
      <c r="O14" s="137"/>
      <c r="P14" s="139"/>
      <c r="Q14" s="138"/>
      <c r="R14" s="138"/>
      <c r="S14" s="137"/>
      <c r="T14" s="137"/>
      <c r="U14" s="137"/>
      <c r="V14" s="137"/>
      <c r="W14" s="137">
        <v>0</v>
      </c>
      <c r="X14" s="137"/>
      <c r="Y14" s="19" t="s">
        <v>624</v>
      </c>
    </row>
    <row r="15" spans="1:25" x14ac:dyDescent="0.2">
      <c r="A15" s="19">
        <f t="shared" si="0"/>
        <v>14</v>
      </c>
      <c r="B15" s="23">
        <f t="shared" si="1"/>
        <v>14</v>
      </c>
      <c r="C15" s="24" t="s">
        <v>1005</v>
      </c>
      <c r="D15" s="24">
        <v>44576</v>
      </c>
      <c r="E15" s="138">
        <f>WEEKNUM(Tabla16[[#This Row],[Fecha]],21)</f>
        <v>2</v>
      </c>
      <c r="F15" s="21" t="str">
        <f>CHOOSE(WEEKDAY(Tabla16[[#This Row],[Fecha]]),"D","L","M","X","J","V","S")</f>
        <v>S</v>
      </c>
      <c r="G15" s="147">
        <v>8</v>
      </c>
      <c r="H15" s="147">
        <v>14</v>
      </c>
      <c r="I15" s="147">
        <v>15</v>
      </c>
      <c r="J15" s="158">
        <v>27</v>
      </c>
      <c r="K15" s="147">
        <v>33</v>
      </c>
      <c r="L15" s="147">
        <v>44</v>
      </c>
      <c r="M15" s="137"/>
      <c r="N15" s="137"/>
      <c r="O15" s="137"/>
      <c r="P15" s="139"/>
      <c r="Q15" s="138"/>
      <c r="R15" s="138"/>
      <c r="S15" s="137"/>
      <c r="T15" s="137"/>
      <c r="U15" s="137"/>
      <c r="V15" s="137"/>
      <c r="W15" s="137">
        <v>1</v>
      </c>
      <c r="X15" s="137"/>
      <c r="Y15" s="137" t="s">
        <v>624</v>
      </c>
    </row>
    <row r="16" spans="1:25" x14ac:dyDescent="0.2">
      <c r="A16" s="19">
        <f t="shared" si="0"/>
        <v>15</v>
      </c>
      <c r="B16" s="23">
        <f t="shared" si="1"/>
        <v>15</v>
      </c>
      <c r="C16" s="24" t="s">
        <v>1005</v>
      </c>
      <c r="D16" s="24">
        <v>44576</v>
      </c>
      <c r="E16" s="138">
        <f>WEEKNUM(Tabla16[[#This Row],[Fecha]],21)</f>
        <v>2</v>
      </c>
      <c r="F16" s="21" t="str">
        <f>CHOOSE(WEEKDAY(Tabla16[[#This Row],[Fecha]]),"D","L","M","X","J","V","S")</f>
        <v>S</v>
      </c>
      <c r="G16" s="172">
        <v>3</v>
      </c>
      <c r="H16" s="172">
        <v>6</v>
      </c>
      <c r="I16" s="172">
        <v>14</v>
      </c>
      <c r="J16" s="172">
        <v>22</v>
      </c>
      <c r="K16" s="172">
        <v>33</v>
      </c>
      <c r="L16" s="172">
        <v>45</v>
      </c>
      <c r="M16" s="137"/>
      <c r="N16" s="137"/>
      <c r="O16" s="137"/>
      <c r="P16" s="139"/>
      <c r="Q16" s="138"/>
      <c r="R16" s="138"/>
      <c r="S16" s="137"/>
      <c r="T16" s="137"/>
      <c r="U16" s="137"/>
      <c r="V16" s="137"/>
      <c r="W16" s="137">
        <v>0</v>
      </c>
      <c r="X16" s="137"/>
      <c r="Y16" s="137" t="s">
        <v>607</v>
      </c>
    </row>
    <row r="17" spans="1:25" x14ac:dyDescent="0.2">
      <c r="A17" s="19">
        <f t="shared" si="0"/>
        <v>16</v>
      </c>
      <c r="B17" s="23">
        <f t="shared" si="1"/>
        <v>16</v>
      </c>
      <c r="C17" s="24" t="s">
        <v>1005</v>
      </c>
      <c r="D17" s="24">
        <v>44576</v>
      </c>
      <c r="E17" s="138">
        <f>WEEKNUM(Tabla16[[#This Row],[Fecha]],21)</f>
        <v>2</v>
      </c>
      <c r="F17" s="21" t="str">
        <f>CHOOSE(WEEKDAY(Tabla16[[#This Row],[Fecha]]),"D","L","M","X","J","V","S")</f>
        <v>S</v>
      </c>
      <c r="G17" s="173">
        <v>4</v>
      </c>
      <c r="H17" s="172">
        <v>15</v>
      </c>
      <c r="I17" s="173">
        <v>19</v>
      </c>
      <c r="J17" s="173">
        <v>27</v>
      </c>
      <c r="K17" s="172">
        <v>36</v>
      </c>
      <c r="L17" s="172">
        <v>44</v>
      </c>
      <c r="M17" s="137"/>
      <c r="N17" s="137"/>
      <c r="O17" s="137"/>
      <c r="P17" s="139"/>
      <c r="Q17" s="138"/>
      <c r="R17" s="138"/>
      <c r="S17" s="137"/>
      <c r="T17" s="137"/>
      <c r="U17" s="137"/>
      <c r="V17" s="137"/>
      <c r="W17" s="174" t="s">
        <v>755</v>
      </c>
      <c r="X17" s="174" t="s">
        <v>1020</v>
      </c>
      <c r="Y17" s="137" t="s">
        <v>607</v>
      </c>
    </row>
    <row r="18" spans="1:25" x14ac:dyDescent="0.2">
      <c r="A18" s="19">
        <f t="shared" si="0"/>
        <v>17</v>
      </c>
      <c r="B18" s="23">
        <f t="shared" si="1"/>
        <v>17</v>
      </c>
      <c r="C18" s="24" t="s">
        <v>1005</v>
      </c>
      <c r="D18" s="24">
        <v>44581</v>
      </c>
      <c r="E18" s="138">
        <f>WEEKNUM(Tabla16[[#This Row],[Fecha]],21)</f>
        <v>3</v>
      </c>
      <c r="F18" s="21" t="str">
        <f>CHOOSE(WEEKDAY(Tabla16[[#This Row],[Fecha]]),"D","L","M","X","J","V","S")</f>
        <v>J</v>
      </c>
      <c r="G18" s="147">
        <v>2</v>
      </c>
      <c r="H18" s="147">
        <v>14</v>
      </c>
      <c r="I18" s="158">
        <v>17</v>
      </c>
      <c r="J18" s="147">
        <v>27</v>
      </c>
      <c r="K18" s="147">
        <v>29</v>
      </c>
      <c r="L18" s="147">
        <v>40</v>
      </c>
      <c r="M18" s="137"/>
      <c r="N18" s="137"/>
      <c r="O18" s="137"/>
      <c r="P18" s="139"/>
      <c r="Q18" s="138"/>
      <c r="R18" s="138"/>
      <c r="S18" s="137"/>
      <c r="T18" s="137"/>
      <c r="U18" s="137"/>
      <c r="V18" s="137"/>
      <c r="W18" s="137">
        <v>1</v>
      </c>
      <c r="X18" s="137"/>
      <c r="Y18" s="19" t="s">
        <v>624</v>
      </c>
    </row>
    <row r="19" spans="1:25" x14ac:dyDescent="0.2">
      <c r="A19" s="19">
        <f t="shared" si="0"/>
        <v>18</v>
      </c>
      <c r="B19" s="23">
        <f t="shared" si="1"/>
        <v>18</v>
      </c>
      <c r="C19" s="24" t="s">
        <v>1005</v>
      </c>
      <c r="D19" s="24">
        <v>44581</v>
      </c>
      <c r="E19" s="138">
        <f>WEEKNUM(Tabla16[[#This Row],[Fecha]],21)</f>
        <v>3</v>
      </c>
      <c r="F19" s="21" t="str">
        <f>CHOOSE(WEEKDAY(Tabla16[[#This Row],[Fecha]]),"D","L","M","X","J","V","S")</f>
        <v>J</v>
      </c>
      <c r="G19" s="147">
        <v>6</v>
      </c>
      <c r="H19" s="147">
        <v>8</v>
      </c>
      <c r="I19" s="147">
        <v>13</v>
      </c>
      <c r="J19" s="147">
        <v>28</v>
      </c>
      <c r="K19" s="147">
        <v>33</v>
      </c>
      <c r="L19" s="159">
        <v>41</v>
      </c>
      <c r="M19" s="137"/>
      <c r="N19" s="137"/>
      <c r="O19" s="137"/>
      <c r="P19" s="139"/>
      <c r="Q19" s="138"/>
      <c r="R19" s="138"/>
      <c r="S19" s="137"/>
      <c r="T19" s="137"/>
      <c r="U19" s="137"/>
      <c r="V19" s="137"/>
      <c r="W19" s="137">
        <v>1</v>
      </c>
      <c r="X19" s="137"/>
      <c r="Y19" s="137" t="s">
        <v>624</v>
      </c>
    </row>
    <row r="20" spans="1:25" x14ac:dyDescent="0.2">
      <c r="A20" s="19">
        <f t="shared" si="0"/>
        <v>19</v>
      </c>
      <c r="B20" s="23">
        <f t="shared" si="1"/>
        <v>19</v>
      </c>
      <c r="C20" s="24" t="s">
        <v>1005</v>
      </c>
      <c r="D20" s="24">
        <v>44581</v>
      </c>
      <c r="E20" s="138">
        <f>WEEKNUM(Tabla16[[#This Row],[Fecha]],21)</f>
        <v>3</v>
      </c>
      <c r="F20" s="21" t="str">
        <f>CHOOSE(WEEKDAY(Tabla16[[#This Row],[Fecha]]),"D","L","M","X","J","V","S")</f>
        <v>J</v>
      </c>
      <c r="G20" s="147">
        <v>2</v>
      </c>
      <c r="H20" s="158">
        <v>18</v>
      </c>
      <c r="I20" s="147">
        <v>19</v>
      </c>
      <c r="J20" s="147">
        <v>26</v>
      </c>
      <c r="K20" s="147">
        <v>36</v>
      </c>
      <c r="L20" s="147">
        <v>45</v>
      </c>
      <c r="M20" s="137"/>
      <c r="N20" s="137"/>
      <c r="O20" s="137"/>
      <c r="P20" s="139"/>
      <c r="Q20" s="138"/>
      <c r="R20" s="138"/>
      <c r="S20" s="137"/>
      <c r="T20" s="137"/>
      <c r="U20" s="137"/>
      <c r="V20" s="137"/>
      <c r="W20" s="137">
        <v>1</v>
      </c>
      <c r="X20" s="137"/>
      <c r="Y20" s="137" t="s">
        <v>607</v>
      </c>
    </row>
    <row r="21" spans="1:25" x14ac:dyDescent="0.2">
      <c r="A21" s="19">
        <f t="shared" si="0"/>
        <v>20</v>
      </c>
      <c r="B21" s="23">
        <f t="shared" si="1"/>
        <v>20</v>
      </c>
      <c r="C21" s="24" t="s">
        <v>1005</v>
      </c>
      <c r="D21" s="24">
        <v>44581</v>
      </c>
      <c r="E21" s="138">
        <f>WEEKNUM(Tabla16[[#This Row],[Fecha]],21)</f>
        <v>3</v>
      </c>
      <c r="F21" s="21" t="str">
        <f>CHOOSE(WEEKDAY(Tabla16[[#This Row],[Fecha]]),"D","L","M","X","J","V","S")</f>
        <v>J</v>
      </c>
      <c r="G21" s="147">
        <v>4</v>
      </c>
      <c r="H21" s="147">
        <v>15</v>
      </c>
      <c r="I21" s="147">
        <v>23</v>
      </c>
      <c r="J21" s="147">
        <v>29</v>
      </c>
      <c r="K21" s="147">
        <v>33</v>
      </c>
      <c r="L21" s="147">
        <v>40</v>
      </c>
      <c r="M21" s="137"/>
      <c r="N21" s="137"/>
      <c r="O21" s="137"/>
      <c r="P21" s="139"/>
      <c r="Q21" s="138"/>
      <c r="R21" s="138"/>
      <c r="S21" s="137"/>
      <c r="T21" s="137"/>
      <c r="U21" s="137"/>
      <c r="V21" s="137"/>
      <c r="W21" s="137">
        <v>0</v>
      </c>
      <c r="X21" s="137"/>
      <c r="Y21" s="137" t="s">
        <v>607</v>
      </c>
    </row>
    <row r="22" spans="1:25" x14ac:dyDescent="0.2">
      <c r="A22" s="19">
        <f t="shared" si="0"/>
        <v>21</v>
      </c>
      <c r="B22" s="23">
        <f t="shared" si="1"/>
        <v>21</v>
      </c>
      <c r="C22" s="24" t="s">
        <v>1005</v>
      </c>
      <c r="D22" s="24">
        <v>44583</v>
      </c>
      <c r="E22" s="138">
        <f>WEEKNUM(Tabla16[[#This Row],[Fecha]],21)</f>
        <v>3</v>
      </c>
      <c r="F22" s="21" t="str">
        <f>CHOOSE(WEEKDAY(Tabla16[[#This Row],[Fecha]]),"D","L","M","X","J","V","S")</f>
        <v>S</v>
      </c>
      <c r="G22" s="147">
        <v>2</v>
      </c>
      <c r="H22" s="147">
        <v>13</v>
      </c>
      <c r="I22" s="147">
        <v>23</v>
      </c>
      <c r="J22" s="147">
        <v>29</v>
      </c>
      <c r="K22" s="158">
        <v>33</v>
      </c>
      <c r="L22" s="147">
        <v>45</v>
      </c>
      <c r="M22" s="137"/>
      <c r="N22" s="137"/>
      <c r="O22" s="137"/>
      <c r="P22" s="139"/>
      <c r="Q22" s="138"/>
      <c r="R22" s="138"/>
      <c r="S22" s="137"/>
      <c r="T22" s="137"/>
      <c r="U22" s="137"/>
      <c r="V22" s="137"/>
      <c r="W22" s="137">
        <v>1</v>
      </c>
      <c r="X22" s="137"/>
      <c r="Y22" s="137" t="s">
        <v>607</v>
      </c>
    </row>
    <row r="23" spans="1:25" x14ac:dyDescent="0.2">
      <c r="A23" s="19">
        <f t="shared" si="0"/>
        <v>22</v>
      </c>
      <c r="B23" s="23">
        <f t="shared" si="1"/>
        <v>22</v>
      </c>
      <c r="C23" s="24" t="s">
        <v>1005</v>
      </c>
      <c r="D23" s="24">
        <v>44583</v>
      </c>
      <c r="E23" s="138">
        <f>WEEKNUM(Tabla16[[#This Row],[Fecha]],21)</f>
        <v>3</v>
      </c>
      <c r="F23" s="21" t="str">
        <f>CHOOSE(WEEKDAY(Tabla16[[#This Row],[Fecha]]),"D","L","M","X","J","V","S")</f>
        <v>S</v>
      </c>
      <c r="G23" s="147">
        <v>4</v>
      </c>
      <c r="H23" s="147">
        <v>15</v>
      </c>
      <c r="I23" s="147">
        <v>19</v>
      </c>
      <c r="J23" s="147">
        <v>26</v>
      </c>
      <c r="K23" s="147">
        <v>36</v>
      </c>
      <c r="L23" s="147">
        <v>40</v>
      </c>
      <c r="M23" s="137"/>
      <c r="N23" s="137"/>
      <c r="O23" s="137"/>
      <c r="P23" s="139"/>
      <c r="Q23" s="138"/>
      <c r="R23" s="138"/>
      <c r="S23" s="137"/>
      <c r="T23" s="137"/>
      <c r="U23" s="137"/>
      <c r="V23" s="137"/>
      <c r="W23" s="137">
        <v>0</v>
      </c>
      <c r="X23" s="137"/>
      <c r="Y23" s="137" t="s">
        <v>607</v>
      </c>
    </row>
    <row r="24" spans="1:25" x14ac:dyDescent="0.2">
      <c r="A24" s="19">
        <f t="shared" si="0"/>
        <v>23</v>
      </c>
      <c r="B24" s="23">
        <f t="shared" si="1"/>
        <v>23</v>
      </c>
      <c r="C24" s="24" t="s">
        <v>1005</v>
      </c>
      <c r="D24" s="24">
        <v>44583</v>
      </c>
      <c r="E24" s="138">
        <f>WEEKNUM(Tabla16[[#This Row],[Fecha]],21)</f>
        <v>3</v>
      </c>
      <c r="F24" s="21" t="str">
        <f>CHOOSE(WEEKDAY(Tabla16[[#This Row],[Fecha]]),"D","L","M","X","J","V","S")</f>
        <v>S</v>
      </c>
      <c r="G24" s="147">
        <v>8</v>
      </c>
      <c r="H24" s="147">
        <v>13</v>
      </c>
      <c r="I24" s="158">
        <v>27</v>
      </c>
      <c r="J24" s="147">
        <v>40</v>
      </c>
      <c r="K24" s="147">
        <v>41</v>
      </c>
      <c r="L24" s="147">
        <v>44</v>
      </c>
      <c r="M24" s="137"/>
      <c r="N24" s="137"/>
      <c r="O24" s="137"/>
      <c r="P24" s="139"/>
      <c r="Q24" s="138"/>
      <c r="R24" s="138"/>
      <c r="S24" s="137"/>
      <c r="T24" s="137"/>
      <c r="U24" s="137"/>
      <c r="V24" s="137"/>
      <c r="W24" s="137">
        <v>1</v>
      </c>
      <c r="X24" s="137"/>
      <c r="Y24" s="19" t="s">
        <v>624</v>
      </c>
    </row>
    <row r="25" spans="1:25" x14ac:dyDescent="0.2">
      <c r="A25" s="19">
        <f t="shared" si="0"/>
        <v>24</v>
      </c>
      <c r="B25" s="23">
        <f t="shared" si="1"/>
        <v>24</v>
      </c>
      <c r="C25" s="24" t="s">
        <v>1005</v>
      </c>
      <c r="D25" s="24">
        <v>44583</v>
      </c>
      <c r="E25" s="138">
        <f>WEEKNUM(Tabla16[[#This Row],[Fecha]],21)</f>
        <v>3</v>
      </c>
      <c r="F25" s="21" t="str">
        <f>CHOOSE(WEEKDAY(Tabla16[[#This Row],[Fecha]]),"D","L","M","X","J","V","S")</f>
        <v>S</v>
      </c>
      <c r="G25" s="147">
        <v>2</v>
      </c>
      <c r="H25" s="147">
        <v>3</v>
      </c>
      <c r="I25" s="158">
        <v>28</v>
      </c>
      <c r="J25" s="147">
        <v>29</v>
      </c>
      <c r="K25" s="147">
        <v>42</v>
      </c>
      <c r="L25" s="147">
        <v>45</v>
      </c>
      <c r="M25" s="137"/>
      <c r="N25" s="137"/>
      <c r="O25" s="137"/>
      <c r="P25" s="139"/>
      <c r="Q25" s="138"/>
      <c r="R25" s="138"/>
      <c r="S25" s="137"/>
      <c r="T25" s="137"/>
      <c r="U25" s="137"/>
      <c r="V25" s="137"/>
      <c r="W25" s="137">
        <v>1</v>
      </c>
      <c r="X25" s="137"/>
      <c r="Y25" s="137" t="s">
        <v>624</v>
      </c>
    </row>
    <row r="26" spans="1:25" x14ac:dyDescent="0.2">
      <c r="A26" s="19">
        <f t="shared" si="0"/>
        <v>25</v>
      </c>
      <c r="B26" s="23">
        <f t="shared" si="1"/>
        <v>25</v>
      </c>
      <c r="C26" s="24" t="s">
        <v>1005</v>
      </c>
      <c r="D26" s="24">
        <v>44588</v>
      </c>
      <c r="E26" s="138">
        <f>WEEKNUM(Tabla16[[#This Row],[Fecha]],21)</f>
        <v>4</v>
      </c>
      <c r="F26" s="21" t="str">
        <f>CHOOSE(WEEKDAY(Tabla16[[#This Row],[Fecha]]),"D","L","M","X","J","V","S")</f>
        <v>J</v>
      </c>
      <c r="G26" s="137">
        <v>2</v>
      </c>
      <c r="H26" s="137">
        <v>19</v>
      </c>
      <c r="I26" s="137">
        <v>23</v>
      </c>
      <c r="J26" s="137">
        <v>27</v>
      </c>
      <c r="K26" s="137">
        <v>34</v>
      </c>
      <c r="L26" s="137">
        <v>45</v>
      </c>
      <c r="M26" s="137"/>
      <c r="N26" s="137"/>
      <c r="O26" s="137"/>
      <c r="P26" s="139"/>
      <c r="Q26" s="138"/>
      <c r="R26" s="138"/>
      <c r="S26" s="137"/>
      <c r="T26" s="137"/>
      <c r="U26" s="137"/>
      <c r="V26" s="137"/>
      <c r="W26" s="137">
        <v>0</v>
      </c>
      <c r="X26" s="137"/>
      <c r="Y26" s="137" t="s">
        <v>607</v>
      </c>
    </row>
    <row r="27" spans="1:25" x14ac:dyDescent="0.2">
      <c r="A27" s="19">
        <f t="shared" si="0"/>
        <v>26</v>
      </c>
      <c r="B27" s="23">
        <f t="shared" si="1"/>
        <v>26</v>
      </c>
      <c r="C27" s="24" t="s">
        <v>1005</v>
      </c>
      <c r="D27" s="24">
        <v>44588</v>
      </c>
      <c r="E27" s="138">
        <f>WEEKNUM(Tabla16[[#This Row],[Fecha]],21)</f>
        <v>4</v>
      </c>
      <c r="F27" s="21" t="str">
        <f>CHOOSE(WEEKDAY(Tabla16[[#This Row],[Fecha]]),"D","L","M","X","J","V","S")</f>
        <v>J</v>
      </c>
      <c r="G27" s="137">
        <v>6</v>
      </c>
      <c r="H27" s="137">
        <v>14</v>
      </c>
      <c r="I27" s="160">
        <v>25</v>
      </c>
      <c r="J27" s="160">
        <v>33</v>
      </c>
      <c r="K27" s="137">
        <v>46</v>
      </c>
      <c r="L27" s="137">
        <v>47</v>
      </c>
      <c r="M27" s="137"/>
      <c r="N27" s="137"/>
      <c r="O27" s="137"/>
      <c r="P27" s="139"/>
      <c r="Q27" s="138"/>
      <c r="R27" s="138"/>
      <c r="S27" s="137"/>
      <c r="T27" s="137"/>
      <c r="U27" s="137"/>
      <c r="V27" s="137"/>
      <c r="W27" s="137">
        <v>2</v>
      </c>
      <c r="X27" s="137"/>
      <c r="Y27" s="137" t="s">
        <v>607</v>
      </c>
    </row>
    <row r="28" spans="1:25" x14ac:dyDescent="0.2">
      <c r="A28" s="19">
        <f t="shared" si="0"/>
        <v>27</v>
      </c>
      <c r="B28" s="23">
        <f t="shared" si="1"/>
        <v>27</v>
      </c>
      <c r="C28" s="24" t="s">
        <v>1005</v>
      </c>
      <c r="D28" s="24">
        <v>44588</v>
      </c>
      <c r="E28" s="138">
        <f>WEEKNUM(Tabla16[[#This Row],[Fecha]],21)</f>
        <v>4</v>
      </c>
      <c r="F28" s="21" t="str">
        <f>CHOOSE(WEEKDAY(Tabla16[[#This Row],[Fecha]]),"D","L","M","X","J","V","S")</f>
        <v>J</v>
      </c>
      <c r="G28" s="147">
        <v>3</v>
      </c>
      <c r="H28" s="147">
        <v>17</v>
      </c>
      <c r="I28" s="159">
        <v>40</v>
      </c>
      <c r="J28" s="147">
        <v>42</v>
      </c>
      <c r="K28" s="147">
        <v>44</v>
      </c>
      <c r="L28" s="147">
        <v>45</v>
      </c>
      <c r="M28" s="137"/>
      <c r="N28" s="137"/>
      <c r="O28" s="137"/>
      <c r="P28" s="139"/>
      <c r="Q28" s="138"/>
      <c r="R28" s="138"/>
      <c r="S28" s="137"/>
      <c r="T28" s="137"/>
      <c r="U28" s="137"/>
      <c r="V28" s="137"/>
      <c r="W28" s="137">
        <v>1</v>
      </c>
      <c r="X28" s="137"/>
      <c r="Y28" s="19" t="s">
        <v>624</v>
      </c>
    </row>
    <row r="29" spans="1:25" x14ac:dyDescent="0.2">
      <c r="A29" s="19">
        <f t="shared" si="0"/>
        <v>28</v>
      </c>
      <c r="B29" s="23">
        <f t="shared" si="1"/>
        <v>28</v>
      </c>
      <c r="C29" s="24" t="s">
        <v>1005</v>
      </c>
      <c r="D29" s="24">
        <v>44588</v>
      </c>
      <c r="E29" s="138">
        <f>WEEKNUM(Tabla16[[#This Row],[Fecha]],21)</f>
        <v>4</v>
      </c>
      <c r="F29" s="21" t="str">
        <f>CHOOSE(WEEKDAY(Tabla16[[#This Row],[Fecha]]),"D","L","M","X","J","V","S")</f>
        <v>J</v>
      </c>
      <c r="G29" s="147">
        <v>2</v>
      </c>
      <c r="H29" s="147">
        <v>6</v>
      </c>
      <c r="I29" s="147">
        <v>14</v>
      </c>
      <c r="J29" s="147">
        <v>15</v>
      </c>
      <c r="K29" s="147">
        <v>27</v>
      </c>
      <c r="L29" s="147">
        <v>29</v>
      </c>
      <c r="M29" s="137"/>
      <c r="N29" s="137"/>
      <c r="O29" s="137"/>
      <c r="P29" s="139"/>
      <c r="Q29" s="138"/>
      <c r="R29" s="138"/>
      <c r="S29" s="137"/>
      <c r="T29" s="137"/>
      <c r="U29" s="137"/>
      <c r="V29" s="137"/>
      <c r="W29" s="137">
        <v>0</v>
      </c>
      <c r="X29" s="137"/>
      <c r="Y29" s="137" t="s">
        <v>624</v>
      </c>
    </row>
    <row r="30" spans="1:25" x14ac:dyDescent="0.2">
      <c r="A30" s="19">
        <f t="shared" si="0"/>
        <v>29</v>
      </c>
      <c r="B30" s="23">
        <f t="shared" si="1"/>
        <v>29</v>
      </c>
      <c r="C30" s="24" t="s">
        <v>1005</v>
      </c>
      <c r="D30" s="24">
        <v>44590</v>
      </c>
      <c r="E30" s="138">
        <f>WEEKNUM(Tabla16[[#This Row],[Fecha]],21)</f>
        <v>4</v>
      </c>
      <c r="F30" s="21" t="str">
        <f>CHOOSE(WEEKDAY(Tabla16[[#This Row],[Fecha]]),"D","L","M","X","J","V","S")</f>
        <v>S</v>
      </c>
      <c r="G30" s="137">
        <v>2</v>
      </c>
      <c r="H30" s="137">
        <v>19</v>
      </c>
      <c r="I30" s="137">
        <v>23</v>
      </c>
      <c r="J30" s="137">
        <v>34</v>
      </c>
      <c r="K30" s="137">
        <v>45</v>
      </c>
      <c r="L30" s="137">
        <v>47</v>
      </c>
      <c r="M30" s="137"/>
      <c r="N30" s="137"/>
      <c r="O30" s="137"/>
      <c r="P30" s="139"/>
      <c r="Q30" s="138"/>
      <c r="R30" s="138"/>
      <c r="S30" s="137"/>
      <c r="T30" s="137"/>
      <c r="U30" s="137"/>
      <c r="V30" s="137"/>
      <c r="W30" s="137">
        <v>0</v>
      </c>
      <c r="X30" s="137"/>
      <c r="Y30" s="137" t="s">
        <v>607</v>
      </c>
    </row>
    <row r="31" spans="1:25" x14ac:dyDescent="0.2">
      <c r="A31" s="19">
        <f t="shared" si="0"/>
        <v>30</v>
      </c>
      <c r="B31" s="23">
        <f t="shared" si="1"/>
        <v>30</v>
      </c>
      <c r="C31" s="24" t="s">
        <v>1005</v>
      </c>
      <c r="D31" s="24">
        <v>44590</v>
      </c>
      <c r="E31" s="138">
        <f>WEEKNUM(Tabla16[[#This Row],[Fecha]],21)</f>
        <v>4</v>
      </c>
      <c r="F31" s="21" t="str">
        <f>CHOOSE(WEEKDAY(Tabla16[[#This Row],[Fecha]]),"D","L","M","X","J","V","S")</f>
        <v>S</v>
      </c>
      <c r="G31" s="137">
        <v>6</v>
      </c>
      <c r="H31" s="137">
        <v>14</v>
      </c>
      <c r="I31" s="137">
        <v>27</v>
      </c>
      <c r="J31" s="137">
        <v>29</v>
      </c>
      <c r="K31" s="137">
        <v>37</v>
      </c>
      <c r="L31" s="137">
        <v>46</v>
      </c>
      <c r="M31" s="137"/>
      <c r="N31" s="137"/>
      <c r="O31" s="137"/>
      <c r="P31" s="139"/>
      <c r="Q31" s="138"/>
      <c r="R31" s="138"/>
      <c r="S31" s="137"/>
      <c r="T31" s="137"/>
      <c r="U31" s="137"/>
      <c r="V31" s="137"/>
      <c r="W31" s="137">
        <v>0</v>
      </c>
      <c r="X31" s="137"/>
      <c r="Y31" s="137" t="s">
        <v>607</v>
      </c>
    </row>
    <row r="32" spans="1:25" x14ac:dyDescent="0.2">
      <c r="A32" s="19">
        <f t="shared" si="0"/>
        <v>31</v>
      </c>
      <c r="B32" s="23">
        <f t="shared" si="1"/>
        <v>31</v>
      </c>
      <c r="C32" s="24" t="s">
        <v>1005</v>
      </c>
      <c r="D32" s="24">
        <v>44590</v>
      </c>
      <c r="E32" s="138">
        <f>WEEKNUM(Tabla16[[#This Row],[Fecha]],21)</f>
        <v>4</v>
      </c>
      <c r="F32" s="21" t="str">
        <f>CHOOSE(WEEKDAY(Tabla16[[#This Row],[Fecha]]),"D","L","M","X","J","V","S")</f>
        <v>S</v>
      </c>
      <c r="G32" s="137">
        <v>2</v>
      </c>
      <c r="H32" s="137">
        <v>6</v>
      </c>
      <c r="I32" s="137">
        <v>17</v>
      </c>
      <c r="J32" s="137">
        <v>29</v>
      </c>
      <c r="K32" s="137">
        <v>44</v>
      </c>
      <c r="L32" s="137">
        <v>45</v>
      </c>
      <c r="M32" s="137"/>
      <c r="N32" s="137"/>
      <c r="O32" s="137"/>
      <c r="P32" s="139"/>
      <c r="Q32" s="138"/>
      <c r="R32" s="138"/>
      <c r="S32" s="137"/>
      <c r="T32" s="137"/>
      <c r="U32" s="137"/>
      <c r="V32" s="137"/>
      <c r="W32" s="137">
        <v>0</v>
      </c>
      <c r="X32" s="137"/>
      <c r="Y32" s="19" t="s">
        <v>624</v>
      </c>
    </row>
    <row r="33" spans="1:25" x14ac:dyDescent="0.2">
      <c r="A33" s="19">
        <f t="shared" si="0"/>
        <v>32</v>
      </c>
      <c r="B33" s="23">
        <f t="shared" si="1"/>
        <v>32</v>
      </c>
      <c r="C33" s="24" t="s">
        <v>1005</v>
      </c>
      <c r="D33" s="24">
        <v>44590</v>
      </c>
      <c r="E33" s="138">
        <f>WEEKNUM(Tabla16[[#This Row],[Fecha]],21)</f>
        <v>4</v>
      </c>
      <c r="F33" s="21" t="str">
        <f>CHOOSE(WEEKDAY(Tabla16[[#This Row],[Fecha]]),"D","L","M","X","J","V","S")</f>
        <v>S</v>
      </c>
      <c r="G33" s="137">
        <v>3</v>
      </c>
      <c r="H33" s="137">
        <v>13</v>
      </c>
      <c r="I33" s="137">
        <v>14</v>
      </c>
      <c r="J33" s="137">
        <v>27</v>
      </c>
      <c r="K33" s="137">
        <v>28</v>
      </c>
      <c r="L33" s="137">
        <v>40</v>
      </c>
      <c r="M33" s="137"/>
      <c r="N33" s="137"/>
      <c r="O33" s="137"/>
      <c r="P33" s="139"/>
      <c r="Q33" s="138"/>
      <c r="R33" s="138"/>
      <c r="S33" s="137"/>
      <c r="T33" s="137"/>
      <c r="U33" s="137"/>
      <c r="V33" s="137"/>
      <c r="W33" s="137">
        <v>0</v>
      </c>
      <c r="X33" s="137"/>
      <c r="Y33" s="137" t="s">
        <v>624</v>
      </c>
    </row>
    <row r="34" spans="1:25" x14ac:dyDescent="0.2">
      <c r="A34" s="19">
        <f t="shared" si="0"/>
        <v>33</v>
      </c>
      <c r="B34" s="23">
        <f t="shared" si="1"/>
        <v>33</v>
      </c>
      <c r="C34" s="24" t="s">
        <v>1005</v>
      </c>
      <c r="D34" s="24">
        <v>44595</v>
      </c>
      <c r="E34" s="138">
        <f>WEEKNUM(Tabla16[[#This Row],[Fecha]],21)</f>
        <v>5</v>
      </c>
      <c r="F34" s="21" t="str">
        <f>CHOOSE(WEEKDAY(Tabla16[[#This Row],[Fecha]]),"D","L","M","X","J","V","S")</f>
        <v>J</v>
      </c>
      <c r="G34" s="158">
        <v>11</v>
      </c>
      <c r="H34" s="158">
        <v>17</v>
      </c>
      <c r="I34" s="147">
        <v>18</v>
      </c>
      <c r="J34" s="147">
        <v>25</v>
      </c>
      <c r="K34" s="147">
        <v>40</v>
      </c>
      <c r="L34" s="147">
        <v>42</v>
      </c>
      <c r="M34" s="137"/>
      <c r="N34" s="137"/>
      <c r="O34" s="137"/>
      <c r="P34" s="139"/>
      <c r="Q34" s="138"/>
      <c r="R34" s="138"/>
      <c r="S34" s="137"/>
      <c r="T34" s="137"/>
      <c r="U34" s="137"/>
      <c r="V34" s="137"/>
      <c r="W34" s="137">
        <v>2</v>
      </c>
      <c r="X34" s="137"/>
      <c r="Y34" s="19" t="s">
        <v>624</v>
      </c>
    </row>
    <row r="35" spans="1:25" x14ac:dyDescent="0.2">
      <c r="A35" s="19">
        <f t="shared" si="0"/>
        <v>34</v>
      </c>
      <c r="B35" s="23">
        <f t="shared" si="1"/>
        <v>34</v>
      </c>
      <c r="C35" s="24" t="s">
        <v>1005</v>
      </c>
      <c r="D35" s="24">
        <v>44595</v>
      </c>
      <c r="E35" s="138">
        <f>WEEKNUM(Tabla16[[#This Row],[Fecha]],21)</f>
        <v>5</v>
      </c>
      <c r="F35" s="21" t="str">
        <f>CHOOSE(WEEKDAY(Tabla16[[#This Row],[Fecha]]),"D","L","M","X","J","V","S")</f>
        <v>J</v>
      </c>
      <c r="G35" s="147">
        <v>6</v>
      </c>
      <c r="H35" s="147">
        <v>8</v>
      </c>
      <c r="I35" s="147">
        <v>14</v>
      </c>
      <c r="J35" s="158">
        <v>15</v>
      </c>
      <c r="K35" s="147">
        <v>41</v>
      </c>
      <c r="L35" s="147">
        <v>45</v>
      </c>
      <c r="M35" s="137"/>
      <c r="N35" s="137"/>
      <c r="O35" s="137"/>
      <c r="P35" s="139"/>
      <c r="Q35" s="138"/>
      <c r="R35" s="138"/>
      <c r="S35" s="137"/>
      <c r="T35" s="137"/>
      <c r="U35" s="137"/>
      <c r="V35" s="137"/>
      <c r="W35" s="137">
        <v>1</v>
      </c>
      <c r="X35" s="137"/>
      <c r="Y35" s="137" t="s">
        <v>624</v>
      </c>
    </row>
    <row r="36" spans="1:25" x14ac:dyDescent="0.2">
      <c r="A36" s="19">
        <f t="shared" si="0"/>
        <v>35</v>
      </c>
      <c r="B36" s="23">
        <f t="shared" si="1"/>
        <v>35</v>
      </c>
      <c r="C36" s="24" t="s">
        <v>1005</v>
      </c>
      <c r="D36" s="24">
        <v>44595</v>
      </c>
      <c r="E36" s="138">
        <f>WEEKNUM(Tabla16[[#This Row],[Fecha]],21)</f>
        <v>5</v>
      </c>
      <c r="F36" s="21" t="str">
        <f>CHOOSE(WEEKDAY(Tabla16[[#This Row],[Fecha]]),"D","L","M","X","J","V","S")</f>
        <v>J</v>
      </c>
      <c r="G36" s="137">
        <v>3</v>
      </c>
      <c r="H36" s="137">
        <v>14</v>
      </c>
      <c r="I36" s="137">
        <v>19</v>
      </c>
      <c r="J36" s="160">
        <v>27</v>
      </c>
      <c r="K36" s="137">
        <v>33</v>
      </c>
      <c r="L36" s="137">
        <v>40</v>
      </c>
      <c r="M36" s="137"/>
      <c r="N36" s="137"/>
      <c r="O36" s="137"/>
      <c r="P36" s="139"/>
      <c r="Q36" s="138"/>
      <c r="R36" s="138"/>
      <c r="S36" s="137"/>
      <c r="T36" s="137"/>
      <c r="U36" s="137"/>
      <c r="V36" s="137"/>
      <c r="W36" s="137">
        <v>1</v>
      </c>
      <c r="X36" s="137"/>
      <c r="Y36" s="137" t="s">
        <v>607</v>
      </c>
    </row>
    <row r="37" spans="1:25" x14ac:dyDescent="0.2">
      <c r="A37" s="19">
        <f t="shared" si="0"/>
        <v>36</v>
      </c>
      <c r="B37" s="23">
        <f t="shared" si="1"/>
        <v>36</v>
      </c>
      <c r="C37" s="24" t="s">
        <v>1005</v>
      </c>
      <c r="D37" s="24">
        <v>44595</v>
      </c>
      <c r="E37" s="138">
        <f>WEEKNUM(Tabla16[[#This Row],[Fecha]],21)</f>
        <v>5</v>
      </c>
      <c r="F37" s="21" t="str">
        <f>CHOOSE(WEEKDAY(Tabla16[[#This Row],[Fecha]]),"D","L","M","X","J","V","S")</f>
        <v>J</v>
      </c>
      <c r="G37" s="137">
        <v>2</v>
      </c>
      <c r="H37" s="137">
        <v>18</v>
      </c>
      <c r="I37" s="137">
        <v>23</v>
      </c>
      <c r="J37" s="137">
        <v>29</v>
      </c>
      <c r="K37" s="137">
        <v>34</v>
      </c>
      <c r="L37" s="137">
        <v>45</v>
      </c>
      <c r="M37" s="137"/>
      <c r="N37" s="137"/>
      <c r="O37" s="137"/>
      <c r="P37" s="139"/>
      <c r="Q37" s="138"/>
      <c r="R37" s="138"/>
      <c r="S37" s="137"/>
      <c r="T37" s="137"/>
      <c r="U37" s="137"/>
      <c r="V37" s="137"/>
      <c r="W37" s="137">
        <v>0</v>
      </c>
      <c r="X37" s="137"/>
      <c r="Y37" s="137" t="s">
        <v>607</v>
      </c>
    </row>
    <row r="38" spans="1:25" x14ac:dyDescent="0.2">
      <c r="A38" s="19">
        <f t="shared" si="0"/>
        <v>37</v>
      </c>
      <c r="B38" s="23">
        <f t="shared" si="1"/>
        <v>37</v>
      </c>
      <c r="C38" s="24" t="s">
        <v>1005</v>
      </c>
      <c r="D38" s="24">
        <v>44597</v>
      </c>
      <c r="E38" s="138">
        <f>WEEKNUM(Tabla16[[#This Row],[Fecha]],21)</f>
        <v>5</v>
      </c>
      <c r="F38" s="21" t="str">
        <f>CHOOSE(WEEKDAY(Tabla16[[#This Row],[Fecha]]),"D","L","M","X","J","V","S")</f>
        <v>S</v>
      </c>
      <c r="G38" s="137">
        <v>2</v>
      </c>
      <c r="H38" s="137">
        <v>14</v>
      </c>
      <c r="I38" s="137">
        <v>18</v>
      </c>
      <c r="J38" s="137">
        <v>27</v>
      </c>
      <c r="K38" s="137">
        <v>33</v>
      </c>
      <c r="L38" s="137">
        <v>45</v>
      </c>
      <c r="M38" s="137"/>
      <c r="N38" s="137"/>
      <c r="O38" s="137"/>
      <c r="P38" s="139"/>
      <c r="Q38" s="138"/>
      <c r="R38" s="138"/>
      <c r="S38" s="137"/>
      <c r="T38" s="137"/>
      <c r="U38" s="137"/>
      <c r="V38" s="137"/>
      <c r="W38" s="137">
        <v>0</v>
      </c>
      <c r="X38" s="137"/>
      <c r="Y38" s="137" t="s">
        <v>607</v>
      </c>
    </row>
    <row r="39" spans="1:25" x14ac:dyDescent="0.2">
      <c r="A39" s="19">
        <f t="shared" si="0"/>
        <v>38</v>
      </c>
      <c r="B39" s="23">
        <f t="shared" si="1"/>
        <v>38</v>
      </c>
      <c r="C39" s="24" t="s">
        <v>1005</v>
      </c>
      <c r="D39" s="24">
        <v>44597</v>
      </c>
      <c r="E39" s="138">
        <f>WEEKNUM(Tabla16[[#This Row],[Fecha]],21)</f>
        <v>5</v>
      </c>
      <c r="F39" s="21" t="str">
        <f>CHOOSE(WEEKDAY(Tabla16[[#This Row],[Fecha]]),"D","L","M","X","J","V","S")</f>
        <v>S</v>
      </c>
      <c r="G39" s="137">
        <v>3</v>
      </c>
      <c r="H39" s="137">
        <v>19</v>
      </c>
      <c r="I39" s="160">
        <v>23</v>
      </c>
      <c r="J39" s="137">
        <v>29</v>
      </c>
      <c r="K39" s="137">
        <v>34</v>
      </c>
      <c r="L39" s="160">
        <v>40</v>
      </c>
      <c r="M39" s="137"/>
      <c r="N39" s="137"/>
      <c r="O39" s="137"/>
      <c r="P39" s="139"/>
      <c r="Q39" s="138"/>
      <c r="R39" s="138"/>
      <c r="S39" s="137"/>
      <c r="T39" s="137"/>
      <c r="U39" s="137"/>
      <c r="V39" s="137"/>
      <c r="W39" s="137">
        <v>2</v>
      </c>
      <c r="X39" s="137"/>
      <c r="Y39" s="137" t="s">
        <v>607</v>
      </c>
    </row>
    <row r="40" spans="1:25" x14ac:dyDescent="0.2">
      <c r="A40" s="19">
        <f t="shared" si="0"/>
        <v>39</v>
      </c>
      <c r="B40" s="23">
        <f t="shared" si="1"/>
        <v>39</v>
      </c>
      <c r="C40" s="24" t="s">
        <v>1005</v>
      </c>
      <c r="D40" s="24">
        <v>44597</v>
      </c>
      <c r="E40" s="138">
        <f>WEEKNUM(Tabla16[[#This Row],[Fecha]],21)</f>
        <v>5</v>
      </c>
      <c r="F40" s="21" t="str">
        <f>CHOOSE(WEEKDAY(Tabla16[[#This Row],[Fecha]]),"D","L","M","X","J","V","S")</f>
        <v>S</v>
      </c>
      <c r="G40" s="147">
        <v>6</v>
      </c>
      <c r="H40" s="147">
        <v>17</v>
      </c>
      <c r="I40" s="147">
        <v>18</v>
      </c>
      <c r="J40" s="147">
        <v>25</v>
      </c>
      <c r="K40" s="147">
        <v>27</v>
      </c>
      <c r="L40" s="158">
        <v>40</v>
      </c>
      <c r="M40" s="137"/>
      <c r="N40" s="137"/>
      <c r="O40" s="137"/>
      <c r="P40" s="139"/>
      <c r="Q40" s="138"/>
      <c r="R40" s="138"/>
      <c r="S40" s="137"/>
      <c r="T40" s="137"/>
      <c r="U40" s="137"/>
      <c r="V40" s="137"/>
      <c r="W40" s="137">
        <v>1</v>
      </c>
      <c r="X40" s="137"/>
      <c r="Y40" s="19" t="s">
        <v>624</v>
      </c>
    </row>
    <row r="41" spans="1:25" x14ac:dyDescent="0.2">
      <c r="A41" s="19">
        <f t="shared" si="0"/>
        <v>40</v>
      </c>
      <c r="B41" s="23">
        <f t="shared" si="1"/>
        <v>40</v>
      </c>
      <c r="C41" s="24" t="s">
        <v>1005</v>
      </c>
      <c r="D41" s="24">
        <v>44597</v>
      </c>
      <c r="E41" s="138">
        <f>WEEKNUM(Tabla16[[#This Row],[Fecha]],21)</f>
        <v>5</v>
      </c>
      <c r="F41" s="21" t="str">
        <f>CHOOSE(WEEKDAY(Tabla16[[#This Row],[Fecha]]),"D","L","M","X","J","V","S")</f>
        <v>S</v>
      </c>
      <c r="G41" s="147">
        <v>2</v>
      </c>
      <c r="H41" s="147">
        <v>8</v>
      </c>
      <c r="I41" s="159">
        <v>15</v>
      </c>
      <c r="J41" s="147">
        <v>28</v>
      </c>
      <c r="K41" s="147">
        <v>33</v>
      </c>
      <c r="L41" s="147">
        <v>41</v>
      </c>
      <c r="M41" s="137"/>
      <c r="N41" s="137"/>
      <c r="O41" s="137"/>
      <c r="P41" s="139"/>
      <c r="Q41" s="138"/>
      <c r="R41" s="138"/>
      <c r="S41" s="137"/>
      <c r="T41" s="137"/>
      <c r="U41" s="137"/>
      <c r="V41" s="137"/>
      <c r="W41" s="137">
        <v>1</v>
      </c>
      <c r="X41" s="137"/>
      <c r="Y41" s="137" t="s">
        <v>624</v>
      </c>
    </row>
    <row r="42" spans="1:25" x14ac:dyDescent="0.2">
      <c r="A42" s="19">
        <f t="shared" si="0"/>
        <v>41</v>
      </c>
      <c r="B42" s="23">
        <f t="shared" si="1"/>
        <v>41</v>
      </c>
      <c r="C42" s="24" t="s">
        <v>1005</v>
      </c>
      <c r="D42" s="24">
        <v>44602</v>
      </c>
      <c r="E42" s="138">
        <f>WEEKNUM(Tabla16[[#This Row],[Fecha]],21)</f>
        <v>6</v>
      </c>
      <c r="F42" s="21" t="str">
        <f>CHOOSE(WEEKDAY(Tabla16[[#This Row],[Fecha]]),"D","L","M","X","J","V","S")</f>
        <v>J</v>
      </c>
      <c r="G42" s="147">
        <v>8</v>
      </c>
      <c r="H42" s="158">
        <v>11</v>
      </c>
      <c r="I42" s="147">
        <v>15</v>
      </c>
      <c r="J42" s="147">
        <v>27</v>
      </c>
      <c r="K42" s="147">
        <v>41</v>
      </c>
      <c r="L42" s="147">
        <v>42</v>
      </c>
      <c r="M42" s="137"/>
      <c r="N42" s="137"/>
      <c r="O42" s="137"/>
      <c r="P42" s="139"/>
      <c r="Q42" s="138"/>
      <c r="R42" s="138"/>
      <c r="S42" s="137"/>
      <c r="T42" s="137"/>
      <c r="U42" s="137"/>
      <c r="V42" s="137"/>
      <c r="W42" s="137">
        <v>1</v>
      </c>
      <c r="X42" s="137"/>
      <c r="Y42" s="19" t="s">
        <v>624</v>
      </c>
    </row>
    <row r="43" spans="1:25" x14ac:dyDescent="0.2">
      <c r="A43" s="19">
        <f t="shared" si="0"/>
        <v>42</v>
      </c>
      <c r="B43" s="23">
        <f t="shared" si="1"/>
        <v>42</v>
      </c>
      <c r="C43" s="24" t="s">
        <v>1005</v>
      </c>
      <c r="D43" s="24">
        <v>44602</v>
      </c>
      <c r="E43" s="138">
        <f>WEEKNUM(Tabla16[[#This Row],[Fecha]],21)</f>
        <v>6</v>
      </c>
      <c r="F43" s="21" t="str">
        <f>CHOOSE(WEEKDAY(Tabla16[[#This Row],[Fecha]]),"D","L","M","X","J","V","S")</f>
        <v>J</v>
      </c>
      <c r="G43" s="147">
        <v>3</v>
      </c>
      <c r="H43" s="147">
        <v>17</v>
      </c>
      <c r="I43" s="147">
        <v>18</v>
      </c>
      <c r="J43" s="147">
        <v>25</v>
      </c>
      <c r="K43" s="147">
        <v>33</v>
      </c>
      <c r="L43" s="147">
        <v>40</v>
      </c>
      <c r="M43" s="137"/>
      <c r="N43" s="137"/>
      <c r="O43" s="137"/>
      <c r="P43" s="139"/>
      <c r="Q43" s="138"/>
      <c r="R43" s="138"/>
      <c r="S43" s="137"/>
      <c r="T43" s="137"/>
      <c r="U43" s="137"/>
      <c r="V43" s="137"/>
      <c r="W43" s="137">
        <v>0</v>
      </c>
      <c r="X43" s="137"/>
      <c r="Y43" s="137" t="s">
        <v>624</v>
      </c>
    </row>
    <row r="44" spans="1:25" x14ac:dyDescent="0.2">
      <c r="A44" s="19">
        <f t="shared" si="0"/>
        <v>43</v>
      </c>
      <c r="B44" s="23">
        <f t="shared" si="1"/>
        <v>43</v>
      </c>
      <c r="C44" s="24" t="s">
        <v>1005</v>
      </c>
      <c r="D44" s="24">
        <v>44602</v>
      </c>
      <c r="E44" s="138">
        <f>WEEKNUM(Tabla16[[#This Row],[Fecha]],21)</f>
        <v>6</v>
      </c>
      <c r="F44" s="21" t="str">
        <f>CHOOSE(WEEKDAY(Tabla16[[#This Row],[Fecha]]),"D","L","M","X","J","V","S")</f>
        <v>J</v>
      </c>
      <c r="G44" s="137">
        <v>3</v>
      </c>
      <c r="H44" s="137">
        <v>15</v>
      </c>
      <c r="I44" s="137">
        <v>21</v>
      </c>
      <c r="J44" s="137">
        <v>28</v>
      </c>
      <c r="K44" s="137">
        <v>37</v>
      </c>
      <c r="L44" s="137">
        <v>48</v>
      </c>
      <c r="M44" s="137"/>
      <c r="N44" s="137"/>
      <c r="O44" s="137"/>
      <c r="P44" s="139"/>
      <c r="Q44" s="138"/>
      <c r="R44" s="138"/>
      <c r="S44" s="137"/>
      <c r="T44" s="137"/>
      <c r="U44" s="137"/>
      <c r="V44" s="137"/>
      <c r="W44" s="137">
        <v>0</v>
      </c>
      <c r="X44" s="137"/>
      <c r="Y44" s="137" t="s">
        <v>607</v>
      </c>
    </row>
    <row r="45" spans="1:25" x14ac:dyDescent="0.2">
      <c r="A45" s="19">
        <f t="shared" si="0"/>
        <v>44</v>
      </c>
      <c r="B45" s="23">
        <f t="shared" si="1"/>
        <v>44</v>
      </c>
      <c r="C45" s="24" t="s">
        <v>1005</v>
      </c>
      <c r="D45" s="24">
        <v>44602</v>
      </c>
      <c r="E45" s="138">
        <f>WEEKNUM(Tabla16[[#This Row],[Fecha]],21)</f>
        <v>6</v>
      </c>
      <c r="F45" s="21" t="str">
        <f>CHOOSE(WEEKDAY(Tabla16[[#This Row],[Fecha]]),"D","L","M","X","J","V","S")</f>
        <v>J</v>
      </c>
      <c r="G45" s="137">
        <v>4</v>
      </c>
      <c r="H45" s="137">
        <v>17</v>
      </c>
      <c r="I45" s="137">
        <v>18</v>
      </c>
      <c r="J45" s="137">
        <v>22</v>
      </c>
      <c r="K45" s="137">
        <v>38</v>
      </c>
      <c r="L45" s="137">
        <v>49</v>
      </c>
      <c r="M45" s="137"/>
      <c r="N45" s="137"/>
      <c r="O45" s="137"/>
      <c r="P45" s="139"/>
      <c r="Q45" s="138"/>
      <c r="R45" s="138"/>
      <c r="S45" s="137"/>
      <c r="T45" s="137"/>
      <c r="U45" s="137"/>
      <c r="V45" s="137"/>
      <c r="W45" s="137">
        <v>0</v>
      </c>
      <c r="X45" s="137"/>
      <c r="Y45" s="137" t="s">
        <v>607</v>
      </c>
    </row>
    <row r="46" spans="1:25" x14ac:dyDescent="0.2">
      <c r="A46" s="19">
        <f t="shared" si="0"/>
        <v>45</v>
      </c>
      <c r="B46" s="23">
        <f t="shared" si="1"/>
        <v>45</v>
      </c>
      <c r="C46" s="24" t="s">
        <v>1005</v>
      </c>
      <c r="D46" s="24">
        <v>44604</v>
      </c>
      <c r="E46" s="138">
        <f>WEEKNUM(Tabla16[[#This Row],[Fecha]],21)</f>
        <v>6</v>
      </c>
      <c r="F46" s="21" t="str">
        <f>CHOOSE(WEEKDAY(Tabla16[[#This Row],[Fecha]]),"D","L","M","X","J","V","S")</f>
        <v>S</v>
      </c>
      <c r="G46" s="137">
        <v>6</v>
      </c>
      <c r="H46" s="137">
        <v>11</v>
      </c>
      <c r="I46" s="137">
        <v>28</v>
      </c>
      <c r="J46" s="137">
        <v>33</v>
      </c>
      <c r="K46" s="137">
        <v>41</v>
      </c>
      <c r="L46" s="137">
        <v>42</v>
      </c>
      <c r="M46" s="137"/>
      <c r="N46" s="137"/>
      <c r="O46" s="137"/>
      <c r="P46" s="139"/>
      <c r="Q46" s="138"/>
      <c r="R46" s="138"/>
      <c r="S46" s="137"/>
      <c r="T46" s="137"/>
      <c r="U46" s="137"/>
      <c r="V46" s="137"/>
      <c r="W46" s="137">
        <v>0</v>
      </c>
      <c r="X46" s="137"/>
      <c r="Y46" s="19" t="s">
        <v>624</v>
      </c>
    </row>
    <row r="47" spans="1:25" x14ac:dyDescent="0.2">
      <c r="A47" s="19">
        <f t="shared" si="0"/>
        <v>46</v>
      </c>
      <c r="B47" s="23">
        <f t="shared" si="1"/>
        <v>46</v>
      </c>
      <c r="C47" s="24" t="s">
        <v>1005</v>
      </c>
      <c r="D47" s="24">
        <v>44604</v>
      </c>
      <c r="E47" s="138">
        <f>WEEKNUM(Tabla16[[#This Row],[Fecha]],21)</f>
        <v>6</v>
      </c>
      <c r="F47" s="21" t="str">
        <f>CHOOSE(WEEKDAY(Tabla16[[#This Row],[Fecha]]),"D","L","M","X","J","V","S")</f>
        <v>S</v>
      </c>
      <c r="G47" s="147">
        <v>17</v>
      </c>
      <c r="H47" s="158">
        <v>18</v>
      </c>
      <c r="I47" s="147">
        <v>25</v>
      </c>
      <c r="J47" s="147">
        <v>27</v>
      </c>
      <c r="K47" s="158">
        <v>40</v>
      </c>
      <c r="L47" s="147">
        <v>44</v>
      </c>
      <c r="M47" s="137"/>
      <c r="N47" s="137"/>
      <c r="O47" s="137"/>
      <c r="P47" s="139"/>
      <c r="Q47" s="138"/>
      <c r="R47" s="138"/>
      <c r="S47" s="137"/>
      <c r="T47" s="137"/>
      <c r="U47" s="137"/>
      <c r="V47" s="137"/>
      <c r="W47" s="137">
        <v>2</v>
      </c>
      <c r="X47" s="137"/>
      <c r="Y47" s="137" t="s">
        <v>624</v>
      </c>
    </row>
    <row r="48" spans="1:25" x14ac:dyDescent="0.2">
      <c r="A48" s="19">
        <f t="shared" si="0"/>
        <v>47</v>
      </c>
      <c r="B48" s="23">
        <f t="shared" si="1"/>
        <v>47</v>
      </c>
      <c r="C48" s="24" t="s">
        <v>1005</v>
      </c>
      <c r="D48" s="24">
        <v>44604</v>
      </c>
      <c r="E48" s="138">
        <f>WEEKNUM(Tabla16[[#This Row],[Fecha]],21)</f>
        <v>6</v>
      </c>
      <c r="F48" s="21" t="str">
        <f>CHOOSE(WEEKDAY(Tabla16[[#This Row],[Fecha]]),"D","L","M","X","J","V","S")</f>
        <v>S</v>
      </c>
      <c r="G48" s="147">
        <v>3</v>
      </c>
      <c r="H48" s="147">
        <v>17</v>
      </c>
      <c r="I48" s="147">
        <v>21</v>
      </c>
      <c r="J48" s="147">
        <v>28</v>
      </c>
      <c r="K48" s="147">
        <v>37</v>
      </c>
      <c r="L48" s="147">
        <v>48</v>
      </c>
      <c r="M48" s="137"/>
      <c r="N48" s="137"/>
      <c r="O48" s="137"/>
      <c r="P48" s="139"/>
      <c r="Q48" s="138"/>
      <c r="R48" s="138"/>
      <c r="S48" s="137"/>
      <c r="T48" s="137"/>
      <c r="U48" s="137"/>
      <c r="V48" s="137"/>
      <c r="W48" s="137">
        <v>0</v>
      </c>
      <c r="X48" s="137"/>
      <c r="Y48" s="137" t="s">
        <v>607</v>
      </c>
    </row>
    <row r="49" spans="1:25" x14ac:dyDescent="0.2">
      <c r="A49" s="19">
        <f t="shared" si="0"/>
        <v>48</v>
      </c>
      <c r="B49" s="23">
        <f t="shared" si="1"/>
        <v>48</v>
      </c>
      <c r="C49" s="24" t="s">
        <v>1005</v>
      </c>
      <c r="D49" s="24">
        <v>44604</v>
      </c>
      <c r="E49" s="138">
        <f>WEEKNUM(Tabla16[[#This Row],[Fecha]],21)</f>
        <v>6</v>
      </c>
      <c r="F49" s="21" t="str">
        <f>CHOOSE(WEEKDAY(Tabla16[[#This Row],[Fecha]]),"D","L","M","X","J","V","S")</f>
        <v>S</v>
      </c>
      <c r="G49" s="147">
        <v>4</v>
      </c>
      <c r="H49" s="147">
        <v>15</v>
      </c>
      <c r="I49" s="158">
        <v>18</v>
      </c>
      <c r="J49" s="147">
        <v>22</v>
      </c>
      <c r="K49" s="147">
        <v>38</v>
      </c>
      <c r="L49" s="147">
        <v>49</v>
      </c>
      <c r="M49" s="137"/>
      <c r="N49" s="137"/>
      <c r="O49" s="137"/>
      <c r="P49" s="139"/>
      <c r="Q49" s="138"/>
      <c r="R49" s="138"/>
      <c r="S49" s="137"/>
      <c r="T49" s="137"/>
      <c r="U49" s="137"/>
      <c r="V49" s="137"/>
      <c r="W49" s="137">
        <v>1</v>
      </c>
      <c r="X49" s="137"/>
      <c r="Y49" s="137" t="s">
        <v>607</v>
      </c>
    </row>
    <row r="50" spans="1:25" x14ac:dyDescent="0.2">
      <c r="A50" s="19">
        <f t="shared" si="0"/>
        <v>49</v>
      </c>
      <c r="B50" s="23">
        <f t="shared" si="1"/>
        <v>49</v>
      </c>
      <c r="C50" s="24" t="s">
        <v>1005</v>
      </c>
      <c r="D50" s="24">
        <v>44609</v>
      </c>
      <c r="E50" s="138">
        <f>WEEKNUM(Tabla16[[#This Row],[Fecha]],21)</f>
        <v>7</v>
      </c>
      <c r="F50" s="21" t="str">
        <f>CHOOSE(WEEKDAY(Tabla16[[#This Row],[Fecha]]),"D","L","M","X","J","V","S")</f>
        <v>J</v>
      </c>
      <c r="G50" s="137">
        <v>14</v>
      </c>
      <c r="H50" s="137">
        <v>15</v>
      </c>
      <c r="I50" s="137">
        <v>28</v>
      </c>
      <c r="J50" s="137">
        <v>33</v>
      </c>
      <c r="K50" s="137">
        <v>41</v>
      </c>
      <c r="L50" s="137">
        <v>42</v>
      </c>
      <c r="M50" s="137"/>
      <c r="N50" s="137"/>
      <c r="O50" s="137"/>
      <c r="P50" s="139"/>
      <c r="Q50" s="138"/>
      <c r="R50" s="138"/>
      <c r="S50" s="137"/>
      <c r="T50" s="137"/>
      <c r="U50" s="137"/>
      <c r="V50" s="137"/>
      <c r="W50" s="137">
        <v>0</v>
      </c>
      <c r="X50" s="137"/>
      <c r="Y50" s="19" t="s">
        <v>624</v>
      </c>
    </row>
    <row r="51" spans="1:25" x14ac:dyDescent="0.2">
      <c r="A51" s="19">
        <f t="shared" si="0"/>
        <v>50</v>
      </c>
      <c r="B51" s="23">
        <f t="shared" si="1"/>
        <v>50</v>
      </c>
      <c r="C51" s="24" t="s">
        <v>1005</v>
      </c>
      <c r="D51" s="24">
        <v>44609</v>
      </c>
      <c r="E51" s="138">
        <f>WEEKNUM(Tabla16[[#This Row],[Fecha]],21)</f>
        <v>7</v>
      </c>
      <c r="F51" s="21" t="str">
        <f>CHOOSE(WEEKDAY(Tabla16[[#This Row],[Fecha]]),"D","L","M","X","J","V","S")</f>
        <v>J</v>
      </c>
      <c r="G51" s="147">
        <v>11</v>
      </c>
      <c r="H51" s="147">
        <v>17</v>
      </c>
      <c r="I51" s="147">
        <v>18</v>
      </c>
      <c r="J51" s="147">
        <v>25</v>
      </c>
      <c r="K51" s="147">
        <v>40</v>
      </c>
      <c r="L51" s="147">
        <v>44</v>
      </c>
      <c r="M51" s="137"/>
      <c r="N51" s="137"/>
      <c r="O51" s="137"/>
      <c r="P51" s="139"/>
      <c r="Q51" s="138"/>
      <c r="R51" s="138"/>
      <c r="S51" s="137"/>
      <c r="T51" s="137"/>
      <c r="U51" s="137"/>
      <c r="V51" s="137"/>
      <c r="W51" s="137">
        <v>0</v>
      </c>
      <c r="X51" s="137"/>
      <c r="Y51" s="137" t="s">
        <v>624</v>
      </c>
    </row>
    <row r="52" spans="1:25" x14ac:dyDescent="0.2">
      <c r="A52" s="19">
        <f t="shared" si="0"/>
        <v>51</v>
      </c>
      <c r="B52" s="23">
        <f t="shared" si="1"/>
        <v>51</v>
      </c>
      <c r="C52" s="24" t="s">
        <v>1005</v>
      </c>
      <c r="D52" s="24">
        <v>44609</v>
      </c>
      <c r="E52" s="138">
        <f>WEEKNUM(Tabla16[[#This Row],[Fecha]],21)</f>
        <v>7</v>
      </c>
      <c r="F52" s="21" t="str">
        <f>CHOOSE(WEEKDAY(Tabla16[[#This Row],[Fecha]]),"D","L","M","X","J","V","S")</f>
        <v>J</v>
      </c>
      <c r="G52" s="147">
        <v>3</v>
      </c>
      <c r="H52" s="147">
        <v>15</v>
      </c>
      <c r="I52" s="147">
        <v>18</v>
      </c>
      <c r="J52" s="147">
        <v>27</v>
      </c>
      <c r="K52" s="147">
        <v>34</v>
      </c>
      <c r="L52" s="147">
        <v>49</v>
      </c>
      <c r="M52" s="137"/>
      <c r="N52" s="137"/>
      <c r="O52" s="137"/>
      <c r="P52" s="139"/>
      <c r="Q52" s="138"/>
      <c r="R52" s="138"/>
      <c r="S52" s="137"/>
      <c r="T52" s="137"/>
      <c r="U52" s="137"/>
      <c r="V52" s="137"/>
      <c r="W52" s="137">
        <v>0</v>
      </c>
      <c r="X52" s="137"/>
      <c r="Y52" s="137" t="s">
        <v>607</v>
      </c>
    </row>
    <row r="53" spans="1:25" x14ac:dyDescent="0.2">
      <c r="A53" s="19">
        <f t="shared" si="0"/>
        <v>52</v>
      </c>
      <c r="B53" s="23">
        <f t="shared" si="1"/>
        <v>52</v>
      </c>
      <c r="C53" s="24" t="s">
        <v>1005</v>
      </c>
      <c r="D53" s="24">
        <v>44609</v>
      </c>
      <c r="E53" s="138">
        <f>WEEKNUM(Tabla16[[#This Row],[Fecha]],21)</f>
        <v>7</v>
      </c>
      <c r="F53" s="21" t="str">
        <f>CHOOSE(WEEKDAY(Tabla16[[#This Row],[Fecha]]),"D","L","M","X","J","V","S")</f>
        <v>J</v>
      </c>
      <c r="G53" s="147">
        <v>6</v>
      </c>
      <c r="H53" s="147">
        <v>10</v>
      </c>
      <c r="I53" s="147">
        <v>23</v>
      </c>
      <c r="J53" s="158">
        <v>29</v>
      </c>
      <c r="K53" s="147">
        <v>37</v>
      </c>
      <c r="L53" s="147">
        <v>46</v>
      </c>
      <c r="M53" s="137"/>
      <c r="N53" s="137"/>
      <c r="O53" s="137"/>
      <c r="P53" s="139"/>
      <c r="Q53" s="138"/>
      <c r="R53" s="138"/>
      <c r="S53" s="137"/>
      <c r="T53" s="137"/>
      <c r="U53" s="137"/>
      <c r="V53" s="137"/>
      <c r="W53" s="137">
        <v>1</v>
      </c>
      <c r="X53" s="137"/>
      <c r="Y53" s="137" t="s">
        <v>607</v>
      </c>
    </row>
    <row r="54" spans="1:25" x14ac:dyDescent="0.2">
      <c r="A54" s="19">
        <f t="shared" si="0"/>
        <v>53</v>
      </c>
      <c r="B54" s="23">
        <f t="shared" si="1"/>
        <v>53</v>
      </c>
      <c r="C54" s="24" t="s">
        <v>1005</v>
      </c>
      <c r="D54" s="24">
        <v>44611</v>
      </c>
      <c r="E54" s="138">
        <f>WEEKNUM(Tabla16[[#This Row],[Fecha]],21)</f>
        <v>7</v>
      </c>
      <c r="F54" s="21" t="str">
        <f>CHOOSE(WEEKDAY(Tabla16[[#This Row],[Fecha]]),"D","L","M","X","J","V","S")</f>
        <v>S</v>
      </c>
      <c r="G54" s="137">
        <v>2</v>
      </c>
      <c r="H54" s="137">
        <v>17</v>
      </c>
      <c r="I54" s="137">
        <v>18</v>
      </c>
      <c r="J54" s="160">
        <v>29</v>
      </c>
      <c r="K54" s="137">
        <v>40</v>
      </c>
      <c r="L54" s="137">
        <v>45</v>
      </c>
      <c r="M54" s="137"/>
      <c r="N54" s="137"/>
      <c r="O54" s="137"/>
      <c r="P54" s="139"/>
      <c r="Q54" s="138"/>
      <c r="R54" s="138"/>
      <c r="S54" s="137"/>
      <c r="T54" s="137"/>
      <c r="U54" s="137"/>
      <c r="V54" s="137"/>
      <c r="W54" s="137">
        <v>1</v>
      </c>
      <c r="X54" s="137"/>
      <c r="Y54" s="19" t="s">
        <v>624</v>
      </c>
    </row>
    <row r="55" spans="1:25" x14ac:dyDescent="0.2">
      <c r="A55" s="19">
        <f t="shared" si="0"/>
        <v>54</v>
      </c>
      <c r="B55" s="23">
        <f t="shared" si="1"/>
        <v>54</v>
      </c>
      <c r="C55" s="24" t="s">
        <v>1005</v>
      </c>
      <c r="D55" s="24">
        <v>44611</v>
      </c>
      <c r="E55" s="138">
        <f>WEEKNUM(Tabla16[[#This Row],[Fecha]],21)</f>
        <v>7</v>
      </c>
      <c r="F55" s="21" t="str">
        <f>CHOOSE(WEEKDAY(Tabla16[[#This Row],[Fecha]]),"D","L","M","X","J","V","S")</f>
        <v>S</v>
      </c>
      <c r="G55" s="137">
        <v>6</v>
      </c>
      <c r="H55" s="137">
        <v>8</v>
      </c>
      <c r="I55" s="137">
        <v>11</v>
      </c>
      <c r="J55" s="137">
        <v>25</v>
      </c>
      <c r="K55" s="137">
        <v>27</v>
      </c>
      <c r="L55" s="137">
        <v>42</v>
      </c>
      <c r="M55" s="137"/>
      <c r="N55" s="137"/>
      <c r="O55" s="137"/>
      <c r="P55" s="139"/>
      <c r="Q55" s="138"/>
      <c r="R55" s="138"/>
      <c r="S55" s="137"/>
      <c r="T55" s="137"/>
      <c r="U55" s="137"/>
      <c r="V55" s="137"/>
      <c r="W55" s="137">
        <v>0</v>
      </c>
      <c r="X55" s="137"/>
      <c r="Y55" s="137" t="s">
        <v>624</v>
      </c>
    </row>
    <row r="56" spans="1:25" x14ac:dyDescent="0.2">
      <c r="A56" s="19">
        <f t="shared" si="0"/>
        <v>55</v>
      </c>
      <c r="B56" s="23">
        <f t="shared" si="1"/>
        <v>55</v>
      </c>
      <c r="C56" s="24" t="s">
        <v>1005</v>
      </c>
      <c r="D56" s="24">
        <v>44611</v>
      </c>
      <c r="E56" s="138">
        <f>WEEKNUM(Tabla16[[#This Row],[Fecha]],21)</f>
        <v>7</v>
      </c>
      <c r="F56" s="21" t="str">
        <f>CHOOSE(WEEKDAY(Tabla16[[#This Row],[Fecha]]),"D","L","M","X","J","V","S")</f>
        <v>S</v>
      </c>
      <c r="G56" s="137">
        <v>1</v>
      </c>
      <c r="H56" s="137">
        <v>10</v>
      </c>
      <c r="I56" s="137">
        <v>23</v>
      </c>
      <c r="J56" s="160">
        <v>34</v>
      </c>
      <c r="K56" s="137">
        <v>37</v>
      </c>
      <c r="L56" s="137">
        <v>46</v>
      </c>
      <c r="M56" s="137"/>
      <c r="N56" s="137"/>
      <c r="O56" s="137"/>
      <c r="P56" s="139"/>
      <c r="Q56" s="138"/>
      <c r="R56" s="138"/>
      <c r="S56" s="137"/>
      <c r="T56" s="137"/>
      <c r="U56" s="137"/>
      <c r="V56" s="137"/>
      <c r="W56" s="137">
        <v>1</v>
      </c>
      <c r="X56" s="137"/>
      <c r="Y56" s="137" t="s">
        <v>607</v>
      </c>
    </row>
    <row r="57" spans="1:25" x14ac:dyDescent="0.2">
      <c r="A57" s="19">
        <f t="shared" si="0"/>
        <v>56</v>
      </c>
      <c r="B57" s="23">
        <f t="shared" si="1"/>
        <v>56</v>
      </c>
      <c r="C57" s="24" t="s">
        <v>1005</v>
      </c>
      <c r="D57" s="24">
        <v>44611</v>
      </c>
      <c r="E57" s="138">
        <f>WEEKNUM(Tabla16[[#This Row],[Fecha]],21)</f>
        <v>7</v>
      </c>
      <c r="F57" s="21" t="str">
        <f>CHOOSE(WEEKDAY(Tabla16[[#This Row],[Fecha]]),"D","L","M","X","J","V","S")</f>
        <v>S</v>
      </c>
      <c r="G57" s="160">
        <v>3</v>
      </c>
      <c r="H57" s="137">
        <v>14</v>
      </c>
      <c r="I57" s="137">
        <v>18</v>
      </c>
      <c r="J57" s="137">
        <v>27</v>
      </c>
      <c r="K57" s="137">
        <v>30</v>
      </c>
      <c r="L57" s="137">
        <v>49</v>
      </c>
      <c r="M57" s="137"/>
      <c r="N57" s="137"/>
      <c r="O57" s="137"/>
      <c r="P57" s="139"/>
      <c r="Q57" s="138"/>
      <c r="R57" s="138"/>
      <c r="S57" s="137"/>
      <c r="T57" s="137"/>
      <c r="U57" s="137"/>
      <c r="V57" s="137"/>
      <c r="W57" s="137">
        <v>1</v>
      </c>
      <c r="X57" s="137"/>
      <c r="Y57" s="137" t="s">
        <v>607</v>
      </c>
    </row>
    <row r="58" spans="1:25" x14ac:dyDescent="0.2">
      <c r="A58" s="19">
        <f t="shared" si="0"/>
        <v>57</v>
      </c>
      <c r="B58" s="23">
        <f t="shared" si="1"/>
        <v>57</v>
      </c>
      <c r="C58" s="24" t="s">
        <v>1005</v>
      </c>
      <c r="D58" s="24">
        <v>44616</v>
      </c>
      <c r="E58" s="138">
        <f>WEEKNUM(Tabla16[[#This Row],[Fecha]],21)</f>
        <v>8</v>
      </c>
      <c r="F58" s="21" t="str">
        <f>CHOOSE(WEEKDAY(Tabla16[[#This Row],[Fecha]]),"D","L","M","X","J","V","S")</f>
        <v>J</v>
      </c>
      <c r="G58" s="137">
        <v>2</v>
      </c>
      <c r="H58" s="137">
        <v>19</v>
      </c>
      <c r="I58" s="137">
        <v>34</v>
      </c>
      <c r="J58" s="137">
        <v>43</v>
      </c>
      <c r="K58" s="137">
        <v>44</v>
      </c>
      <c r="L58" s="137">
        <v>45</v>
      </c>
      <c r="M58" s="137"/>
      <c r="N58" s="137"/>
      <c r="O58" s="137"/>
      <c r="P58" s="139"/>
      <c r="Q58" s="138"/>
      <c r="R58" s="138"/>
      <c r="S58" s="137"/>
      <c r="T58" s="137"/>
      <c r="U58" s="137"/>
      <c r="V58" s="137"/>
      <c r="W58" s="137">
        <v>0</v>
      </c>
      <c r="X58" s="137"/>
      <c r="Y58" s="19" t="s">
        <v>624</v>
      </c>
    </row>
    <row r="59" spans="1:25" x14ac:dyDescent="0.2">
      <c r="A59" s="19">
        <f t="shared" si="0"/>
        <v>58</v>
      </c>
      <c r="B59" s="23">
        <f t="shared" si="1"/>
        <v>58</v>
      </c>
      <c r="C59" s="24" t="s">
        <v>1005</v>
      </c>
      <c r="D59" s="24">
        <v>44616</v>
      </c>
      <c r="E59" s="138">
        <f>WEEKNUM(Tabla16[[#This Row],[Fecha]],21)</f>
        <v>8</v>
      </c>
      <c r="F59" s="21" t="str">
        <f>CHOOSE(WEEKDAY(Tabla16[[#This Row],[Fecha]]),"D","L","M","X","J","V","S")</f>
        <v>J</v>
      </c>
      <c r="G59" s="137">
        <v>12</v>
      </c>
      <c r="H59" s="137">
        <v>14</v>
      </c>
      <c r="I59" s="137">
        <v>15</v>
      </c>
      <c r="J59" s="137">
        <v>20</v>
      </c>
      <c r="K59" s="137">
        <v>29</v>
      </c>
      <c r="L59" s="160">
        <v>47</v>
      </c>
      <c r="M59" s="137"/>
      <c r="N59" s="137"/>
      <c r="O59" s="137"/>
      <c r="P59" s="139"/>
      <c r="Q59" s="138"/>
      <c r="R59" s="138"/>
      <c r="S59" s="137"/>
      <c r="T59" s="137"/>
      <c r="U59" s="137"/>
      <c r="V59" s="137"/>
      <c r="W59" s="137">
        <v>1</v>
      </c>
      <c r="X59" s="137"/>
      <c r="Y59" s="137" t="s">
        <v>624</v>
      </c>
    </row>
    <row r="60" spans="1:25" x14ac:dyDescent="0.2">
      <c r="A60" s="19">
        <f t="shared" si="0"/>
        <v>59</v>
      </c>
      <c r="B60" s="23">
        <f t="shared" si="1"/>
        <v>59</v>
      </c>
      <c r="C60" s="24" t="s">
        <v>1005</v>
      </c>
      <c r="D60" s="24">
        <v>44616</v>
      </c>
      <c r="E60" s="138">
        <f>WEEKNUM(Tabla16[[#This Row],[Fecha]],21)</f>
        <v>8</v>
      </c>
      <c r="F60" s="21" t="str">
        <f>CHOOSE(WEEKDAY(Tabla16[[#This Row],[Fecha]]),"D","L","M","X","J","V","S")</f>
        <v>J</v>
      </c>
      <c r="G60" s="137">
        <v>1</v>
      </c>
      <c r="H60" s="137">
        <v>3</v>
      </c>
      <c r="I60" s="137">
        <v>16</v>
      </c>
      <c r="J60" s="161">
        <v>17</v>
      </c>
      <c r="K60" s="137">
        <v>22</v>
      </c>
      <c r="L60" s="137">
        <v>42</v>
      </c>
      <c r="M60" s="137"/>
      <c r="N60" s="137"/>
      <c r="O60" s="137"/>
      <c r="P60" s="139"/>
      <c r="Q60" s="138"/>
      <c r="R60" s="138"/>
      <c r="S60" s="137"/>
      <c r="T60" s="137"/>
      <c r="U60" s="137"/>
      <c r="V60" s="137"/>
      <c r="W60" s="137">
        <v>1</v>
      </c>
      <c r="X60" s="137"/>
      <c r="Y60" s="19" t="s">
        <v>624</v>
      </c>
    </row>
    <row r="61" spans="1:25" x14ac:dyDescent="0.2">
      <c r="A61" s="19">
        <f t="shared" si="0"/>
        <v>60</v>
      </c>
      <c r="B61" s="23">
        <f t="shared" si="1"/>
        <v>60</v>
      </c>
      <c r="C61" s="24" t="s">
        <v>1005</v>
      </c>
      <c r="D61" s="24">
        <v>44616</v>
      </c>
      <c r="E61" s="138">
        <f>WEEKNUM(Tabla16[[#This Row],[Fecha]],21)</f>
        <v>8</v>
      </c>
      <c r="F61" s="21" t="str">
        <f>CHOOSE(WEEKDAY(Tabla16[[#This Row],[Fecha]]),"D","L","M","X","J","V","S")</f>
        <v>J</v>
      </c>
      <c r="G61" s="137">
        <v>5</v>
      </c>
      <c r="H61" s="137">
        <v>6</v>
      </c>
      <c r="I61" s="137">
        <v>11</v>
      </c>
      <c r="J61" s="137">
        <v>18</v>
      </c>
      <c r="K61" s="137">
        <v>31</v>
      </c>
      <c r="L61" s="160">
        <v>40</v>
      </c>
      <c r="M61" s="137"/>
      <c r="N61" s="137"/>
      <c r="O61" s="137"/>
      <c r="P61" s="139"/>
      <c r="Q61" s="138"/>
      <c r="R61" s="138"/>
      <c r="S61" s="137"/>
      <c r="T61" s="137"/>
      <c r="U61" s="137"/>
      <c r="V61" s="137"/>
      <c r="W61" s="137">
        <v>1</v>
      </c>
      <c r="X61" s="137"/>
      <c r="Y61" s="137" t="s">
        <v>624</v>
      </c>
    </row>
    <row r="62" spans="1:25" x14ac:dyDescent="0.2">
      <c r="A62" s="19">
        <f t="shared" si="0"/>
        <v>61</v>
      </c>
      <c r="B62" s="23">
        <f t="shared" si="1"/>
        <v>61</v>
      </c>
      <c r="C62" s="24" t="s">
        <v>1005</v>
      </c>
      <c r="D62" s="24">
        <v>44618</v>
      </c>
      <c r="E62" s="138">
        <f>WEEKNUM(Tabla16[[#This Row],[Fecha]],21)</f>
        <v>8</v>
      </c>
      <c r="F62" s="21" t="str">
        <f>CHOOSE(WEEKDAY(Tabla16[[#This Row],[Fecha]]),"D","L","M","X","J","V","S")</f>
        <v>S</v>
      </c>
      <c r="G62" s="137">
        <v>1</v>
      </c>
      <c r="H62" s="137">
        <v>2</v>
      </c>
      <c r="I62" s="137">
        <v>14</v>
      </c>
      <c r="J62" s="137">
        <v>27</v>
      </c>
      <c r="K62" s="160">
        <v>40</v>
      </c>
      <c r="L62" s="137">
        <v>45</v>
      </c>
      <c r="M62" s="137"/>
      <c r="N62" s="137"/>
      <c r="O62" s="137"/>
      <c r="P62" s="139"/>
      <c r="Q62" s="138"/>
      <c r="R62" s="138"/>
      <c r="S62" s="137"/>
      <c r="T62" s="137"/>
      <c r="U62" s="137"/>
      <c r="V62" s="137"/>
      <c r="W62" s="137">
        <v>1</v>
      </c>
      <c r="X62" s="137"/>
      <c r="Y62" s="137" t="s">
        <v>624</v>
      </c>
    </row>
    <row r="63" spans="1:25" x14ac:dyDescent="0.2">
      <c r="A63" s="19">
        <f t="shared" si="0"/>
        <v>62</v>
      </c>
      <c r="B63" s="23">
        <f t="shared" si="1"/>
        <v>62</v>
      </c>
      <c r="C63" s="24" t="s">
        <v>1005</v>
      </c>
      <c r="D63" s="24">
        <v>44618</v>
      </c>
      <c r="E63" s="138">
        <f>WEEKNUM(Tabla16[[#This Row],[Fecha]],21)</f>
        <v>8</v>
      </c>
      <c r="F63" s="21" t="str">
        <f>CHOOSE(WEEKDAY(Tabla16[[#This Row],[Fecha]]),"D","L","M","X","J","V","S")</f>
        <v>S</v>
      </c>
      <c r="G63" s="137">
        <v>6</v>
      </c>
      <c r="H63" s="137">
        <v>10</v>
      </c>
      <c r="I63" s="137">
        <v>17</v>
      </c>
      <c r="J63" s="137">
        <v>26</v>
      </c>
      <c r="K63" s="137">
        <v>33</v>
      </c>
      <c r="L63" s="137">
        <v>37</v>
      </c>
      <c r="M63" s="137"/>
      <c r="N63" s="137"/>
      <c r="O63" s="137"/>
      <c r="P63" s="139"/>
      <c r="Q63" s="138"/>
      <c r="R63" s="138"/>
      <c r="S63" s="137"/>
      <c r="T63" s="137"/>
      <c r="U63" s="137"/>
      <c r="V63" s="137"/>
      <c r="W63" s="137">
        <v>0</v>
      </c>
      <c r="X63" s="137"/>
      <c r="Y63" s="19" t="s">
        <v>624</v>
      </c>
    </row>
    <row r="64" spans="1:25" x14ac:dyDescent="0.2">
      <c r="A64" s="19">
        <f t="shared" si="0"/>
        <v>63</v>
      </c>
      <c r="B64" s="23">
        <f t="shared" si="1"/>
        <v>63</v>
      </c>
      <c r="C64" s="24" t="s">
        <v>1005</v>
      </c>
      <c r="D64" s="24">
        <v>44618</v>
      </c>
      <c r="E64" s="138">
        <f>WEEKNUM(Tabla16[[#This Row],[Fecha]],21)</f>
        <v>8</v>
      </c>
      <c r="F64" s="21" t="str">
        <f>CHOOSE(WEEKDAY(Tabla16[[#This Row],[Fecha]]),"D","L","M","X","J","V","S")</f>
        <v>S</v>
      </c>
      <c r="G64" s="137">
        <v>18</v>
      </c>
      <c r="H64" s="137">
        <v>21</v>
      </c>
      <c r="I64" s="137">
        <v>22</v>
      </c>
      <c r="J64" s="137">
        <v>43</v>
      </c>
      <c r="K64" s="137">
        <v>44</v>
      </c>
      <c r="L64" s="137">
        <v>49</v>
      </c>
      <c r="M64" s="137"/>
      <c r="N64" s="137"/>
      <c r="O64" s="137"/>
      <c r="P64" s="139"/>
      <c r="Q64" s="138"/>
      <c r="R64" s="138"/>
      <c r="S64" s="137"/>
      <c r="T64" s="137"/>
      <c r="U64" s="137"/>
      <c r="V64" s="137"/>
      <c r="W64" s="137">
        <v>0</v>
      </c>
      <c r="X64" s="137"/>
      <c r="Y64" s="137" t="s">
        <v>624</v>
      </c>
    </row>
    <row r="65" spans="1:25" x14ac:dyDescent="0.2">
      <c r="A65" s="19">
        <f t="shared" si="0"/>
        <v>64</v>
      </c>
      <c r="B65" s="23">
        <f t="shared" si="1"/>
        <v>64</v>
      </c>
      <c r="C65" s="24" t="s">
        <v>1005</v>
      </c>
      <c r="D65" s="24">
        <v>44618</v>
      </c>
      <c r="E65" s="138">
        <f>WEEKNUM(Tabla16[[#This Row],[Fecha]],21)</f>
        <v>8</v>
      </c>
      <c r="F65" s="21" t="str">
        <f>CHOOSE(WEEKDAY(Tabla16[[#This Row],[Fecha]]),"D","L","M","X","J","V","S")</f>
        <v>S</v>
      </c>
      <c r="G65" s="137">
        <v>12</v>
      </c>
      <c r="H65" s="137">
        <v>13</v>
      </c>
      <c r="I65" s="137">
        <v>25</v>
      </c>
      <c r="J65" s="137">
        <v>31</v>
      </c>
      <c r="K65" s="160">
        <v>32</v>
      </c>
      <c r="L65" s="160">
        <v>42</v>
      </c>
      <c r="M65" s="137"/>
      <c r="N65" s="137"/>
      <c r="O65" s="137"/>
      <c r="P65" s="139"/>
      <c r="Q65" s="138"/>
      <c r="R65" s="138"/>
      <c r="S65" s="137"/>
      <c r="T65" s="137"/>
      <c r="U65" s="137"/>
      <c r="V65" s="137"/>
      <c r="W65" s="137">
        <v>2</v>
      </c>
      <c r="X65" s="137"/>
      <c r="Y65" s="137" t="s">
        <v>624</v>
      </c>
    </row>
    <row r="66" spans="1:25" x14ac:dyDescent="0.2">
      <c r="A66" s="19">
        <f t="shared" si="0"/>
        <v>65</v>
      </c>
      <c r="B66" s="23">
        <f t="shared" si="1"/>
        <v>65</v>
      </c>
      <c r="C66" s="24" t="s">
        <v>1005</v>
      </c>
      <c r="D66" s="24">
        <v>44623</v>
      </c>
      <c r="E66" s="138">
        <f>WEEKNUM(Tabla16[[#This Row],[Fecha]],21)</f>
        <v>9</v>
      </c>
      <c r="F66" s="21" t="str">
        <f>CHOOSE(WEEKDAY(Tabla16[[#This Row],[Fecha]]),"D","L","M","X","J","V","S")</f>
        <v>J</v>
      </c>
      <c r="G66" s="137">
        <v>1</v>
      </c>
      <c r="H66" s="137">
        <v>14</v>
      </c>
      <c r="I66" s="137">
        <v>17</v>
      </c>
      <c r="J66" s="160">
        <v>22</v>
      </c>
      <c r="K66" s="137">
        <v>34</v>
      </c>
      <c r="L66" s="137">
        <v>45</v>
      </c>
      <c r="M66" s="137"/>
      <c r="N66" s="137"/>
      <c r="O66" s="137"/>
      <c r="P66" s="139"/>
      <c r="Q66" s="138"/>
      <c r="R66" s="138"/>
      <c r="S66" s="137"/>
      <c r="T66" s="137"/>
      <c r="U66" s="137"/>
      <c r="V66" s="137"/>
      <c r="W66" s="137">
        <v>1</v>
      </c>
      <c r="X66" s="137"/>
      <c r="Y66" s="137" t="s">
        <v>607</v>
      </c>
    </row>
    <row r="67" spans="1:25" x14ac:dyDescent="0.2">
      <c r="A67" s="19">
        <f t="shared" si="0"/>
        <v>66</v>
      </c>
      <c r="B67" s="23">
        <f t="shared" si="1"/>
        <v>66</v>
      </c>
      <c r="C67" s="24" t="s">
        <v>1005</v>
      </c>
      <c r="D67" s="24">
        <v>44623</v>
      </c>
      <c r="E67" s="138">
        <f>WEEKNUM(Tabla16[[#This Row],[Fecha]],21)</f>
        <v>9</v>
      </c>
      <c r="F67" s="21" t="str">
        <f>CHOOSE(WEEKDAY(Tabla16[[#This Row],[Fecha]]),"D","L","M","X","J","V","S")</f>
        <v>J</v>
      </c>
      <c r="G67" s="137">
        <v>4</v>
      </c>
      <c r="H67" s="137">
        <v>13</v>
      </c>
      <c r="I67" s="160">
        <v>20</v>
      </c>
      <c r="J67" s="137">
        <v>24</v>
      </c>
      <c r="K67" s="137">
        <v>32</v>
      </c>
      <c r="L67" s="137">
        <v>47</v>
      </c>
      <c r="M67" s="137"/>
      <c r="N67" s="137"/>
      <c r="O67" s="137"/>
      <c r="P67" s="139"/>
      <c r="Q67" s="138"/>
      <c r="R67" s="138"/>
      <c r="S67" s="137"/>
      <c r="T67" s="137"/>
      <c r="U67" s="137"/>
      <c r="V67" s="137"/>
      <c r="W67" s="137">
        <v>1</v>
      </c>
      <c r="X67" s="137"/>
      <c r="Y67" s="137" t="s">
        <v>607</v>
      </c>
    </row>
    <row r="68" spans="1:25" x14ac:dyDescent="0.2">
      <c r="A68" s="19">
        <f t="shared" ref="A68:B69" si="2">+A67+1</f>
        <v>67</v>
      </c>
      <c r="B68" s="23">
        <f t="shared" si="2"/>
        <v>67</v>
      </c>
      <c r="C68" s="24" t="s">
        <v>1005</v>
      </c>
      <c r="D68" s="24">
        <v>44623</v>
      </c>
      <c r="E68" s="138">
        <f>WEEKNUM(Tabla16[[#This Row],[Fecha]],21)</f>
        <v>9</v>
      </c>
      <c r="F68" s="21" t="str">
        <f>CHOOSE(WEEKDAY(Tabla16[[#This Row],[Fecha]]),"D","L","M","X","J","V","S")</f>
        <v>J</v>
      </c>
      <c r="G68" s="147">
        <v>1</v>
      </c>
      <c r="H68" s="158">
        <v>3</v>
      </c>
      <c r="I68" s="147">
        <v>12</v>
      </c>
      <c r="J68" s="158">
        <v>20</v>
      </c>
      <c r="K68" s="147">
        <v>42</v>
      </c>
      <c r="L68" s="147">
        <v>47</v>
      </c>
      <c r="M68" s="137"/>
      <c r="N68" s="137"/>
      <c r="O68" s="137"/>
      <c r="P68" s="139"/>
      <c r="Q68" s="138"/>
      <c r="R68" s="138"/>
      <c r="S68" s="137"/>
      <c r="T68" s="137"/>
      <c r="U68" s="137"/>
      <c r="V68" s="137"/>
      <c r="W68" s="137">
        <v>2</v>
      </c>
      <c r="X68" s="137"/>
      <c r="Y68" s="19" t="s">
        <v>624</v>
      </c>
    </row>
    <row r="69" spans="1:25" x14ac:dyDescent="0.2">
      <c r="A69" s="19">
        <f t="shared" si="2"/>
        <v>68</v>
      </c>
      <c r="B69" s="23">
        <f t="shared" si="2"/>
        <v>68</v>
      </c>
      <c r="C69" s="24" t="s">
        <v>1005</v>
      </c>
      <c r="D69" s="24">
        <v>44623</v>
      </c>
      <c r="E69" s="138">
        <f>WEEKNUM(Tabla16[[#This Row],[Fecha]],21)</f>
        <v>9</v>
      </c>
      <c r="F69" s="21" t="str">
        <f>CHOOSE(WEEKDAY(Tabla16[[#This Row],[Fecha]]),"D","L","M","X","J","V","S")</f>
        <v>J</v>
      </c>
      <c r="G69" s="147">
        <v>5</v>
      </c>
      <c r="H69" s="147">
        <v>6</v>
      </c>
      <c r="I69" s="147">
        <v>11</v>
      </c>
      <c r="J69" s="147">
        <v>18</v>
      </c>
      <c r="K69" s="147">
        <v>31</v>
      </c>
      <c r="L69" s="147">
        <v>40</v>
      </c>
      <c r="M69" s="137"/>
      <c r="N69" s="137"/>
      <c r="O69" s="137"/>
      <c r="P69" s="139"/>
      <c r="Q69" s="138"/>
      <c r="R69" s="138"/>
      <c r="S69" s="137"/>
      <c r="T69" s="137"/>
      <c r="U69" s="137"/>
      <c r="V69" s="137"/>
      <c r="W69" s="137">
        <v>0</v>
      </c>
      <c r="X69" s="137"/>
      <c r="Y69" s="137" t="s">
        <v>624</v>
      </c>
    </row>
    <row r="70" spans="1:25" x14ac:dyDescent="0.2">
      <c r="A70" s="19">
        <f t="shared" ref="A70:B70" si="3">+A69+1</f>
        <v>69</v>
      </c>
      <c r="B70" s="23">
        <f t="shared" si="3"/>
        <v>69</v>
      </c>
      <c r="C70" s="24" t="s">
        <v>1005</v>
      </c>
      <c r="D70" s="24">
        <v>44625</v>
      </c>
      <c r="E70" s="138">
        <f>WEEKNUM(Tabla16[[#This Row],[Fecha]],21)</f>
        <v>9</v>
      </c>
      <c r="F70" s="21" t="str">
        <f>CHOOSE(WEEKDAY(Tabla16[[#This Row],[Fecha]]),"D","L","M","X","J","V","S")</f>
        <v>S</v>
      </c>
      <c r="G70" s="137">
        <v>2</v>
      </c>
      <c r="H70" s="137">
        <v>5</v>
      </c>
      <c r="I70" s="160">
        <v>19</v>
      </c>
      <c r="J70" s="137">
        <v>34</v>
      </c>
      <c r="K70" s="137">
        <v>40</v>
      </c>
      <c r="L70" s="137">
        <v>45</v>
      </c>
      <c r="M70" s="137"/>
      <c r="N70" s="137"/>
      <c r="O70" s="137"/>
      <c r="P70" s="139"/>
      <c r="Q70" s="138"/>
      <c r="R70" s="138"/>
      <c r="S70" s="137"/>
      <c r="T70" s="137"/>
      <c r="U70" s="137"/>
      <c r="V70" s="137"/>
      <c r="W70" s="137">
        <v>1</v>
      </c>
      <c r="X70" s="137"/>
      <c r="Y70" s="137" t="s">
        <v>624</v>
      </c>
    </row>
    <row r="71" spans="1:25" x14ac:dyDescent="0.2">
      <c r="A71" s="19">
        <f t="shared" ref="A71:B71" si="4">+A70+1</f>
        <v>70</v>
      </c>
      <c r="B71" s="23">
        <f t="shared" si="4"/>
        <v>70</v>
      </c>
      <c r="C71" s="24" t="s">
        <v>1005</v>
      </c>
      <c r="D71" s="24">
        <v>44625</v>
      </c>
      <c r="E71" s="138">
        <f>WEEKNUM(Tabla16[[#This Row],[Fecha]],21)</f>
        <v>9</v>
      </c>
      <c r="F71" s="21" t="str">
        <f>CHOOSE(WEEKDAY(Tabla16[[#This Row],[Fecha]]),"D","L","M","X","J","V","S")</f>
        <v>S</v>
      </c>
      <c r="G71" s="137">
        <v>6</v>
      </c>
      <c r="H71" s="137">
        <v>11</v>
      </c>
      <c r="I71" s="137">
        <v>18</v>
      </c>
      <c r="J71" s="137">
        <v>22</v>
      </c>
      <c r="K71" s="137">
        <v>31</v>
      </c>
      <c r="L71" s="137">
        <v>43</v>
      </c>
      <c r="M71" s="137"/>
      <c r="N71" s="137"/>
      <c r="O71" s="137"/>
      <c r="P71" s="139"/>
      <c r="Q71" s="138"/>
      <c r="R71" s="138"/>
      <c r="S71" s="137"/>
      <c r="T71" s="137"/>
      <c r="U71" s="137"/>
      <c r="V71" s="137"/>
      <c r="W71" s="137">
        <v>0</v>
      </c>
      <c r="X71" s="137"/>
      <c r="Y71" s="137" t="s">
        <v>624</v>
      </c>
    </row>
    <row r="72" spans="1:25" x14ac:dyDescent="0.2">
      <c r="A72" s="19">
        <f t="shared" ref="A72:B72" si="5">+A71+1</f>
        <v>71</v>
      </c>
      <c r="B72" s="23">
        <f t="shared" si="5"/>
        <v>71</v>
      </c>
      <c r="C72" s="24" t="s">
        <v>1005</v>
      </c>
      <c r="D72" s="24">
        <v>44625</v>
      </c>
      <c r="E72" s="138">
        <f>WEEKNUM(Tabla16[[#This Row],[Fecha]],21)</f>
        <v>9</v>
      </c>
      <c r="F72" s="21" t="str">
        <f>CHOOSE(WEEKDAY(Tabla16[[#This Row],[Fecha]]),"D","L","M","X","J","V","S")</f>
        <v>S</v>
      </c>
      <c r="G72" s="172">
        <v>1</v>
      </c>
      <c r="H72" s="172">
        <v>13</v>
      </c>
      <c r="I72" s="172">
        <v>17</v>
      </c>
      <c r="J72" s="172">
        <v>24</v>
      </c>
      <c r="K72" s="172">
        <v>34</v>
      </c>
      <c r="L72" s="172">
        <v>45</v>
      </c>
      <c r="M72" s="137"/>
      <c r="N72" s="137"/>
      <c r="O72" s="137"/>
      <c r="P72" s="139"/>
      <c r="Q72" s="138"/>
      <c r="R72" s="138"/>
      <c r="S72" s="137"/>
      <c r="T72" s="137"/>
      <c r="U72" s="137"/>
      <c r="V72" s="137"/>
      <c r="W72" s="137">
        <v>0</v>
      </c>
      <c r="X72" s="137"/>
      <c r="Y72" s="137" t="s">
        <v>607</v>
      </c>
    </row>
    <row r="73" spans="1:25" x14ac:dyDescent="0.2">
      <c r="A73" s="19">
        <f t="shared" ref="A73:B73" si="6">+A72+1</f>
        <v>72</v>
      </c>
      <c r="B73" s="23">
        <f t="shared" si="6"/>
        <v>72</v>
      </c>
      <c r="C73" s="24" t="s">
        <v>1005</v>
      </c>
      <c r="D73" s="24">
        <v>44625</v>
      </c>
      <c r="E73" s="138">
        <f>WEEKNUM(Tabla16[[#This Row],[Fecha]],21)</f>
        <v>9</v>
      </c>
      <c r="F73" s="21" t="str">
        <f>CHOOSE(WEEKDAY(Tabla16[[#This Row],[Fecha]]),"D","L","M","X","J","V","S")</f>
        <v>S</v>
      </c>
      <c r="G73" s="172">
        <v>4</v>
      </c>
      <c r="H73" s="173">
        <v>14</v>
      </c>
      <c r="I73" s="172">
        <v>22</v>
      </c>
      <c r="J73" s="205">
        <v>27</v>
      </c>
      <c r="K73" s="172">
        <v>32</v>
      </c>
      <c r="L73" s="172">
        <v>47</v>
      </c>
      <c r="M73" s="137"/>
      <c r="N73" s="137"/>
      <c r="O73" s="137"/>
      <c r="P73" s="139"/>
      <c r="Q73" s="138"/>
      <c r="R73" s="138"/>
      <c r="S73" s="137"/>
      <c r="T73" s="137"/>
      <c r="U73" s="137"/>
      <c r="V73" s="137"/>
      <c r="W73" s="137">
        <v>2</v>
      </c>
      <c r="X73" s="137"/>
      <c r="Y73" s="137" t="s">
        <v>607</v>
      </c>
    </row>
    <row r="74" spans="1:25" x14ac:dyDescent="0.2">
      <c r="A74" s="19">
        <f t="shared" ref="A74:B74" si="7">+A73+1</f>
        <v>73</v>
      </c>
      <c r="B74" s="23">
        <f t="shared" si="7"/>
        <v>73</v>
      </c>
      <c r="C74" s="24" t="s">
        <v>1005</v>
      </c>
      <c r="D74" s="24">
        <v>44630</v>
      </c>
      <c r="E74" s="138">
        <f>WEEKNUM(Tabla16[[#This Row],[Fecha]],21)</f>
        <v>10</v>
      </c>
      <c r="F74" s="21" t="str">
        <f>CHOOSE(WEEKDAY(Tabla16[[#This Row],[Fecha]]),"D","L","M","X","J","V","S")</f>
        <v>J</v>
      </c>
      <c r="G74" s="137">
        <v>2</v>
      </c>
      <c r="H74" s="137">
        <v>19</v>
      </c>
      <c r="I74" s="137">
        <v>22</v>
      </c>
      <c r="J74" s="137">
        <v>34</v>
      </c>
      <c r="K74" s="137">
        <v>43</v>
      </c>
      <c r="L74" s="160">
        <v>45</v>
      </c>
      <c r="M74" s="137"/>
      <c r="N74" s="137"/>
      <c r="O74" s="137"/>
      <c r="P74" s="139"/>
      <c r="Q74" s="138"/>
      <c r="R74" s="138"/>
      <c r="S74" s="137"/>
      <c r="T74" s="137"/>
      <c r="U74" s="137"/>
      <c r="V74" s="137"/>
      <c r="W74" s="137">
        <v>1</v>
      </c>
      <c r="X74" s="137"/>
      <c r="Y74" s="137" t="s">
        <v>624</v>
      </c>
    </row>
    <row r="75" spans="1:25" x14ac:dyDescent="0.2">
      <c r="A75" s="19">
        <f t="shared" ref="A75:B75" si="8">+A74+1</f>
        <v>74</v>
      </c>
      <c r="B75" s="23">
        <f t="shared" si="8"/>
        <v>74</v>
      </c>
      <c r="C75" s="24" t="s">
        <v>1005</v>
      </c>
      <c r="D75" s="24">
        <v>44630</v>
      </c>
      <c r="E75" s="138">
        <f>WEEKNUM(Tabla16[[#This Row],[Fecha]],21)</f>
        <v>10</v>
      </c>
      <c r="F75" s="21" t="str">
        <f>CHOOSE(WEEKDAY(Tabla16[[#This Row],[Fecha]]),"D","L","M","X","J","V","S")</f>
        <v>J</v>
      </c>
      <c r="G75" s="147">
        <v>5</v>
      </c>
      <c r="H75" s="147">
        <v>6</v>
      </c>
      <c r="I75" s="147">
        <v>11</v>
      </c>
      <c r="J75" s="147">
        <v>18</v>
      </c>
      <c r="K75" s="158">
        <v>31</v>
      </c>
      <c r="L75" s="147">
        <v>40</v>
      </c>
      <c r="M75" s="137"/>
      <c r="N75" s="137"/>
      <c r="O75" s="137"/>
      <c r="P75" s="139"/>
      <c r="Q75" s="138"/>
      <c r="R75" s="138"/>
      <c r="S75" s="137"/>
      <c r="T75" s="137"/>
      <c r="U75" s="137"/>
      <c r="V75" s="137"/>
      <c r="W75" s="137">
        <v>1</v>
      </c>
      <c r="X75" s="137"/>
      <c r="Y75" s="137" t="s">
        <v>624</v>
      </c>
    </row>
    <row r="76" spans="1:25" x14ac:dyDescent="0.2">
      <c r="A76" s="19">
        <f t="shared" ref="A76:B76" si="9">+A75+1</f>
        <v>75</v>
      </c>
      <c r="B76" s="23">
        <f t="shared" si="9"/>
        <v>75</v>
      </c>
      <c r="C76" s="24" t="s">
        <v>1005</v>
      </c>
      <c r="D76" s="24">
        <v>44630</v>
      </c>
      <c r="E76" s="138">
        <f>WEEKNUM(Tabla16[[#This Row],[Fecha]],21)</f>
        <v>10</v>
      </c>
      <c r="F76" s="21" t="str">
        <f>CHOOSE(WEEKDAY(Tabla16[[#This Row],[Fecha]]),"D","L","M","X","J","V","S")</f>
        <v>J</v>
      </c>
      <c r="G76" s="147">
        <v>1</v>
      </c>
      <c r="H76" s="147">
        <v>13</v>
      </c>
      <c r="I76" s="147">
        <v>18</v>
      </c>
      <c r="J76" s="147">
        <v>22</v>
      </c>
      <c r="K76" s="147">
        <v>34</v>
      </c>
      <c r="L76" s="158">
        <v>45</v>
      </c>
      <c r="M76" s="137"/>
      <c r="N76" s="137"/>
      <c r="O76" s="137"/>
      <c r="P76" s="139"/>
      <c r="Q76" s="138"/>
      <c r="R76" s="138"/>
      <c r="S76" s="137"/>
      <c r="T76" s="137"/>
      <c r="U76" s="137"/>
      <c r="V76" s="137"/>
      <c r="W76" s="137">
        <v>1</v>
      </c>
      <c r="X76" s="137"/>
      <c r="Y76" s="137" t="s">
        <v>607</v>
      </c>
    </row>
    <row r="77" spans="1:25" x14ac:dyDescent="0.2">
      <c r="A77" s="19">
        <f t="shared" ref="A77:B77" si="10">+A76+1</f>
        <v>76</v>
      </c>
      <c r="B77" s="23">
        <f t="shared" si="10"/>
        <v>76</v>
      </c>
      <c r="C77" s="24" t="s">
        <v>1005</v>
      </c>
      <c r="D77" s="24">
        <v>44630</v>
      </c>
      <c r="E77" s="138">
        <f>WEEKNUM(Tabla16[[#This Row],[Fecha]],21)</f>
        <v>10</v>
      </c>
      <c r="F77" s="21" t="str">
        <f>CHOOSE(WEEKDAY(Tabla16[[#This Row],[Fecha]]),"D","L","M","X","J","V","S")</f>
        <v>J</v>
      </c>
      <c r="G77" s="147">
        <v>3</v>
      </c>
      <c r="H77" s="147">
        <v>15</v>
      </c>
      <c r="I77" s="147">
        <v>21</v>
      </c>
      <c r="J77" s="158">
        <v>25</v>
      </c>
      <c r="K77" s="147">
        <v>38</v>
      </c>
      <c r="L77" s="147">
        <v>40</v>
      </c>
      <c r="M77" s="137"/>
      <c r="N77" s="137"/>
      <c r="O77" s="137"/>
      <c r="P77" s="139"/>
      <c r="Q77" s="138"/>
      <c r="R77" s="138"/>
      <c r="S77" s="137"/>
      <c r="T77" s="137"/>
      <c r="U77" s="137"/>
      <c r="V77" s="137"/>
      <c r="W77" s="137">
        <v>1</v>
      </c>
      <c r="X77" s="137"/>
      <c r="Y77" s="137" t="s">
        <v>607</v>
      </c>
    </row>
    <row r="78" spans="1:25" x14ac:dyDescent="0.2">
      <c r="A78" s="19">
        <f t="shared" ref="A78:B78" si="11">+A77+1</f>
        <v>77</v>
      </c>
      <c r="B78" s="23">
        <f t="shared" si="11"/>
        <v>77</v>
      </c>
      <c r="C78" s="24" t="s">
        <v>1005</v>
      </c>
      <c r="D78" s="24">
        <v>44632</v>
      </c>
      <c r="E78" s="138">
        <f>WEEKNUM(Tabla16[[#This Row],[Fecha]],21)</f>
        <v>10</v>
      </c>
      <c r="F78" s="21" t="str">
        <f>CHOOSE(WEEKDAY(Tabla16[[#This Row],[Fecha]]),"D","L","M","X","J","V","S")</f>
        <v>S</v>
      </c>
      <c r="G78" s="137">
        <v>16</v>
      </c>
      <c r="H78" s="137">
        <v>19</v>
      </c>
      <c r="I78" s="160">
        <v>22</v>
      </c>
      <c r="J78" s="137">
        <v>34</v>
      </c>
      <c r="K78" s="137">
        <v>43</v>
      </c>
      <c r="L78" s="137">
        <v>45</v>
      </c>
      <c r="M78" s="137"/>
      <c r="N78" s="137"/>
      <c r="O78" s="137"/>
      <c r="P78" s="139"/>
      <c r="Q78" s="138"/>
      <c r="R78" s="138"/>
      <c r="S78" s="137"/>
      <c r="T78" s="137"/>
      <c r="U78" s="137"/>
      <c r="V78" s="137"/>
      <c r="W78" s="137">
        <v>1</v>
      </c>
      <c r="X78" s="137"/>
      <c r="Y78" s="137" t="s">
        <v>624</v>
      </c>
    </row>
    <row r="79" spans="1:25" x14ac:dyDescent="0.2">
      <c r="A79" s="19">
        <f t="shared" ref="A79:B79" si="12">+A78+1</f>
        <v>78</v>
      </c>
      <c r="B79" s="23">
        <f t="shared" si="12"/>
        <v>78</v>
      </c>
      <c r="C79" s="24" t="s">
        <v>1005</v>
      </c>
      <c r="D79" s="24">
        <v>44632</v>
      </c>
      <c r="E79" s="138">
        <f>WEEKNUM(Tabla16[[#This Row],[Fecha]],21)</f>
        <v>10</v>
      </c>
      <c r="F79" s="21" t="str">
        <f>CHOOSE(WEEKDAY(Tabla16[[#This Row],[Fecha]]),"D","L","M","X","J","V","S")</f>
        <v>S</v>
      </c>
      <c r="G79" s="147">
        <v>5</v>
      </c>
      <c r="H79" s="147">
        <v>6</v>
      </c>
      <c r="I79" s="147">
        <v>11</v>
      </c>
      <c r="J79" s="147">
        <v>18</v>
      </c>
      <c r="K79" s="147">
        <v>31</v>
      </c>
      <c r="L79" s="159">
        <v>40</v>
      </c>
      <c r="M79" s="137"/>
      <c r="N79" s="137"/>
      <c r="O79" s="137"/>
      <c r="P79" s="139"/>
      <c r="Q79" s="138"/>
      <c r="R79" s="138"/>
      <c r="S79" s="137"/>
      <c r="T79" s="137"/>
      <c r="U79" s="137"/>
      <c r="V79" s="137"/>
      <c r="W79" s="137">
        <v>1</v>
      </c>
      <c r="X79" s="137"/>
      <c r="Y79" s="137" t="s">
        <v>624</v>
      </c>
    </row>
    <row r="80" spans="1:25" x14ac:dyDescent="0.2">
      <c r="A80" s="19">
        <f t="shared" ref="A80:B80" si="13">+A79+1</f>
        <v>79</v>
      </c>
      <c r="B80" s="23">
        <f t="shared" si="13"/>
        <v>79</v>
      </c>
      <c r="C80" s="24" t="s">
        <v>1005</v>
      </c>
      <c r="D80" s="24">
        <v>44632</v>
      </c>
      <c r="E80" s="138">
        <f>WEEKNUM(Tabla16[[#This Row],[Fecha]],21)</f>
        <v>10</v>
      </c>
      <c r="F80" s="21" t="str">
        <f>CHOOSE(WEEKDAY(Tabla16[[#This Row],[Fecha]]),"D","L","M","X","J","V","S")</f>
        <v>S</v>
      </c>
      <c r="G80" s="137">
        <v>1</v>
      </c>
      <c r="H80" s="137">
        <v>13</v>
      </c>
      <c r="I80" s="160">
        <v>22</v>
      </c>
      <c r="J80" s="137">
        <v>25</v>
      </c>
      <c r="K80" s="137">
        <v>38</v>
      </c>
      <c r="L80" s="161">
        <v>40</v>
      </c>
      <c r="M80" s="137"/>
      <c r="N80" s="137"/>
      <c r="O80" s="137"/>
      <c r="P80" s="139"/>
      <c r="Q80" s="138"/>
      <c r="R80" s="138"/>
      <c r="S80" s="137"/>
      <c r="T80" s="137"/>
      <c r="U80" s="137"/>
      <c r="V80" s="137"/>
      <c r="W80" s="137">
        <v>2</v>
      </c>
      <c r="X80" s="137"/>
      <c r="Y80" s="137" t="s">
        <v>607</v>
      </c>
    </row>
    <row r="81" spans="1:25" x14ac:dyDescent="0.2">
      <c r="A81" s="19">
        <f t="shared" ref="A81:B81" si="14">+A80+1</f>
        <v>80</v>
      </c>
      <c r="B81" s="23">
        <f t="shared" si="14"/>
        <v>80</v>
      </c>
      <c r="C81" s="24" t="s">
        <v>1005</v>
      </c>
      <c r="D81" s="24">
        <v>44632</v>
      </c>
      <c r="E81" s="138">
        <f>WEEKNUM(Tabla16[[#This Row],[Fecha]],21)</f>
        <v>10</v>
      </c>
      <c r="F81" s="21" t="str">
        <f>CHOOSE(WEEKDAY(Tabla16[[#This Row],[Fecha]]),"D","L","M","X","J","V","S")</f>
        <v>S</v>
      </c>
      <c r="G81" s="137">
        <v>3</v>
      </c>
      <c r="H81" s="137">
        <v>15</v>
      </c>
      <c r="I81" s="137">
        <v>18</v>
      </c>
      <c r="J81" s="137">
        <v>21</v>
      </c>
      <c r="K81" s="137">
        <v>34</v>
      </c>
      <c r="L81" s="137">
        <v>45</v>
      </c>
      <c r="M81" s="137"/>
      <c r="N81" s="137"/>
      <c r="O81" s="137"/>
      <c r="P81" s="139"/>
      <c r="Q81" s="138"/>
      <c r="R81" s="138"/>
      <c r="S81" s="137"/>
      <c r="T81" s="137"/>
      <c r="U81" s="137"/>
      <c r="V81" s="137"/>
      <c r="W81" s="137">
        <v>0</v>
      </c>
      <c r="X81" s="137"/>
      <c r="Y81" s="137" t="s">
        <v>607</v>
      </c>
    </row>
    <row r="82" spans="1:25" x14ac:dyDescent="0.2">
      <c r="A82" s="19">
        <f t="shared" ref="A82:B82" si="15">+A81+1</f>
        <v>81</v>
      </c>
      <c r="B82" s="23">
        <f t="shared" si="15"/>
        <v>81</v>
      </c>
      <c r="C82" s="24" t="s">
        <v>1005</v>
      </c>
      <c r="D82" s="24">
        <v>44637</v>
      </c>
      <c r="E82" s="138">
        <f>WEEKNUM(Tabla16[[#This Row],[Fecha]],21)</f>
        <v>11</v>
      </c>
      <c r="F82" s="21" t="str">
        <f>CHOOSE(WEEKDAY(Tabla16[[#This Row],[Fecha]]),"D","L","M","X","J","V","S")</f>
        <v>J</v>
      </c>
      <c r="G82" s="147">
        <v>5</v>
      </c>
      <c r="H82" s="147">
        <v>6</v>
      </c>
      <c r="I82" s="147">
        <v>11</v>
      </c>
      <c r="J82" s="159">
        <v>18</v>
      </c>
      <c r="K82" s="147">
        <v>31</v>
      </c>
      <c r="L82" s="147">
        <v>40</v>
      </c>
      <c r="M82" s="137"/>
      <c r="N82" s="137"/>
      <c r="O82" s="137"/>
      <c r="P82" s="139"/>
      <c r="Q82" s="138"/>
      <c r="R82" s="138"/>
      <c r="S82" s="137"/>
      <c r="T82" s="137"/>
      <c r="U82" s="137"/>
      <c r="V82" s="137"/>
      <c r="W82" s="137">
        <v>1</v>
      </c>
      <c r="X82" s="137"/>
      <c r="Y82" s="137" t="s">
        <v>624</v>
      </c>
    </row>
    <row r="83" spans="1:25" x14ac:dyDescent="0.2">
      <c r="A83" s="19">
        <f t="shared" ref="A83:B83" si="16">+A82+1</f>
        <v>82</v>
      </c>
      <c r="B83" s="23">
        <f t="shared" si="16"/>
        <v>82</v>
      </c>
      <c r="C83" s="24" t="s">
        <v>1005</v>
      </c>
      <c r="D83" s="24">
        <v>44637</v>
      </c>
      <c r="E83" s="138">
        <f>WEEKNUM(Tabla16[[#This Row],[Fecha]],21)</f>
        <v>11</v>
      </c>
      <c r="F83" s="21" t="str">
        <f>CHOOSE(WEEKDAY(Tabla16[[#This Row],[Fecha]]),"D","L","M","X","J","V","S")</f>
        <v>J</v>
      </c>
      <c r="G83" s="147">
        <v>2</v>
      </c>
      <c r="H83" s="158">
        <v>19</v>
      </c>
      <c r="I83" s="158">
        <v>22</v>
      </c>
      <c r="J83" s="147">
        <v>34</v>
      </c>
      <c r="K83" s="147">
        <v>43</v>
      </c>
      <c r="L83" s="147">
        <v>45</v>
      </c>
      <c r="M83" s="137"/>
      <c r="N83" s="137"/>
      <c r="O83" s="137"/>
      <c r="P83" s="139"/>
      <c r="Q83" s="138"/>
      <c r="R83" s="138"/>
      <c r="S83" s="137"/>
      <c r="T83" s="137"/>
      <c r="U83" s="137"/>
      <c r="V83" s="137"/>
      <c r="W83" s="137">
        <v>2</v>
      </c>
      <c r="X83" s="137"/>
      <c r="Y83" s="137" t="s">
        <v>624</v>
      </c>
    </row>
    <row r="84" spans="1:25" x14ac:dyDescent="0.2">
      <c r="A84" s="19">
        <f t="shared" ref="A84:B84" si="17">+A83+1</f>
        <v>83</v>
      </c>
      <c r="B84" s="23">
        <f t="shared" si="17"/>
        <v>83</v>
      </c>
      <c r="C84" s="24" t="s">
        <v>1005</v>
      </c>
      <c r="D84" s="24">
        <v>44637</v>
      </c>
      <c r="E84" s="138">
        <f>WEEKNUM(Tabla16[[#This Row],[Fecha]],21)</f>
        <v>11</v>
      </c>
      <c r="F84" s="21" t="str">
        <f>CHOOSE(WEEKDAY(Tabla16[[#This Row],[Fecha]]),"D","L","M","X","J","V","S")</f>
        <v>J</v>
      </c>
      <c r="G84" s="147">
        <v>3</v>
      </c>
      <c r="H84" s="159">
        <v>18</v>
      </c>
      <c r="I84" s="147">
        <v>21</v>
      </c>
      <c r="J84" s="147">
        <v>34</v>
      </c>
      <c r="K84" s="147">
        <v>38</v>
      </c>
      <c r="L84" s="147">
        <v>40</v>
      </c>
      <c r="M84" s="137"/>
      <c r="N84" s="137"/>
      <c r="O84" s="137"/>
      <c r="P84" s="139"/>
      <c r="Q84" s="138"/>
      <c r="R84" s="138"/>
      <c r="S84" s="137"/>
      <c r="T84" s="137"/>
      <c r="U84" s="137"/>
      <c r="V84" s="137"/>
      <c r="W84" s="137">
        <v>1</v>
      </c>
      <c r="X84" s="137"/>
      <c r="Y84" s="137" t="s">
        <v>607</v>
      </c>
    </row>
    <row r="85" spans="1:25" x14ac:dyDescent="0.2">
      <c r="A85" s="19">
        <f t="shared" ref="A85:B85" si="18">+A84+1</f>
        <v>84</v>
      </c>
      <c r="B85" s="23">
        <f t="shared" si="18"/>
        <v>84</v>
      </c>
      <c r="C85" s="24" t="s">
        <v>1005</v>
      </c>
      <c r="D85" s="24">
        <v>44637</v>
      </c>
      <c r="E85" s="138">
        <f>WEEKNUM(Tabla16[[#This Row],[Fecha]],21)</f>
        <v>11</v>
      </c>
      <c r="F85" s="21" t="str">
        <f>CHOOSE(WEEKDAY(Tabla16[[#This Row],[Fecha]]),"D","L","M","X","J","V","S")</f>
        <v>J</v>
      </c>
      <c r="G85" s="158">
        <v>4</v>
      </c>
      <c r="H85" s="147">
        <v>10</v>
      </c>
      <c r="I85" s="147">
        <v>15</v>
      </c>
      <c r="J85" s="147">
        <v>25</v>
      </c>
      <c r="K85" s="147">
        <v>43</v>
      </c>
      <c r="L85" s="147">
        <v>48</v>
      </c>
      <c r="M85" s="137"/>
      <c r="N85" s="137"/>
      <c r="O85" s="137"/>
      <c r="P85" s="139"/>
      <c r="Q85" s="138"/>
      <c r="R85" s="138"/>
      <c r="S85" s="137"/>
      <c r="T85" s="137"/>
      <c r="U85" s="137"/>
      <c r="V85" s="137"/>
      <c r="W85" s="137">
        <v>1</v>
      </c>
      <c r="X85" s="137"/>
      <c r="Y85" s="137" t="s">
        <v>607</v>
      </c>
    </row>
    <row r="86" spans="1:25" x14ac:dyDescent="0.2">
      <c r="A86" s="19">
        <f t="shared" ref="A86:B86" si="19">+A85+1</f>
        <v>85</v>
      </c>
      <c r="B86" s="23">
        <f t="shared" si="19"/>
        <v>85</v>
      </c>
      <c r="C86" s="24" t="s">
        <v>1005</v>
      </c>
      <c r="D86" s="24">
        <v>44639</v>
      </c>
      <c r="E86" s="138">
        <f>WEEKNUM(Tabla16[[#This Row],[Fecha]],21)</f>
        <v>11</v>
      </c>
      <c r="F86" s="21" t="str">
        <f>CHOOSE(WEEKDAY(Tabla16[[#This Row],[Fecha]]),"D","L","M","X","J","V","S")</f>
        <v>S</v>
      </c>
      <c r="G86" s="147">
        <v>5</v>
      </c>
      <c r="H86" s="147">
        <v>6</v>
      </c>
      <c r="I86" s="147">
        <v>11</v>
      </c>
      <c r="J86" s="147">
        <v>18</v>
      </c>
      <c r="K86" s="147">
        <v>31</v>
      </c>
      <c r="L86" s="158">
        <v>40</v>
      </c>
      <c r="M86" s="137"/>
      <c r="N86" s="137"/>
      <c r="O86" s="137"/>
      <c r="P86" s="139"/>
      <c r="Q86" s="138"/>
      <c r="R86" s="138"/>
      <c r="S86" s="137"/>
      <c r="T86" s="137"/>
      <c r="U86" s="137"/>
      <c r="V86" s="137"/>
      <c r="W86" s="137">
        <v>1</v>
      </c>
      <c r="X86" s="137"/>
      <c r="Y86" s="137" t="s">
        <v>624</v>
      </c>
    </row>
    <row r="87" spans="1:25" x14ac:dyDescent="0.2">
      <c r="A87" s="19">
        <f t="shared" ref="A87:B87" si="20">+A86+1</f>
        <v>86</v>
      </c>
      <c r="B87" s="23">
        <f t="shared" si="20"/>
        <v>86</v>
      </c>
      <c r="C87" s="24" t="s">
        <v>1005</v>
      </c>
      <c r="D87" s="24">
        <v>44639</v>
      </c>
      <c r="E87" s="138">
        <f>WEEKNUM(Tabla16[[#This Row],[Fecha]],21)</f>
        <v>11</v>
      </c>
      <c r="F87" s="21" t="str">
        <f>CHOOSE(WEEKDAY(Tabla16[[#This Row],[Fecha]]),"D","L","M","X","J","V","S")</f>
        <v>S</v>
      </c>
      <c r="G87" s="147">
        <v>1</v>
      </c>
      <c r="H87" s="147">
        <v>14</v>
      </c>
      <c r="I87" s="147">
        <v>17</v>
      </c>
      <c r="J87" s="147">
        <v>20</v>
      </c>
      <c r="K87" s="147">
        <v>42</v>
      </c>
      <c r="L87" s="147">
        <v>47</v>
      </c>
      <c r="M87" s="137"/>
      <c r="N87" s="137"/>
      <c r="O87" s="137"/>
      <c r="P87" s="139"/>
      <c r="Q87" s="138"/>
      <c r="R87" s="138"/>
      <c r="S87" s="137"/>
      <c r="T87" s="137"/>
      <c r="U87" s="137"/>
      <c r="V87" s="137"/>
      <c r="W87" s="137">
        <v>0</v>
      </c>
      <c r="X87" s="137"/>
      <c r="Y87" s="137" t="s">
        <v>624</v>
      </c>
    </row>
    <row r="88" spans="1:25" x14ac:dyDescent="0.2">
      <c r="A88" s="19">
        <f t="shared" ref="A88:B88" si="21">+A87+1</f>
        <v>87</v>
      </c>
      <c r="B88" s="23">
        <f t="shared" si="21"/>
        <v>87</v>
      </c>
      <c r="C88" s="24" t="s">
        <v>1005</v>
      </c>
      <c r="D88" s="24">
        <v>44639</v>
      </c>
      <c r="E88" s="138">
        <f>WEEKNUM(Tabla16[[#This Row],[Fecha]],21)</f>
        <v>11</v>
      </c>
      <c r="F88" s="21" t="str">
        <f>CHOOSE(WEEKDAY(Tabla16[[#This Row],[Fecha]]),"D","L","M","X","J","V","S")</f>
        <v>S</v>
      </c>
      <c r="G88" s="147">
        <v>1</v>
      </c>
      <c r="H88" s="158">
        <v>15</v>
      </c>
      <c r="I88" s="147">
        <v>21</v>
      </c>
      <c r="J88" s="147">
        <v>38</v>
      </c>
      <c r="K88" s="158">
        <v>40</v>
      </c>
      <c r="L88" s="147">
        <v>48</v>
      </c>
      <c r="M88" s="137"/>
      <c r="N88" s="137"/>
      <c r="O88" s="137"/>
      <c r="P88" s="139"/>
      <c r="Q88" s="138"/>
      <c r="R88" s="138"/>
      <c r="S88" s="137"/>
      <c r="T88" s="137"/>
      <c r="U88" s="137"/>
      <c r="V88" s="137"/>
      <c r="W88" s="137">
        <v>2</v>
      </c>
      <c r="X88" s="137"/>
      <c r="Y88" s="137" t="s">
        <v>607</v>
      </c>
    </row>
    <row r="89" spans="1:25" x14ac:dyDescent="0.2">
      <c r="A89" s="19">
        <f t="shared" ref="A89:B89" si="22">+A88+1</f>
        <v>88</v>
      </c>
      <c r="B89" s="23">
        <f t="shared" si="22"/>
        <v>88</v>
      </c>
      <c r="C89" s="24" t="s">
        <v>1005</v>
      </c>
      <c r="D89" s="24">
        <v>44639</v>
      </c>
      <c r="E89" s="138">
        <f>WEEKNUM(Tabla16[[#This Row],[Fecha]],21)</f>
        <v>11</v>
      </c>
      <c r="F89" s="21" t="str">
        <f>CHOOSE(WEEKDAY(Tabla16[[#This Row],[Fecha]]),"D","L","M","X","J","V","S")</f>
        <v>S</v>
      </c>
      <c r="G89" s="147">
        <v>3</v>
      </c>
      <c r="H89" s="158">
        <v>10</v>
      </c>
      <c r="I89" s="147">
        <v>17</v>
      </c>
      <c r="J89" s="147">
        <v>25</v>
      </c>
      <c r="K89" s="147">
        <v>34</v>
      </c>
      <c r="L89" s="147">
        <v>43</v>
      </c>
      <c r="M89" s="137"/>
      <c r="N89" s="137"/>
      <c r="O89" s="137"/>
      <c r="P89" s="139"/>
      <c r="Q89" s="138"/>
      <c r="R89" s="138"/>
      <c r="S89" s="137"/>
      <c r="T89" s="137"/>
      <c r="U89" s="137"/>
      <c r="V89" s="137"/>
      <c r="W89" s="137">
        <v>1</v>
      </c>
      <c r="X89" s="137"/>
      <c r="Y89" s="137" t="s">
        <v>607</v>
      </c>
    </row>
    <row r="90" spans="1:25" x14ac:dyDescent="0.2">
      <c r="A90" s="19">
        <f t="shared" ref="A90:B90" si="23">+A89+1</f>
        <v>89</v>
      </c>
      <c r="B90" s="23">
        <f t="shared" si="23"/>
        <v>89</v>
      </c>
      <c r="C90" s="24" t="s">
        <v>1005</v>
      </c>
      <c r="D90" s="24">
        <v>44644</v>
      </c>
      <c r="E90" s="138">
        <f>WEEKNUM(Tabla16[[#This Row],[Fecha]],21)</f>
        <v>12</v>
      </c>
      <c r="F90" s="21" t="str">
        <f>CHOOSE(WEEKDAY(Tabla16[[#This Row],[Fecha]]),"D","L","M","X","J","V","S")</f>
        <v>J</v>
      </c>
      <c r="G90" s="147">
        <v>2</v>
      </c>
      <c r="H90" s="147">
        <v>3</v>
      </c>
      <c r="I90" s="147">
        <v>14</v>
      </c>
      <c r="J90" s="147">
        <v>40</v>
      </c>
      <c r="K90" s="147">
        <v>42</v>
      </c>
      <c r="L90" s="147">
        <v>45</v>
      </c>
      <c r="M90" s="137"/>
      <c r="N90" s="137"/>
      <c r="O90" s="137"/>
      <c r="P90" s="139"/>
      <c r="Q90" s="138"/>
      <c r="R90" s="138"/>
      <c r="S90" s="137"/>
      <c r="T90" s="137"/>
      <c r="U90" s="137"/>
      <c r="V90" s="137"/>
      <c r="W90" s="137">
        <v>0</v>
      </c>
      <c r="X90" s="137"/>
      <c r="Y90" s="137" t="s">
        <v>624</v>
      </c>
    </row>
    <row r="91" spans="1:25" x14ac:dyDescent="0.2">
      <c r="A91" s="19">
        <f t="shared" ref="A91:B91" si="24">+A90+1</f>
        <v>90</v>
      </c>
      <c r="B91" s="23">
        <f t="shared" si="24"/>
        <v>90</v>
      </c>
      <c r="C91" s="24" t="s">
        <v>1005</v>
      </c>
      <c r="D91" s="24">
        <v>44644</v>
      </c>
      <c r="E91" s="138">
        <f>WEEKNUM(Tabla16[[#This Row],[Fecha]],21)</f>
        <v>12</v>
      </c>
      <c r="F91" s="21" t="str">
        <f>CHOOSE(WEEKDAY(Tabla16[[#This Row],[Fecha]]),"D","L","M","X","J","V","S")</f>
        <v>J</v>
      </c>
      <c r="G91" s="147">
        <v>6</v>
      </c>
      <c r="H91" s="158">
        <v>13</v>
      </c>
      <c r="I91" s="147">
        <v>24</v>
      </c>
      <c r="J91" s="147">
        <v>28</v>
      </c>
      <c r="K91" s="158">
        <v>36</v>
      </c>
      <c r="L91" s="147">
        <v>49</v>
      </c>
      <c r="M91" s="137"/>
      <c r="N91" s="137"/>
      <c r="O91" s="137"/>
      <c r="P91" s="139"/>
      <c r="Q91" s="138"/>
      <c r="R91" s="138"/>
      <c r="S91" s="137"/>
      <c r="T91" s="137"/>
      <c r="U91" s="137"/>
      <c r="V91" s="137"/>
      <c r="W91" s="137">
        <v>2</v>
      </c>
      <c r="X91" s="137"/>
      <c r="Y91" s="137" t="s">
        <v>624</v>
      </c>
    </row>
    <row r="92" spans="1:25" x14ac:dyDescent="0.2">
      <c r="A92" s="19">
        <f t="shared" ref="A92:B92" si="25">+A91+1</f>
        <v>91</v>
      </c>
      <c r="B92" s="23">
        <f t="shared" si="25"/>
        <v>91</v>
      </c>
      <c r="C92" s="24" t="s">
        <v>1005</v>
      </c>
      <c r="D92" s="24">
        <v>44644</v>
      </c>
      <c r="E92" s="138">
        <f>WEEKNUM(Tabla16[[#This Row],[Fecha]],21)</f>
        <v>12</v>
      </c>
      <c r="F92" s="21" t="str">
        <f>CHOOSE(WEEKDAY(Tabla16[[#This Row],[Fecha]]),"D","L","M","X","J","V","S")</f>
        <v>J</v>
      </c>
      <c r="G92" s="158">
        <v>4</v>
      </c>
      <c r="H92" s="158">
        <v>18</v>
      </c>
      <c r="I92" s="158">
        <v>22</v>
      </c>
      <c r="J92" s="147">
        <v>29</v>
      </c>
      <c r="K92" s="147">
        <v>37</v>
      </c>
      <c r="L92" s="147">
        <v>40</v>
      </c>
      <c r="M92" s="137"/>
      <c r="N92" s="137"/>
      <c r="O92" s="137"/>
      <c r="P92" s="139"/>
      <c r="Q92" s="138"/>
      <c r="R92" s="138"/>
      <c r="S92" s="137"/>
      <c r="T92" s="137"/>
      <c r="U92" s="137"/>
      <c r="V92" s="137"/>
      <c r="W92" s="174" t="s">
        <v>755</v>
      </c>
      <c r="X92" s="174" t="s">
        <v>1020</v>
      </c>
      <c r="Y92" s="137" t="s">
        <v>607</v>
      </c>
    </row>
    <row r="93" spans="1:25" x14ac:dyDescent="0.2">
      <c r="A93" s="19">
        <f t="shared" ref="A93:B93" si="26">+A92+1</f>
        <v>92</v>
      </c>
      <c r="B93" s="23">
        <f t="shared" si="26"/>
        <v>92</v>
      </c>
      <c r="C93" s="24" t="s">
        <v>1005</v>
      </c>
      <c r="D93" s="24">
        <v>44644</v>
      </c>
      <c r="E93" s="138">
        <f>WEEKNUM(Tabla16[[#This Row],[Fecha]],21)</f>
        <v>12</v>
      </c>
      <c r="F93" s="21" t="str">
        <f>CHOOSE(WEEKDAY(Tabla16[[#This Row],[Fecha]]),"D","L","M","X","J","V","S")</f>
        <v>J</v>
      </c>
      <c r="G93" s="147">
        <v>6</v>
      </c>
      <c r="H93" s="147">
        <v>15</v>
      </c>
      <c r="I93" s="147">
        <v>19</v>
      </c>
      <c r="J93" s="147">
        <v>27</v>
      </c>
      <c r="K93" s="147">
        <v>33</v>
      </c>
      <c r="L93" s="147">
        <v>43</v>
      </c>
      <c r="M93" s="137"/>
      <c r="N93" s="137"/>
      <c r="O93" s="137"/>
      <c r="P93" s="139"/>
      <c r="Q93" s="138"/>
      <c r="R93" s="138"/>
      <c r="S93" s="137"/>
      <c r="T93" s="137"/>
      <c r="U93" s="137"/>
      <c r="V93" s="137"/>
      <c r="W93" s="137">
        <v>0</v>
      </c>
      <c r="X93" s="137"/>
      <c r="Y93" s="137" t="s">
        <v>607</v>
      </c>
    </row>
    <row r="94" spans="1:25" x14ac:dyDescent="0.2">
      <c r="A94" s="19">
        <f t="shared" ref="A94:B94" si="27">+A93+1</f>
        <v>93</v>
      </c>
      <c r="B94" s="23">
        <f t="shared" si="27"/>
        <v>93</v>
      </c>
      <c r="C94" s="24" t="s">
        <v>1005</v>
      </c>
      <c r="D94" s="24">
        <v>44646</v>
      </c>
      <c r="E94" s="138">
        <f>WEEKNUM(Tabla16[[#This Row],[Fecha]],21)</f>
        <v>12</v>
      </c>
      <c r="F94" s="21" t="str">
        <f>CHOOSE(WEEKDAY(Tabla16[[#This Row],[Fecha]]),"D","L","M","X","J","V","S")</f>
        <v>S</v>
      </c>
      <c r="G94" s="137">
        <v>4</v>
      </c>
      <c r="H94" s="160">
        <v>15</v>
      </c>
      <c r="I94" s="137">
        <v>19</v>
      </c>
      <c r="J94" s="137">
        <v>27</v>
      </c>
      <c r="K94" s="137">
        <v>40</v>
      </c>
      <c r="L94" s="137">
        <v>43</v>
      </c>
      <c r="M94" s="137"/>
      <c r="N94" s="137"/>
      <c r="O94" s="137"/>
      <c r="P94" s="139"/>
      <c r="Q94" s="138"/>
      <c r="R94" s="138"/>
      <c r="S94" s="137"/>
      <c r="T94" s="137"/>
      <c r="U94" s="137"/>
      <c r="V94" s="137"/>
      <c r="W94" s="137">
        <v>1</v>
      </c>
      <c r="X94" s="137"/>
      <c r="Y94" s="137" t="s">
        <v>607</v>
      </c>
    </row>
    <row r="95" spans="1:25" x14ac:dyDescent="0.2">
      <c r="A95" s="19">
        <f t="shared" ref="A95:B95" si="28">+A94+1</f>
        <v>94</v>
      </c>
      <c r="B95" s="23">
        <f t="shared" si="28"/>
        <v>94</v>
      </c>
      <c r="C95" s="24" t="s">
        <v>1005</v>
      </c>
      <c r="D95" s="24">
        <v>44646</v>
      </c>
      <c r="E95" s="138">
        <f>WEEKNUM(Tabla16[[#This Row],[Fecha]],21)</f>
        <v>12</v>
      </c>
      <c r="F95" s="21" t="str">
        <f>CHOOSE(WEEKDAY(Tabla16[[#This Row],[Fecha]]),"D","L","M","X","J","V","S")</f>
        <v>S</v>
      </c>
      <c r="G95" s="137">
        <v>6</v>
      </c>
      <c r="H95" s="137">
        <v>18</v>
      </c>
      <c r="I95" s="137">
        <v>29</v>
      </c>
      <c r="J95" s="137">
        <v>33</v>
      </c>
      <c r="K95" s="137">
        <v>37</v>
      </c>
      <c r="L95" s="137">
        <v>45</v>
      </c>
      <c r="M95" s="137"/>
      <c r="N95" s="137"/>
      <c r="O95" s="137"/>
      <c r="P95" s="139"/>
      <c r="Q95" s="138"/>
      <c r="R95" s="138"/>
      <c r="S95" s="137"/>
      <c r="T95" s="137"/>
      <c r="U95" s="137"/>
      <c r="V95" s="137"/>
      <c r="W95" s="137">
        <v>0</v>
      </c>
      <c r="X95" s="137"/>
      <c r="Y95" s="137" t="s">
        <v>607</v>
      </c>
    </row>
    <row r="96" spans="1:25" x14ac:dyDescent="0.2">
      <c r="A96" s="19">
        <f t="shared" ref="A96:B96" si="29">+A95+1</f>
        <v>95</v>
      </c>
      <c r="B96" s="23">
        <f t="shared" si="29"/>
        <v>95</v>
      </c>
      <c r="C96" s="24" t="s">
        <v>1005</v>
      </c>
      <c r="D96" s="24">
        <v>44646</v>
      </c>
      <c r="E96" s="138">
        <f>WEEKNUM(Tabla16[[#This Row],[Fecha]],21)</f>
        <v>12</v>
      </c>
      <c r="F96" s="21" t="str">
        <f>CHOOSE(WEEKDAY(Tabla16[[#This Row],[Fecha]]),"D","L","M","X","J","V","S")</f>
        <v>S</v>
      </c>
      <c r="G96" s="147">
        <v>4</v>
      </c>
      <c r="H96" s="147">
        <v>5</v>
      </c>
      <c r="I96" s="147">
        <v>19</v>
      </c>
      <c r="J96" s="147">
        <v>28</v>
      </c>
      <c r="K96" s="147">
        <v>34</v>
      </c>
      <c r="L96" s="147">
        <v>37</v>
      </c>
      <c r="M96" s="137"/>
      <c r="N96" s="137"/>
      <c r="O96" s="137"/>
      <c r="P96" s="139"/>
      <c r="Q96" s="138"/>
      <c r="R96" s="138"/>
      <c r="S96" s="137"/>
      <c r="T96" s="137"/>
      <c r="U96" s="137"/>
      <c r="V96" s="137"/>
      <c r="W96" s="137">
        <v>0</v>
      </c>
      <c r="X96" s="137"/>
      <c r="Y96" s="137" t="s">
        <v>624</v>
      </c>
    </row>
    <row r="97" spans="1:25" x14ac:dyDescent="0.2">
      <c r="A97" s="19">
        <f t="shared" ref="A97:B97" si="30">+A96+1</f>
        <v>96</v>
      </c>
      <c r="B97" s="23">
        <f t="shared" si="30"/>
        <v>96</v>
      </c>
      <c r="C97" s="24" t="s">
        <v>1005</v>
      </c>
      <c r="D97" s="24">
        <v>44646</v>
      </c>
      <c r="E97" s="138">
        <f>WEEKNUM(Tabla16[[#This Row],[Fecha]],21)</f>
        <v>12</v>
      </c>
      <c r="F97" s="21" t="str">
        <f>CHOOSE(WEEKDAY(Tabla16[[#This Row],[Fecha]]),"D","L","M","X","J","V","S")</f>
        <v>S</v>
      </c>
      <c r="G97" s="158">
        <v>15</v>
      </c>
      <c r="H97" s="147">
        <v>16</v>
      </c>
      <c r="I97" s="147">
        <v>27</v>
      </c>
      <c r="J97" s="147">
        <v>36</v>
      </c>
      <c r="K97" s="147">
        <v>40</v>
      </c>
      <c r="L97" s="147">
        <v>47</v>
      </c>
      <c r="M97" s="137"/>
      <c r="N97" s="137"/>
      <c r="O97" s="137"/>
      <c r="P97" s="139"/>
      <c r="Q97" s="138"/>
      <c r="R97" s="138"/>
      <c r="S97" s="137"/>
      <c r="T97" s="137"/>
      <c r="U97" s="137"/>
      <c r="V97" s="137"/>
      <c r="W97" s="137">
        <v>1</v>
      </c>
      <c r="X97" s="137"/>
      <c r="Y97" s="137" t="s">
        <v>624</v>
      </c>
    </row>
    <row r="98" spans="1:25" x14ac:dyDescent="0.2">
      <c r="A98" s="19">
        <f t="shared" ref="A98:B98" si="31">+A97+1</f>
        <v>97</v>
      </c>
      <c r="B98" s="23">
        <f t="shared" si="31"/>
        <v>97</v>
      </c>
      <c r="C98" s="24" t="s">
        <v>1005</v>
      </c>
      <c r="D98" s="24">
        <v>44651</v>
      </c>
      <c r="E98" s="138">
        <f>WEEKNUM(Tabla16[[#This Row],[Fecha]],21)</f>
        <v>13</v>
      </c>
      <c r="F98" s="21" t="str">
        <f>CHOOSE(WEEKDAY(Tabla16[[#This Row],[Fecha]]),"D","L","M","X","J","V","S")</f>
        <v>J</v>
      </c>
      <c r="G98" s="147">
        <v>5</v>
      </c>
      <c r="H98" s="158">
        <v>8</v>
      </c>
      <c r="I98" s="147">
        <v>14</v>
      </c>
      <c r="J98" s="147">
        <v>25</v>
      </c>
      <c r="K98" s="147">
        <v>31</v>
      </c>
      <c r="L98" s="147">
        <v>40</v>
      </c>
      <c r="M98" s="137"/>
      <c r="N98" s="137"/>
      <c r="O98" s="137"/>
      <c r="P98" s="139"/>
      <c r="Q98" s="138"/>
      <c r="R98" s="138"/>
      <c r="S98" s="137"/>
      <c r="T98" s="137"/>
      <c r="U98" s="137"/>
      <c r="V98" s="137"/>
      <c r="W98" s="137">
        <v>1</v>
      </c>
      <c r="X98" s="137"/>
      <c r="Y98" s="137" t="s">
        <v>624</v>
      </c>
    </row>
    <row r="99" spans="1:25" x14ac:dyDescent="0.2">
      <c r="A99" s="19">
        <f t="shared" ref="A99:B99" si="32">+A98+1</f>
        <v>98</v>
      </c>
      <c r="B99" s="23">
        <f t="shared" si="32"/>
        <v>98</v>
      </c>
      <c r="C99" s="24" t="s">
        <v>1005</v>
      </c>
      <c r="D99" s="24">
        <v>44651</v>
      </c>
      <c r="E99" s="138">
        <f>WEEKNUM(Tabla16[[#This Row],[Fecha]],21)</f>
        <v>13</v>
      </c>
      <c r="F99" s="21" t="str">
        <f>CHOOSE(WEEKDAY(Tabla16[[#This Row],[Fecha]]),"D","L","M","X","J","V","S")</f>
        <v>J</v>
      </c>
      <c r="G99" s="147">
        <v>6</v>
      </c>
      <c r="H99" s="147">
        <v>9</v>
      </c>
      <c r="I99" s="147">
        <v>22</v>
      </c>
      <c r="J99" s="159">
        <v>33</v>
      </c>
      <c r="K99" s="147">
        <v>34</v>
      </c>
      <c r="L99" s="147">
        <v>47</v>
      </c>
      <c r="M99" s="137"/>
      <c r="N99" s="137"/>
      <c r="O99" s="137"/>
      <c r="P99" s="139"/>
      <c r="Q99" s="138"/>
      <c r="R99" s="138"/>
      <c r="S99" s="137"/>
      <c r="T99" s="137"/>
      <c r="U99" s="137"/>
      <c r="V99" s="137"/>
      <c r="W99" s="137">
        <v>1</v>
      </c>
      <c r="X99" s="137"/>
      <c r="Y99" s="137" t="s">
        <v>624</v>
      </c>
    </row>
    <row r="100" spans="1:25" x14ac:dyDescent="0.2">
      <c r="A100" s="19">
        <f t="shared" ref="A100:B100" si="33">+A99+1</f>
        <v>99</v>
      </c>
      <c r="B100" s="23">
        <f t="shared" si="33"/>
        <v>99</v>
      </c>
      <c r="C100" s="24" t="s">
        <v>1005</v>
      </c>
      <c r="D100" s="24">
        <v>44651</v>
      </c>
      <c r="E100" s="138">
        <f>WEEKNUM(Tabla16[[#This Row],[Fecha]],21)</f>
        <v>13</v>
      </c>
      <c r="F100" s="21" t="str">
        <f>CHOOSE(WEEKDAY(Tabla16[[#This Row],[Fecha]]),"D","L","M","X","J","V","S")</f>
        <v>J</v>
      </c>
      <c r="G100" s="137">
        <v>3</v>
      </c>
      <c r="H100" s="137">
        <v>15</v>
      </c>
      <c r="I100" s="137">
        <v>22</v>
      </c>
      <c r="J100" s="137">
        <v>29</v>
      </c>
      <c r="K100" s="161">
        <v>33</v>
      </c>
      <c r="L100" s="137">
        <v>45</v>
      </c>
      <c r="M100" s="137"/>
      <c r="N100" s="137"/>
      <c r="O100" s="137"/>
      <c r="P100" s="139"/>
      <c r="Q100" s="138"/>
      <c r="R100" s="138"/>
      <c r="S100" s="137"/>
      <c r="T100" s="137"/>
      <c r="U100" s="137"/>
      <c r="V100" s="137"/>
      <c r="W100" s="137">
        <v>1</v>
      </c>
      <c r="X100" s="137"/>
      <c r="Y100" s="137" t="s">
        <v>607</v>
      </c>
    </row>
    <row r="101" spans="1:25" x14ac:dyDescent="0.2">
      <c r="A101" s="19">
        <f t="shared" ref="A101:B101" si="34">+A100+1</f>
        <v>100</v>
      </c>
      <c r="B101" s="23">
        <f t="shared" si="34"/>
        <v>100</v>
      </c>
      <c r="C101" s="24" t="s">
        <v>1005</v>
      </c>
      <c r="D101" s="24">
        <v>44651</v>
      </c>
      <c r="E101" s="138">
        <f>WEEKNUM(Tabla16[[#This Row],[Fecha]],21)</f>
        <v>13</v>
      </c>
      <c r="F101" s="21" t="str">
        <f>CHOOSE(WEEKDAY(Tabla16[[#This Row],[Fecha]]),"D","L","M","X","J","V","S")</f>
        <v>J</v>
      </c>
      <c r="G101" s="137">
        <v>4</v>
      </c>
      <c r="H101" s="137">
        <v>19</v>
      </c>
      <c r="I101" s="137">
        <v>27</v>
      </c>
      <c r="J101" s="137">
        <v>32</v>
      </c>
      <c r="K101" s="137">
        <v>40</v>
      </c>
      <c r="L101" s="160">
        <v>46</v>
      </c>
      <c r="M101" s="137"/>
      <c r="N101" s="137"/>
      <c r="O101" s="137"/>
      <c r="P101" s="139"/>
      <c r="Q101" s="138"/>
      <c r="R101" s="138"/>
      <c r="S101" s="137"/>
      <c r="T101" s="137"/>
      <c r="U101" s="137"/>
      <c r="V101" s="137"/>
      <c r="W101" s="137">
        <v>1</v>
      </c>
      <c r="X101" s="137"/>
      <c r="Y101" s="137" t="s">
        <v>607</v>
      </c>
    </row>
    <row r="102" spans="1:25" x14ac:dyDescent="0.2">
      <c r="A102" s="19">
        <f t="shared" ref="A102:B102" si="35">+A101+1</f>
        <v>101</v>
      </c>
      <c r="B102" s="23">
        <f t="shared" si="35"/>
        <v>101</v>
      </c>
      <c r="C102" s="24" t="s">
        <v>1005</v>
      </c>
      <c r="D102" s="24">
        <v>44653</v>
      </c>
      <c r="E102" s="138">
        <f>WEEKNUM(Tabla16[[#This Row],[Fecha]],21)</f>
        <v>13</v>
      </c>
      <c r="F102" s="21" t="str">
        <f>CHOOSE(WEEKDAY(Tabla16[[#This Row],[Fecha]]),"D","L","M","X","J","V","S")</f>
        <v>S</v>
      </c>
      <c r="G102" s="137">
        <v>5</v>
      </c>
      <c r="H102" s="137">
        <v>6</v>
      </c>
      <c r="I102" s="160">
        <v>11</v>
      </c>
      <c r="J102" s="137">
        <v>18</v>
      </c>
      <c r="K102" s="137">
        <v>31</v>
      </c>
      <c r="L102" s="137">
        <v>40</v>
      </c>
      <c r="M102" s="137"/>
      <c r="N102" s="137"/>
      <c r="O102" s="137"/>
      <c r="P102" s="139"/>
      <c r="Q102" s="138"/>
      <c r="R102" s="138"/>
      <c r="S102" s="137"/>
      <c r="T102" s="137"/>
      <c r="U102" s="137"/>
      <c r="V102" s="137"/>
      <c r="W102" s="137">
        <v>1</v>
      </c>
      <c r="X102" s="137"/>
      <c r="Y102" s="137" t="s">
        <v>624</v>
      </c>
    </row>
    <row r="103" spans="1:25" x14ac:dyDescent="0.2">
      <c r="A103" s="19">
        <f t="shared" ref="A103:B103" si="36">+A102+1</f>
        <v>102</v>
      </c>
      <c r="B103" s="23">
        <f t="shared" si="36"/>
        <v>102</v>
      </c>
      <c r="C103" s="24" t="s">
        <v>1005</v>
      </c>
      <c r="D103" s="24">
        <v>44653</v>
      </c>
      <c r="E103" s="138">
        <f>WEEKNUM(Tabla16[[#This Row],[Fecha]],21)</f>
        <v>13</v>
      </c>
      <c r="F103" s="21" t="str">
        <f>CHOOSE(WEEKDAY(Tabla16[[#This Row],[Fecha]]),"D","L","M","X","J","V","S")</f>
        <v>S</v>
      </c>
      <c r="G103" s="137">
        <v>2</v>
      </c>
      <c r="H103" s="137">
        <v>16</v>
      </c>
      <c r="I103" s="160">
        <v>19</v>
      </c>
      <c r="J103" s="137">
        <v>22</v>
      </c>
      <c r="K103" s="137">
        <v>43</v>
      </c>
      <c r="L103" s="137">
        <v>45</v>
      </c>
      <c r="M103" s="137"/>
      <c r="N103" s="137"/>
      <c r="O103" s="137"/>
      <c r="P103" s="139"/>
      <c r="Q103" s="138"/>
      <c r="R103" s="138"/>
      <c r="S103" s="137"/>
      <c r="T103" s="137"/>
      <c r="U103" s="137"/>
      <c r="V103" s="137"/>
      <c r="W103" s="137">
        <v>1</v>
      </c>
      <c r="X103" s="137"/>
      <c r="Y103" s="137" t="s">
        <v>624</v>
      </c>
    </row>
    <row r="104" spans="1:25" x14ac:dyDescent="0.2">
      <c r="A104" s="19">
        <f t="shared" ref="A104:B104" si="37">+A103+1</f>
        <v>103</v>
      </c>
      <c r="B104" s="23">
        <f t="shared" si="37"/>
        <v>103</v>
      </c>
      <c r="C104" s="24" t="s">
        <v>1005</v>
      </c>
      <c r="D104" s="24">
        <v>44653</v>
      </c>
      <c r="E104" s="138">
        <f>WEEKNUM(Tabla16[[#This Row],[Fecha]],21)</f>
        <v>13</v>
      </c>
      <c r="F104" s="21" t="str">
        <f>CHOOSE(WEEKDAY(Tabla16[[#This Row],[Fecha]]),"D","L","M","X","J","V","S")</f>
        <v>S</v>
      </c>
      <c r="G104" s="147">
        <v>3</v>
      </c>
      <c r="H104" s="147">
        <v>15</v>
      </c>
      <c r="I104" s="147">
        <v>18</v>
      </c>
      <c r="J104" s="147">
        <v>27</v>
      </c>
      <c r="K104" s="147">
        <v>33</v>
      </c>
      <c r="L104" s="147">
        <v>46</v>
      </c>
      <c r="M104" s="137"/>
      <c r="N104" s="137"/>
      <c r="O104" s="137"/>
      <c r="P104" s="139"/>
      <c r="Q104" s="138"/>
      <c r="R104" s="138"/>
      <c r="S104" s="137"/>
      <c r="T104" s="137"/>
      <c r="U104" s="137"/>
      <c r="V104" s="137"/>
      <c r="W104" s="137">
        <v>0</v>
      </c>
      <c r="X104" s="137"/>
      <c r="Y104" s="137" t="s">
        <v>607</v>
      </c>
    </row>
    <row r="105" spans="1:25" x14ac:dyDescent="0.2">
      <c r="A105" s="19">
        <f t="shared" ref="A105:B105" si="38">+A104+1</f>
        <v>104</v>
      </c>
      <c r="B105" s="23">
        <f t="shared" si="38"/>
        <v>104</v>
      </c>
      <c r="C105" s="24" t="s">
        <v>1005</v>
      </c>
      <c r="D105" s="24">
        <v>44653</v>
      </c>
      <c r="E105" s="138">
        <f>WEEKNUM(Tabla16[[#This Row],[Fecha]],21)</f>
        <v>13</v>
      </c>
      <c r="F105" s="21" t="str">
        <f>CHOOSE(WEEKDAY(Tabla16[[#This Row],[Fecha]]),"D","L","M","X","J","V","S")</f>
        <v>S</v>
      </c>
      <c r="G105" s="147">
        <v>4</v>
      </c>
      <c r="H105" s="147">
        <v>17</v>
      </c>
      <c r="I105" s="147">
        <v>22</v>
      </c>
      <c r="J105" s="147">
        <v>32</v>
      </c>
      <c r="K105" s="147">
        <v>40</v>
      </c>
      <c r="L105" s="147">
        <v>45</v>
      </c>
      <c r="M105" s="137"/>
      <c r="N105" s="137"/>
      <c r="O105" s="137"/>
      <c r="P105" s="139"/>
      <c r="Q105" s="138"/>
      <c r="R105" s="138"/>
      <c r="S105" s="137"/>
      <c r="T105" s="137"/>
      <c r="U105" s="137"/>
      <c r="V105" s="137"/>
      <c r="W105" s="137">
        <v>0</v>
      </c>
      <c r="X105" s="137"/>
      <c r="Y105" s="137" t="s">
        <v>607</v>
      </c>
    </row>
    <row r="106" spans="1:25" x14ac:dyDescent="0.2">
      <c r="A106" s="19">
        <f t="shared" ref="A106:B106" si="39">+A105+1</f>
        <v>105</v>
      </c>
      <c r="B106" s="23">
        <f t="shared" si="39"/>
        <v>105</v>
      </c>
      <c r="C106" s="24" t="s">
        <v>1005</v>
      </c>
      <c r="D106" s="24">
        <v>44658</v>
      </c>
      <c r="E106" s="138">
        <f>WEEKNUM(Tabla16[[#This Row],[Fecha]],21)</f>
        <v>14</v>
      </c>
      <c r="F106" s="21" t="str">
        <f>CHOOSE(WEEKDAY(Tabla16[[#This Row],[Fecha]]),"D","L","M","X","J","V","S")</f>
        <v>J</v>
      </c>
      <c r="G106" s="147">
        <v>5</v>
      </c>
      <c r="H106" s="147">
        <v>6</v>
      </c>
      <c r="I106" s="147">
        <v>11</v>
      </c>
      <c r="J106" s="147">
        <v>18</v>
      </c>
      <c r="K106" s="147">
        <v>31</v>
      </c>
      <c r="L106" s="147">
        <v>40</v>
      </c>
      <c r="M106" s="137"/>
      <c r="N106" s="137"/>
      <c r="O106" s="137"/>
      <c r="P106" s="139"/>
      <c r="Q106" s="138"/>
      <c r="R106" s="138"/>
      <c r="S106" s="137"/>
      <c r="T106" s="137"/>
      <c r="U106" s="137"/>
      <c r="V106" s="137"/>
      <c r="W106" s="137">
        <v>0</v>
      </c>
      <c r="X106" s="137"/>
      <c r="Y106" s="137" t="s">
        <v>624</v>
      </c>
    </row>
    <row r="107" spans="1:25" x14ac:dyDescent="0.2">
      <c r="A107" s="19">
        <f t="shared" ref="A107:B107" si="40">+A106+1</f>
        <v>106</v>
      </c>
      <c r="B107" s="23">
        <f t="shared" si="40"/>
        <v>106</v>
      </c>
      <c r="C107" s="24" t="s">
        <v>1005</v>
      </c>
      <c r="D107" s="24">
        <v>44658</v>
      </c>
      <c r="E107" s="138">
        <f>WEEKNUM(Tabla16[[#This Row],[Fecha]],21)</f>
        <v>14</v>
      </c>
      <c r="F107" s="21" t="str">
        <f>CHOOSE(WEEKDAY(Tabla16[[#This Row],[Fecha]]),"D","L","M","X","J","V","S")</f>
        <v>J</v>
      </c>
      <c r="G107" s="159">
        <v>2</v>
      </c>
      <c r="H107" s="147">
        <v>16</v>
      </c>
      <c r="I107" s="147">
        <v>19</v>
      </c>
      <c r="J107" s="147">
        <v>22</v>
      </c>
      <c r="K107" s="147">
        <v>43</v>
      </c>
      <c r="L107" s="147">
        <v>45</v>
      </c>
      <c r="M107" s="137"/>
      <c r="N107" s="137"/>
      <c r="O107" s="137"/>
      <c r="P107" s="139"/>
      <c r="Q107" s="138"/>
      <c r="R107" s="138"/>
      <c r="S107" s="137"/>
      <c r="T107" s="137"/>
      <c r="U107" s="137"/>
      <c r="V107" s="137"/>
      <c r="W107" s="137">
        <v>1</v>
      </c>
      <c r="X107" s="137"/>
      <c r="Y107" s="137" t="s">
        <v>624</v>
      </c>
    </row>
    <row r="108" spans="1:25" x14ac:dyDescent="0.2">
      <c r="A108" s="19">
        <f t="shared" ref="A108:B108" si="41">+A107+1</f>
        <v>107</v>
      </c>
      <c r="B108" s="23">
        <f t="shared" si="41"/>
        <v>107</v>
      </c>
      <c r="C108" s="24" t="s">
        <v>1005</v>
      </c>
      <c r="D108" s="24">
        <v>44658</v>
      </c>
      <c r="E108" s="138">
        <f>WEEKNUM(Tabla16[[#This Row],[Fecha]],21)</f>
        <v>14</v>
      </c>
      <c r="F108" s="21" t="str">
        <f>CHOOSE(WEEKDAY(Tabla16[[#This Row],[Fecha]]),"D","L","M","X","J","V","S")</f>
        <v>J</v>
      </c>
      <c r="G108" s="147">
        <v>3</v>
      </c>
      <c r="H108" s="147">
        <v>15</v>
      </c>
      <c r="I108" s="147">
        <v>18</v>
      </c>
      <c r="J108" s="147">
        <v>27</v>
      </c>
      <c r="K108" s="147">
        <v>33</v>
      </c>
      <c r="L108" s="147">
        <v>42</v>
      </c>
      <c r="M108" s="137"/>
      <c r="N108" s="137"/>
      <c r="O108" s="137"/>
      <c r="P108" s="139"/>
      <c r="Q108" s="138"/>
      <c r="R108" s="138"/>
      <c r="S108" s="137"/>
      <c r="T108" s="137"/>
      <c r="U108" s="137"/>
      <c r="V108" s="137"/>
      <c r="W108" s="137">
        <v>0</v>
      </c>
      <c r="X108" s="137"/>
      <c r="Y108" s="137" t="s">
        <v>607</v>
      </c>
    </row>
    <row r="109" spans="1:25" x14ac:dyDescent="0.2">
      <c r="A109" s="19">
        <f t="shared" ref="A109:B109" si="42">+A108+1</f>
        <v>108</v>
      </c>
      <c r="B109" s="23">
        <f t="shared" si="42"/>
        <v>108</v>
      </c>
      <c r="C109" s="24" t="s">
        <v>1005</v>
      </c>
      <c r="D109" s="24">
        <v>44658</v>
      </c>
      <c r="E109" s="138">
        <f>WEEKNUM(Tabla16[[#This Row],[Fecha]],21)</f>
        <v>14</v>
      </c>
      <c r="F109" s="21" t="str">
        <f>CHOOSE(WEEKDAY(Tabla16[[#This Row],[Fecha]]),"D","L","M","X","J","V","S")</f>
        <v>J</v>
      </c>
      <c r="G109" s="147">
        <v>4</v>
      </c>
      <c r="H109" s="147">
        <v>17</v>
      </c>
      <c r="I109" s="147">
        <v>22</v>
      </c>
      <c r="J109" s="147">
        <v>37</v>
      </c>
      <c r="K109" s="147">
        <v>40</v>
      </c>
      <c r="L109" s="147">
        <v>46</v>
      </c>
      <c r="M109" s="137"/>
      <c r="N109" s="137"/>
      <c r="O109" s="137"/>
      <c r="P109" s="139"/>
      <c r="Q109" s="138"/>
      <c r="R109" s="138"/>
      <c r="S109" s="137"/>
      <c r="T109" s="137"/>
      <c r="U109" s="137"/>
      <c r="V109" s="137"/>
      <c r="W109" s="137">
        <v>0</v>
      </c>
      <c r="X109" s="137"/>
      <c r="Y109" s="137" t="s">
        <v>607</v>
      </c>
    </row>
    <row r="110" spans="1:25" x14ac:dyDescent="0.2">
      <c r="A110" s="19">
        <f t="shared" ref="A110:B110" si="43">+A109+1</f>
        <v>109</v>
      </c>
      <c r="B110" s="23">
        <f t="shared" si="43"/>
        <v>109</v>
      </c>
      <c r="C110" s="24" t="s">
        <v>1005</v>
      </c>
      <c r="D110" s="24">
        <v>44660</v>
      </c>
      <c r="E110" s="138">
        <f>WEEKNUM(Tabla16[[#This Row],[Fecha]],21)</f>
        <v>14</v>
      </c>
      <c r="F110" s="21" t="str">
        <f>CHOOSE(WEEKDAY(Tabla16[[#This Row],[Fecha]]),"D","L","M","X","J","V","S")</f>
        <v>S</v>
      </c>
      <c r="G110" s="137">
        <v>3</v>
      </c>
      <c r="H110" s="137">
        <v>15</v>
      </c>
      <c r="I110" s="137">
        <v>22</v>
      </c>
      <c r="J110" s="137">
        <v>37</v>
      </c>
      <c r="K110" s="137">
        <v>40</v>
      </c>
      <c r="L110" s="137">
        <v>46</v>
      </c>
      <c r="M110" s="137"/>
      <c r="N110" s="137"/>
      <c r="O110" s="137"/>
      <c r="P110" s="139"/>
      <c r="Q110" s="138"/>
      <c r="R110" s="138"/>
      <c r="S110" s="137"/>
      <c r="T110" s="137"/>
      <c r="U110" s="137"/>
      <c r="V110" s="137"/>
      <c r="W110" s="137">
        <v>0</v>
      </c>
      <c r="X110" s="137"/>
      <c r="Y110" s="137" t="s">
        <v>607</v>
      </c>
    </row>
    <row r="111" spans="1:25" x14ac:dyDescent="0.2">
      <c r="A111" s="19">
        <f t="shared" ref="A111:B111" si="44">+A110+1</f>
        <v>110</v>
      </c>
      <c r="B111" s="23">
        <f t="shared" si="44"/>
        <v>110</v>
      </c>
      <c r="C111" s="24" t="s">
        <v>1005</v>
      </c>
      <c r="D111" s="24">
        <v>44660</v>
      </c>
      <c r="E111" s="138">
        <f>WEEKNUM(Tabla16[[#This Row],[Fecha]],21)</f>
        <v>14</v>
      </c>
      <c r="F111" s="21" t="str">
        <f>CHOOSE(WEEKDAY(Tabla16[[#This Row],[Fecha]]),"D","L","M","X","J","V","S")</f>
        <v>S</v>
      </c>
      <c r="G111" s="137">
        <v>4</v>
      </c>
      <c r="H111" s="160">
        <v>17</v>
      </c>
      <c r="I111" s="137">
        <v>18</v>
      </c>
      <c r="J111" s="137">
        <v>27</v>
      </c>
      <c r="K111" s="137">
        <v>33</v>
      </c>
      <c r="L111" s="137">
        <v>42</v>
      </c>
      <c r="M111" s="137"/>
      <c r="N111" s="137"/>
      <c r="O111" s="137"/>
      <c r="P111" s="139"/>
      <c r="Q111" s="138"/>
      <c r="R111" s="138"/>
      <c r="S111" s="137"/>
      <c r="T111" s="137"/>
      <c r="U111" s="137"/>
      <c r="V111" s="137"/>
      <c r="W111" s="137">
        <v>1</v>
      </c>
      <c r="X111" s="137"/>
      <c r="Y111" s="137" t="s">
        <v>607</v>
      </c>
    </row>
    <row r="112" spans="1:25" x14ac:dyDescent="0.2">
      <c r="A112" s="19">
        <f t="shared" ref="A112:B112" si="45">+A111+1</f>
        <v>111</v>
      </c>
      <c r="B112" s="23">
        <f t="shared" si="45"/>
        <v>111</v>
      </c>
      <c r="C112" s="24" t="s">
        <v>1005</v>
      </c>
      <c r="D112" s="24">
        <v>44660</v>
      </c>
      <c r="E112" s="138">
        <f>WEEKNUM(Tabla16[[#This Row],[Fecha]],21)</f>
        <v>14</v>
      </c>
      <c r="F112" s="21" t="str">
        <f>CHOOSE(WEEKDAY(Tabla16[[#This Row],[Fecha]]),"D","L","M","X","J","V","S")</f>
        <v>S</v>
      </c>
      <c r="G112" s="137">
        <v>1</v>
      </c>
      <c r="H112" s="137">
        <v>10</v>
      </c>
      <c r="I112" s="137">
        <v>19</v>
      </c>
      <c r="J112" s="160">
        <v>23</v>
      </c>
      <c r="K112" s="137">
        <v>32</v>
      </c>
      <c r="L112" s="137">
        <v>44</v>
      </c>
      <c r="M112" s="137"/>
      <c r="N112" s="137"/>
      <c r="O112" s="137"/>
      <c r="P112" s="139"/>
      <c r="Q112" s="138"/>
      <c r="R112" s="138"/>
      <c r="S112" s="137"/>
      <c r="T112" s="137"/>
      <c r="U112" s="137"/>
      <c r="V112" s="137"/>
      <c r="W112" s="137">
        <v>1</v>
      </c>
      <c r="X112" s="137"/>
      <c r="Y112" s="137" t="s">
        <v>607</v>
      </c>
    </row>
    <row r="113" spans="1:25" x14ac:dyDescent="0.2">
      <c r="A113" s="19">
        <f t="shared" ref="A113:B113" si="46">+A112+1</f>
        <v>112</v>
      </c>
      <c r="B113" s="23">
        <f t="shared" si="46"/>
        <v>112</v>
      </c>
      <c r="C113" s="24" t="s">
        <v>1005</v>
      </c>
      <c r="D113" s="24">
        <v>44660</v>
      </c>
      <c r="E113" s="138">
        <f>WEEKNUM(Tabla16[[#This Row],[Fecha]],21)</f>
        <v>14</v>
      </c>
      <c r="F113" s="21" t="str">
        <f>CHOOSE(WEEKDAY(Tabla16[[#This Row],[Fecha]]),"D","L","M","X","J","V","S")</f>
        <v>S</v>
      </c>
      <c r="G113" s="137">
        <v>6</v>
      </c>
      <c r="H113" s="137">
        <v>12</v>
      </c>
      <c r="I113" s="137">
        <v>13</v>
      </c>
      <c r="J113" s="160">
        <v>29</v>
      </c>
      <c r="K113" s="137">
        <v>33</v>
      </c>
      <c r="L113" s="137">
        <v>45</v>
      </c>
      <c r="M113" s="137"/>
      <c r="N113" s="137"/>
      <c r="O113" s="137"/>
      <c r="P113" s="139"/>
      <c r="Q113" s="138"/>
      <c r="R113" s="138"/>
      <c r="S113" s="137"/>
      <c r="T113" s="137"/>
      <c r="U113" s="137"/>
      <c r="V113" s="137"/>
      <c r="W113" s="137">
        <v>1</v>
      </c>
      <c r="X113" s="137"/>
      <c r="Y113" s="137" t="s">
        <v>607</v>
      </c>
    </row>
    <row r="114" spans="1:25" x14ac:dyDescent="0.2">
      <c r="A114" s="19">
        <f t="shared" ref="A114:B114" si="47">+A113+1</f>
        <v>113</v>
      </c>
      <c r="B114" s="23">
        <f t="shared" si="47"/>
        <v>113</v>
      </c>
      <c r="C114" s="24" t="s">
        <v>1005</v>
      </c>
      <c r="D114" s="24">
        <v>44665</v>
      </c>
      <c r="E114" s="138">
        <f>WEEKNUM(Tabla16[[#This Row],[Fecha]],21)</f>
        <v>15</v>
      </c>
      <c r="F114" s="21" t="str">
        <f>CHOOSE(WEEKDAY(Tabla16[[#This Row],[Fecha]]),"D","L","M","X","J","V","S")</f>
        <v>J</v>
      </c>
      <c r="G114" s="137">
        <v>3</v>
      </c>
      <c r="H114" s="137">
        <v>11</v>
      </c>
      <c r="I114" s="160">
        <v>18</v>
      </c>
      <c r="J114" s="160">
        <v>29</v>
      </c>
      <c r="K114" s="137">
        <v>37</v>
      </c>
      <c r="L114" s="137">
        <v>45</v>
      </c>
      <c r="M114" s="137"/>
      <c r="N114" s="137"/>
      <c r="O114" s="137"/>
      <c r="P114" s="139"/>
      <c r="Q114" s="138"/>
      <c r="R114" s="138"/>
      <c r="S114" s="137"/>
      <c r="T114" s="137"/>
      <c r="U114" s="137"/>
      <c r="V114" s="137"/>
      <c r="W114" s="137">
        <v>2</v>
      </c>
      <c r="X114" s="137"/>
      <c r="Y114" s="137" t="s">
        <v>607</v>
      </c>
    </row>
    <row r="115" spans="1:25" x14ac:dyDescent="0.2">
      <c r="A115" s="19">
        <f t="shared" ref="A115:B115" si="48">+A114+1</f>
        <v>114</v>
      </c>
      <c r="B115" s="23">
        <f t="shared" si="48"/>
        <v>114</v>
      </c>
      <c r="C115" s="24" t="s">
        <v>1005</v>
      </c>
      <c r="D115" s="24">
        <v>44665</v>
      </c>
      <c r="E115" s="138">
        <f>WEEKNUM(Tabla16[[#This Row],[Fecha]],21)</f>
        <v>15</v>
      </c>
      <c r="F115" s="21" t="str">
        <f>CHOOSE(WEEKDAY(Tabla16[[#This Row],[Fecha]]),"D","L","M","X","J","V","S")</f>
        <v>J</v>
      </c>
      <c r="G115" s="137">
        <v>4</v>
      </c>
      <c r="H115" s="137">
        <v>15</v>
      </c>
      <c r="I115" s="137">
        <v>23</v>
      </c>
      <c r="J115" s="137">
        <v>27</v>
      </c>
      <c r="K115" s="137">
        <v>33</v>
      </c>
      <c r="L115" s="137">
        <v>46</v>
      </c>
      <c r="M115" s="137"/>
      <c r="N115" s="137"/>
      <c r="O115" s="137"/>
      <c r="P115" s="139"/>
      <c r="Q115" s="138"/>
      <c r="R115" s="138"/>
      <c r="S115" s="137"/>
      <c r="T115" s="137"/>
      <c r="U115" s="137"/>
      <c r="V115" s="137"/>
      <c r="W115" s="137">
        <v>0</v>
      </c>
      <c r="X115" s="137"/>
      <c r="Y115" s="137" t="s">
        <v>607</v>
      </c>
    </row>
    <row r="116" spans="1:25" x14ac:dyDescent="0.2">
      <c r="A116" s="19">
        <f t="shared" ref="A116:B116" si="49">+A115+1</f>
        <v>115</v>
      </c>
      <c r="B116" s="23">
        <f t="shared" si="49"/>
        <v>115</v>
      </c>
      <c r="C116" s="24" t="s">
        <v>1005</v>
      </c>
      <c r="D116" s="24">
        <v>44665</v>
      </c>
      <c r="E116" s="138">
        <f>WEEKNUM(Tabla16[[#This Row],[Fecha]],21)</f>
        <v>15</v>
      </c>
      <c r="F116" s="21" t="str">
        <f>CHOOSE(WEEKDAY(Tabla16[[#This Row],[Fecha]]),"D","L","M","X","J","V","S")</f>
        <v>J</v>
      </c>
      <c r="G116" s="147">
        <v>12</v>
      </c>
      <c r="H116" s="147">
        <v>13</v>
      </c>
      <c r="I116" s="147">
        <v>15</v>
      </c>
      <c r="J116" s="147">
        <v>19</v>
      </c>
      <c r="K116" s="147">
        <v>22</v>
      </c>
      <c r="L116" s="158">
        <v>40</v>
      </c>
      <c r="M116" s="137"/>
      <c r="N116" s="137"/>
      <c r="O116" s="137"/>
      <c r="P116" s="139"/>
      <c r="Q116" s="138"/>
      <c r="R116" s="138"/>
      <c r="S116" s="137"/>
      <c r="T116" s="137"/>
      <c r="U116" s="137"/>
      <c r="V116" s="137"/>
      <c r="W116" s="137">
        <v>1</v>
      </c>
      <c r="X116" s="137"/>
      <c r="Y116" s="137" t="s">
        <v>624</v>
      </c>
    </row>
    <row r="117" spans="1:25" x14ac:dyDescent="0.2">
      <c r="A117" s="19">
        <f t="shared" ref="A117:B117" si="50">+A116+1</f>
        <v>116</v>
      </c>
      <c r="B117" s="23">
        <f t="shared" si="50"/>
        <v>116</v>
      </c>
      <c r="C117" s="24" t="s">
        <v>1005</v>
      </c>
      <c r="D117" s="24">
        <v>44665</v>
      </c>
      <c r="E117" s="138">
        <f>WEEKNUM(Tabla16[[#This Row],[Fecha]],21)</f>
        <v>15</v>
      </c>
      <c r="F117" s="21" t="str">
        <f>CHOOSE(WEEKDAY(Tabla16[[#This Row],[Fecha]]),"D","L","M","X","J","V","S")</f>
        <v>J</v>
      </c>
      <c r="G117" s="158">
        <v>1</v>
      </c>
      <c r="H117" s="147">
        <v>4</v>
      </c>
      <c r="I117" s="147">
        <v>14</v>
      </c>
      <c r="J117" s="147">
        <v>33</v>
      </c>
      <c r="K117" s="158">
        <v>41</v>
      </c>
      <c r="L117" s="147">
        <v>42</v>
      </c>
      <c r="M117" s="137"/>
      <c r="N117" s="137"/>
      <c r="O117" s="137"/>
      <c r="P117" s="139"/>
      <c r="Q117" s="138"/>
      <c r="R117" s="138"/>
      <c r="S117" s="137"/>
      <c r="T117" s="137"/>
      <c r="U117" s="137"/>
      <c r="V117" s="137"/>
      <c r="W117" s="137">
        <v>2</v>
      </c>
      <c r="X117" s="137"/>
      <c r="Y117" s="137" t="s">
        <v>624</v>
      </c>
    </row>
    <row r="118" spans="1:25" x14ac:dyDescent="0.2">
      <c r="A118" s="19">
        <f t="shared" ref="A118:B118" si="51">+A117+1</f>
        <v>117</v>
      </c>
      <c r="B118" s="23">
        <f t="shared" si="51"/>
        <v>117</v>
      </c>
      <c r="C118" s="24" t="s">
        <v>1005</v>
      </c>
      <c r="D118" s="24">
        <v>44667</v>
      </c>
      <c r="E118" s="138">
        <f>WEEKNUM(Tabla16[[#This Row],[Fecha]],21)</f>
        <v>15</v>
      </c>
      <c r="F118" s="21" t="str">
        <f>CHOOSE(WEEKDAY(Tabla16[[#This Row],[Fecha]]),"D","L","M","X","J","V","S")</f>
        <v>S</v>
      </c>
      <c r="G118" s="137">
        <v>1</v>
      </c>
      <c r="H118" s="137">
        <v>4</v>
      </c>
      <c r="I118" s="137">
        <v>15</v>
      </c>
      <c r="J118" s="160">
        <v>19</v>
      </c>
      <c r="K118" s="137">
        <v>22</v>
      </c>
      <c r="L118" s="137">
        <v>40</v>
      </c>
      <c r="M118" s="137"/>
      <c r="N118" s="137"/>
      <c r="O118" s="137"/>
      <c r="P118" s="139"/>
      <c r="Q118" s="138"/>
      <c r="R118" s="138"/>
      <c r="S118" s="137"/>
      <c r="T118" s="137"/>
      <c r="U118" s="137"/>
      <c r="V118" s="137"/>
      <c r="W118" s="137">
        <v>1</v>
      </c>
      <c r="X118" s="137"/>
      <c r="Y118" s="137" t="s">
        <v>624</v>
      </c>
    </row>
    <row r="119" spans="1:25" x14ac:dyDescent="0.2">
      <c r="A119" s="19">
        <f t="shared" ref="A119:B119" si="52">+A118+1</f>
        <v>118</v>
      </c>
      <c r="B119" s="23">
        <f t="shared" si="52"/>
        <v>118</v>
      </c>
      <c r="C119" s="24" t="s">
        <v>1005</v>
      </c>
      <c r="D119" s="24">
        <v>44667</v>
      </c>
      <c r="E119" s="138">
        <f>WEEKNUM(Tabla16[[#This Row],[Fecha]],21)</f>
        <v>15</v>
      </c>
      <c r="F119" s="21" t="str">
        <f>CHOOSE(WEEKDAY(Tabla16[[#This Row],[Fecha]]),"D","L","M","X","J","V","S")</f>
        <v>S</v>
      </c>
      <c r="G119" s="147">
        <v>12</v>
      </c>
      <c r="H119" s="147">
        <v>13</v>
      </c>
      <c r="I119" s="147">
        <v>33</v>
      </c>
      <c r="J119" s="147">
        <v>41</v>
      </c>
      <c r="K119" s="147">
        <v>42</v>
      </c>
      <c r="L119" s="147">
        <v>44</v>
      </c>
      <c r="M119" s="137"/>
      <c r="N119" s="137"/>
      <c r="O119" s="137"/>
      <c r="P119" s="139"/>
      <c r="Q119" s="138"/>
      <c r="R119" s="138"/>
      <c r="S119" s="137"/>
      <c r="T119" s="137"/>
      <c r="U119" s="137"/>
      <c r="V119" s="137"/>
      <c r="W119" s="137">
        <v>0</v>
      </c>
      <c r="X119" s="137"/>
      <c r="Y119" s="137" t="s">
        <v>624</v>
      </c>
    </row>
    <row r="120" spans="1:25" x14ac:dyDescent="0.2">
      <c r="A120" s="19">
        <f t="shared" ref="A120:B120" si="53">+A119+1</f>
        <v>119</v>
      </c>
      <c r="B120" s="23">
        <f t="shared" si="53"/>
        <v>119</v>
      </c>
      <c r="C120" s="24" t="s">
        <v>1005</v>
      </c>
      <c r="D120" s="24">
        <v>44667</v>
      </c>
      <c r="E120" s="138">
        <f>WEEKNUM(Tabla16[[#This Row],[Fecha]],21)</f>
        <v>15</v>
      </c>
      <c r="F120" s="21" t="str">
        <f>CHOOSE(WEEKDAY(Tabla16[[#This Row],[Fecha]]),"D","L","M","X","J","V","S")</f>
        <v>S</v>
      </c>
      <c r="G120" s="147">
        <v>4</v>
      </c>
      <c r="H120" s="147">
        <v>11</v>
      </c>
      <c r="I120" s="147">
        <v>17</v>
      </c>
      <c r="J120" s="147">
        <v>29</v>
      </c>
      <c r="K120" s="147">
        <v>32</v>
      </c>
      <c r="L120" s="158">
        <v>46</v>
      </c>
      <c r="M120" s="137"/>
      <c r="N120" s="137"/>
      <c r="O120" s="137"/>
      <c r="P120" s="139"/>
      <c r="Q120" s="138"/>
      <c r="R120" s="138"/>
      <c r="S120" s="137"/>
      <c r="T120" s="137"/>
      <c r="U120" s="137"/>
      <c r="V120" s="137"/>
      <c r="W120" s="137">
        <v>1</v>
      </c>
      <c r="X120" s="137"/>
      <c r="Y120" s="137" t="s">
        <v>607</v>
      </c>
    </row>
    <row r="121" spans="1:25" x14ac:dyDescent="0.2">
      <c r="A121" s="19">
        <f t="shared" ref="A121:B121" si="54">+A120+1</f>
        <v>120</v>
      </c>
      <c r="B121" s="23">
        <f t="shared" si="54"/>
        <v>120</v>
      </c>
      <c r="C121" s="24" t="s">
        <v>1005</v>
      </c>
      <c r="D121" s="24">
        <v>44667</v>
      </c>
      <c r="E121" s="138">
        <f>WEEKNUM(Tabla16[[#This Row],[Fecha]],21)</f>
        <v>15</v>
      </c>
      <c r="F121" s="21" t="str">
        <f>CHOOSE(WEEKDAY(Tabla16[[#This Row],[Fecha]]),"D","L","M","X","J","V","S")</f>
        <v>S</v>
      </c>
      <c r="G121" s="147">
        <v>6</v>
      </c>
      <c r="H121" s="147">
        <v>15</v>
      </c>
      <c r="I121" s="147">
        <v>22</v>
      </c>
      <c r="J121" s="147">
        <v>23</v>
      </c>
      <c r="K121" s="147">
        <v>33</v>
      </c>
      <c r="L121" s="147">
        <v>41</v>
      </c>
      <c r="M121" s="137"/>
      <c r="N121" s="137"/>
      <c r="O121" s="137"/>
      <c r="P121" s="139"/>
      <c r="Q121" s="138"/>
      <c r="R121" s="138"/>
      <c r="S121" s="137"/>
      <c r="T121" s="137"/>
      <c r="U121" s="137"/>
      <c r="V121" s="137"/>
      <c r="W121" s="137">
        <v>0</v>
      </c>
      <c r="X121" s="137"/>
      <c r="Y121" s="137" t="s">
        <v>607</v>
      </c>
    </row>
    <row r="122" spans="1:25" x14ac:dyDescent="0.2">
      <c r="A122" s="19">
        <f t="shared" ref="A122:B122" si="55">+A121+1</f>
        <v>121</v>
      </c>
      <c r="B122" s="23">
        <f t="shared" si="55"/>
        <v>121</v>
      </c>
      <c r="C122" s="24" t="s">
        <v>1005</v>
      </c>
      <c r="D122" s="24">
        <v>44672</v>
      </c>
      <c r="E122" s="138">
        <f>WEEKNUM(Tabla16[[#This Row],[Fecha]],21)</f>
        <v>16</v>
      </c>
      <c r="F122" s="21" t="str">
        <f>CHOOSE(WEEKDAY(Tabla16[[#This Row],[Fecha]]),"D","L","M","X","J","V","S")</f>
        <v>J</v>
      </c>
      <c r="G122" s="137">
        <v>14</v>
      </c>
      <c r="H122" s="137">
        <v>15</v>
      </c>
      <c r="I122" s="137">
        <v>22</v>
      </c>
      <c r="J122" s="137">
        <v>40</v>
      </c>
      <c r="K122" s="160">
        <v>41</v>
      </c>
      <c r="L122" s="137">
        <v>47</v>
      </c>
      <c r="M122" s="137"/>
      <c r="N122" s="137"/>
      <c r="O122" s="137"/>
      <c r="P122" s="139"/>
      <c r="Q122" s="138"/>
      <c r="R122" s="138"/>
      <c r="S122" s="137"/>
      <c r="T122" s="137"/>
      <c r="U122" s="137"/>
      <c r="V122" s="137"/>
      <c r="W122" s="137">
        <v>1</v>
      </c>
      <c r="X122" s="137"/>
      <c r="Y122" s="137" t="s">
        <v>624</v>
      </c>
    </row>
    <row r="123" spans="1:25" x14ac:dyDescent="0.2">
      <c r="A123" s="19">
        <f t="shared" ref="A123:B123" si="56">+A122+1</f>
        <v>122</v>
      </c>
      <c r="B123" s="23">
        <f t="shared" si="56"/>
        <v>122</v>
      </c>
      <c r="C123" s="24" t="s">
        <v>1005</v>
      </c>
      <c r="D123" s="24">
        <v>44672</v>
      </c>
      <c r="E123" s="138">
        <f>WEEKNUM(Tabla16[[#This Row],[Fecha]],21)</f>
        <v>16</v>
      </c>
      <c r="F123" s="21" t="str">
        <f>CHOOSE(WEEKDAY(Tabla16[[#This Row],[Fecha]]),"D","L","M","X","J","V","S")</f>
        <v>J</v>
      </c>
      <c r="G123" s="147">
        <v>4</v>
      </c>
      <c r="H123" s="147">
        <v>12</v>
      </c>
      <c r="I123" s="147">
        <v>13</v>
      </c>
      <c r="J123" s="147">
        <v>33</v>
      </c>
      <c r="K123" s="147">
        <v>35</v>
      </c>
      <c r="L123" s="147">
        <v>44</v>
      </c>
      <c r="M123" s="137"/>
      <c r="N123" s="137"/>
      <c r="O123" s="137"/>
      <c r="P123" s="139"/>
      <c r="Q123" s="138"/>
      <c r="R123" s="138"/>
      <c r="S123" s="137"/>
      <c r="T123" s="137"/>
      <c r="U123" s="137"/>
      <c r="V123" s="137"/>
      <c r="W123" s="137">
        <v>0</v>
      </c>
      <c r="X123" s="137"/>
      <c r="Y123" s="137" t="s">
        <v>624</v>
      </c>
    </row>
    <row r="124" spans="1:25" x14ac:dyDescent="0.2">
      <c r="A124" s="19">
        <f t="shared" ref="A124:B124" si="57">+A123+1</f>
        <v>123</v>
      </c>
      <c r="B124" s="23">
        <f t="shared" si="57"/>
        <v>123</v>
      </c>
      <c r="C124" s="24" t="s">
        <v>1005</v>
      </c>
      <c r="D124" s="24">
        <v>44672</v>
      </c>
      <c r="E124" s="138">
        <f>WEEKNUM(Tabla16[[#This Row],[Fecha]],21)</f>
        <v>16</v>
      </c>
      <c r="F124" s="21" t="str">
        <f>CHOOSE(WEEKDAY(Tabla16[[#This Row],[Fecha]]),"D","L","M","X","J","V","S")</f>
        <v>J</v>
      </c>
      <c r="G124" s="158">
        <v>1</v>
      </c>
      <c r="H124" s="147">
        <v>15</v>
      </c>
      <c r="I124" s="158">
        <v>27</v>
      </c>
      <c r="J124" s="147">
        <v>29</v>
      </c>
      <c r="K124" s="147">
        <v>34</v>
      </c>
      <c r="L124" s="147">
        <v>48</v>
      </c>
      <c r="M124" s="137"/>
      <c r="N124" s="137"/>
      <c r="O124" s="137"/>
      <c r="P124" s="139"/>
      <c r="Q124" s="138"/>
      <c r="R124" s="138"/>
      <c r="S124" s="137"/>
      <c r="T124" s="137"/>
      <c r="U124" s="137"/>
      <c r="V124" s="137"/>
      <c r="W124" s="137">
        <v>2</v>
      </c>
      <c r="X124" s="137"/>
      <c r="Y124" s="137" t="s">
        <v>607</v>
      </c>
    </row>
    <row r="125" spans="1:25" x14ac:dyDescent="0.2">
      <c r="A125" s="19">
        <f t="shared" ref="A125:B125" si="58">+A124+1</f>
        <v>124</v>
      </c>
      <c r="B125" s="23">
        <f t="shared" si="58"/>
        <v>124</v>
      </c>
      <c r="C125" s="24" t="s">
        <v>1005</v>
      </c>
      <c r="D125" s="24">
        <v>44672</v>
      </c>
      <c r="E125" s="138">
        <f>WEEKNUM(Tabla16[[#This Row],[Fecha]],21)</f>
        <v>16</v>
      </c>
      <c r="F125" s="21" t="str">
        <f>CHOOSE(WEEKDAY(Tabla16[[#This Row],[Fecha]]),"D","L","M","X","J","V","S")</f>
        <v>J</v>
      </c>
      <c r="G125" s="147">
        <v>4</v>
      </c>
      <c r="H125" s="158">
        <v>11</v>
      </c>
      <c r="I125" s="147">
        <v>17</v>
      </c>
      <c r="J125" s="147">
        <v>33</v>
      </c>
      <c r="K125" s="147">
        <v>40</v>
      </c>
      <c r="L125" s="147">
        <v>45</v>
      </c>
      <c r="M125" s="137"/>
      <c r="N125" s="137"/>
      <c r="O125" s="137"/>
      <c r="P125" s="139"/>
      <c r="Q125" s="138"/>
      <c r="R125" s="138"/>
      <c r="S125" s="137"/>
      <c r="T125" s="137"/>
      <c r="U125" s="137"/>
      <c r="V125" s="137"/>
      <c r="W125" s="137">
        <v>1</v>
      </c>
      <c r="X125" s="137"/>
      <c r="Y125" s="137" t="s">
        <v>607</v>
      </c>
    </row>
    <row r="126" spans="1:25" x14ac:dyDescent="0.2">
      <c r="A126" s="19">
        <f t="shared" ref="A126:B126" si="59">+A125+1</f>
        <v>125</v>
      </c>
      <c r="B126" s="23">
        <f t="shared" si="59"/>
        <v>125</v>
      </c>
      <c r="C126" s="24" t="s">
        <v>1005</v>
      </c>
      <c r="D126" s="24">
        <v>44674</v>
      </c>
      <c r="E126" s="138">
        <f>WEEKNUM(Tabla16[[#This Row],[Fecha]],21)</f>
        <v>16</v>
      </c>
      <c r="F126" s="21" t="str">
        <f>CHOOSE(WEEKDAY(Tabla16[[#This Row],[Fecha]]),"D","L","M","X","J","V","S")</f>
        <v>S</v>
      </c>
      <c r="G126" s="160">
        <v>1</v>
      </c>
      <c r="H126" s="137">
        <v>17</v>
      </c>
      <c r="I126" s="137">
        <v>22</v>
      </c>
      <c r="J126" s="137">
        <v>34</v>
      </c>
      <c r="K126" s="137">
        <v>45</v>
      </c>
      <c r="L126" s="137">
        <v>48</v>
      </c>
      <c r="M126" s="137"/>
      <c r="N126" s="137"/>
      <c r="O126" s="137"/>
      <c r="P126" s="139"/>
      <c r="Q126" s="138"/>
      <c r="R126" s="138"/>
      <c r="S126" s="137"/>
      <c r="T126" s="137"/>
      <c r="U126" s="137"/>
      <c r="V126" s="137"/>
      <c r="W126" s="137">
        <v>1</v>
      </c>
      <c r="X126" s="137"/>
      <c r="Y126" s="137" t="s">
        <v>607</v>
      </c>
    </row>
    <row r="127" spans="1:25" x14ac:dyDescent="0.2">
      <c r="A127" s="19">
        <f t="shared" ref="A127:B127" si="60">+A126+1</f>
        <v>126</v>
      </c>
      <c r="B127" s="23">
        <f t="shared" si="60"/>
        <v>126</v>
      </c>
      <c r="C127" s="24" t="s">
        <v>1005</v>
      </c>
      <c r="D127" s="24">
        <v>44674</v>
      </c>
      <c r="E127" s="138">
        <f>WEEKNUM(Tabla16[[#This Row],[Fecha]],21)</f>
        <v>16</v>
      </c>
      <c r="F127" s="21" t="str">
        <f>CHOOSE(WEEKDAY(Tabla16[[#This Row],[Fecha]]),"D","L","M","X","J","V","S")</f>
        <v>S</v>
      </c>
      <c r="G127" s="137">
        <v>4</v>
      </c>
      <c r="H127" s="137">
        <v>15</v>
      </c>
      <c r="I127" s="137">
        <v>18</v>
      </c>
      <c r="J127" s="160">
        <v>29</v>
      </c>
      <c r="K127" s="137">
        <v>33</v>
      </c>
      <c r="L127" s="137">
        <v>40</v>
      </c>
      <c r="M127" s="137"/>
      <c r="N127" s="137"/>
      <c r="O127" s="137"/>
      <c r="P127" s="139"/>
      <c r="Q127" s="138"/>
      <c r="R127" s="138"/>
      <c r="S127" s="137"/>
      <c r="T127" s="137"/>
      <c r="U127" s="137"/>
      <c r="V127" s="137"/>
      <c r="W127" s="137">
        <v>1</v>
      </c>
      <c r="X127" s="137"/>
      <c r="Y127" s="137" t="s">
        <v>607</v>
      </c>
    </row>
    <row r="128" spans="1:25" x14ac:dyDescent="0.2">
      <c r="A128" s="19">
        <f t="shared" ref="A128:B128" si="61">+A127+1</f>
        <v>127</v>
      </c>
      <c r="B128" s="23">
        <f t="shared" si="61"/>
        <v>127</v>
      </c>
      <c r="C128" s="24" t="s">
        <v>1005</v>
      </c>
      <c r="D128" s="24">
        <v>44674</v>
      </c>
      <c r="E128" s="138">
        <f>WEEKNUM(Tabla16[[#This Row],[Fecha]],21)</f>
        <v>16</v>
      </c>
      <c r="F128" s="21" t="str">
        <f>CHOOSE(WEEKDAY(Tabla16[[#This Row],[Fecha]]),"D","L","M","X","J","V","S")</f>
        <v>S</v>
      </c>
      <c r="G128" s="158">
        <v>1</v>
      </c>
      <c r="H128" s="147">
        <v>4</v>
      </c>
      <c r="I128" s="147">
        <v>15</v>
      </c>
      <c r="J128" s="147">
        <v>19</v>
      </c>
      <c r="K128" s="147">
        <v>22</v>
      </c>
      <c r="L128" s="147">
        <v>40</v>
      </c>
      <c r="M128" s="137"/>
      <c r="N128" s="137"/>
      <c r="O128" s="137"/>
      <c r="P128" s="139"/>
      <c r="Q128" s="138"/>
      <c r="R128" s="138"/>
      <c r="S128" s="137"/>
      <c r="T128" s="137"/>
      <c r="U128" s="137"/>
      <c r="V128" s="137"/>
      <c r="W128" s="137">
        <v>1</v>
      </c>
      <c r="X128" s="137"/>
      <c r="Y128" s="137" t="s">
        <v>624</v>
      </c>
    </row>
    <row r="129" spans="1:25" x14ac:dyDescent="0.2">
      <c r="A129" s="19">
        <f t="shared" ref="A129:B129" si="62">+A128+1</f>
        <v>128</v>
      </c>
      <c r="B129" s="23">
        <f t="shared" si="62"/>
        <v>128</v>
      </c>
      <c r="C129" s="24" t="s">
        <v>1005</v>
      </c>
      <c r="D129" s="24">
        <v>44674</v>
      </c>
      <c r="E129" s="138">
        <f>WEEKNUM(Tabla16[[#This Row],[Fecha]],21)</f>
        <v>16</v>
      </c>
      <c r="F129" s="21" t="str">
        <f>CHOOSE(WEEKDAY(Tabla16[[#This Row],[Fecha]]),"D","L","M","X","J","V","S")</f>
        <v>S</v>
      </c>
      <c r="G129" s="147">
        <v>12</v>
      </c>
      <c r="H129" s="147">
        <v>13</v>
      </c>
      <c r="I129" s="158">
        <v>14</v>
      </c>
      <c r="J129" s="147">
        <v>17</v>
      </c>
      <c r="K129" s="147">
        <v>33</v>
      </c>
      <c r="L129" s="147">
        <v>42</v>
      </c>
      <c r="M129" s="137"/>
      <c r="N129" s="137"/>
      <c r="O129" s="137"/>
      <c r="P129" s="139"/>
      <c r="Q129" s="138"/>
      <c r="R129" s="138"/>
      <c r="S129" s="137"/>
      <c r="T129" s="137"/>
      <c r="U129" s="137"/>
      <c r="V129" s="137"/>
      <c r="W129" s="137">
        <v>1</v>
      </c>
      <c r="X129" s="137"/>
      <c r="Y129" s="137" t="s">
        <v>624</v>
      </c>
    </row>
    <row r="130" spans="1:25" x14ac:dyDescent="0.2">
      <c r="A130" s="19">
        <f t="shared" ref="A130:B130" si="63">+A129+1</f>
        <v>129</v>
      </c>
      <c r="B130" s="23">
        <f t="shared" si="63"/>
        <v>129</v>
      </c>
      <c r="C130" s="24" t="s">
        <v>1005</v>
      </c>
      <c r="D130" s="24">
        <v>44679</v>
      </c>
      <c r="E130" s="138">
        <f>WEEKNUM(Tabla16[[#This Row],[Fecha]],21)</f>
        <v>17</v>
      </c>
      <c r="F130" s="21" t="str">
        <f>CHOOSE(WEEKDAY(Tabla16[[#This Row],[Fecha]]),"D","L","M","X","J","V","S")</f>
        <v>J</v>
      </c>
      <c r="G130" s="137">
        <v>1</v>
      </c>
      <c r="H130" s="160">
        <v>18</v>
      </c>
      <c r="I130" s="137">
        <v>19</v>
      </c>
      <c r="J130" s="137">
        <v>27</v>
      </c>
      <c r="K130" s="137">
        <v>34</v>
      </c>
      <c r="L130" s="137">
        <v>46</v>
      </c>
      <c r="M130" s="137"/>
      <c r="N130" s="137"/>
      <c r="O130" s="137"/>
      <c r="P130" s="139"/>
      <c r="Q130" s="138"/>
      <c r="R130" s="138"/>
      <c r="S130" s="137"/>
      <c r="T130" s="137"/>
      <c r="U130" s="137"/>
      <c r="V130" s="137"/>
      <c r="W130" s="137">
        <v>1</v>
      </c>
      <c r="X130" s="137"/>
      <c r="Y130" s="137" t="s">
        <v>607</v>
      </c>
    </row>
    <row r="131" spans="1:25" x14ac:dyDescent="0.2">
      <c r="A131" s="19">
        <f t="shared" ref="A131:B131" si="64">+A130+1</f>
        <v>130</v>
      </c>
      <c r="B131" s="23">
        <f t="shared" si="64"/>
        <v>130</v>
      </c>
      <c r="C131" s="24" t="s">
        <v>1005</v>
      </c>
      <c r="D131" s="24">
        <v>44679</v>
      </c>
      <c r="E131" s="138">
        <f>WEEKNUM(Tabla16[[#This Row],[Fecha]],21)</f>
        <v>17</v>
      </c>
      <c r="F131" s="21" t="str">
        <f>CHOOSE(WEEKDAY(Tabla16[[#This Row],[Fecha]]),"D","L","M","X","J","V","S")</f>
        <v>J</v>
      </c>
      <c r="G131" s="137">
        <v>4</v>
      </c>
      <c r="H131" s="137">
        <v>11</v>
      </c>
      <c r="I131" s="137">
        <v>26</v>
      </c>
      <c r="J131" s="137">
        <v>29</v>
      </c>
      <c r="K131" s="137">
        <v>33</v>
      </c>
      <c r="L131" s="137">
        <v>40</v>
      </c>
      <c r="M131" s="137"/>
      <c r="N131" s="137"/>
      <c r="O131" s="137"/>
      <c r="P131" s="139"/>
      <c r="Q131" s="138"/>
      <c r="R131" s="138"/>
      <c r="S131" s="137"/>
      <c r="T131" s="137"/>
      <c r="U131" s="137"/>
      <c r="V131" s="137"/>
      <c r="W131" s="137">
        <v>0</v>
      </c>
      <c r="X131" s="137"/>
      <c r="Y131" s="137" t="s">
        <v>607</v>
      </c>
    </row>
    <row r="132" spans="1:25" x14ac:dyDescent="0.2">
      <c r="A132" s="19">
        <f t="shared" ref="A132:B132" si="65">+A131+1</f>
        <v>131</v>
      </c>
      <c r="B132" s="23">
        <f t="shared" si="65"/>
        <v>131</v>
      </c>
      <c r="C132" s="24" t="s">
        <v>1005</v>
      </c>
      <c r="D132" s="24">
        <v>44679</v>
      </c>
      <c r="E132" s="138">
        <f>WEEKNUM(Tabla16[[#This Row],[Fecha]],21)</f>
        <v>17</v>
      </c>
      <c r="F132" s="21" t="str">
        <f>CHOOSE(WEEKDAY(Tabla16[[#This Row],[Fecha]]),"D","L","M","X","J","V","S")</f>
        <v>J</v>
      </c>
      <c r="G132" s="147">
        <v>1</v>
      </c>
      <c r="H132" s="147">
        <v>4</v>
      </c>
      <c r="I132" s="147">
        <v>19</v>
      </c>
      <c r="J132" s="147">
        <v>33</v>
      </c>
      <c r="K132" s="147">
        <v>40</v>
      </c>
      <c r="L132" s="147">
        <v>44</v>
      </c>
      <c r="M132" s="137"/>
      <c r="N132" s="137"/>
      <c r="O132" s="137"/>
      <c r="P132" s="139"/>
      <c r="Q132" s="138"/>
      <c r="R132" s="138"/>
      <c r="S132" s="137"/>
      <c r="T132" s="137"/>
      <c r="U132" s="137"/>
      <c r="V132" s="137"/>
      <c r="W132" s="137">
        <v>0</v>
      </c>
      <c r="X132" s="137"/>
      <c r="Y132" s="137" t="s">
        <v>624</v>
      </c>
    </row>
    <row r="133" spans="1:25" x14ac:dyDescent="0.2">
      <c r="A133" s="19">
        <f t="shared" ref="A133:B133" si="66">+A132+1</f>
        <v>132</v>
      </c>
      <c r="B133" s="23">
        <f t="shared" si="66"/>
        <v>132</v>
      </c>
      <c r="C133" s="24" t="s">
        <v>1005</v>
      </c>
      <c r="D133" s="24">
        <v>44679</v>
      </c>
      <c r="E133" s="138">
        <f>WEEKNUM(Tabla16[[#This Row],[Fecha]],21)</f>
        <v>17</v>
      </c>
      <c r="F133" s="21" t="str">
        <f>CHOOSE(WEEKDAY(Tabla16[[#This Row],[Fecha]]),"D","L","M","X","J","V","S")</f>
        <v>J</v>
      </c>
      <c r="G133" s="147">
        <v>14</v>
      </c>
      <c r="H133" s="147">
        <v>15</v>
      </c>
      <c r="I133" s="147">
        <v>17</v>
      </c>
      <c r="J133" s="147">
        <v>38</v>
      </c>
      <c r="K133" s="147">
        <v>41</v>
      </c>
      <c r="L133" s="147">
        <v>42</v>
      </c>
      <c r="M133" s="137"/>
      <c r="N133" s="137"/>
      <c r="O133" s="137"/>
      <c r="P133" s="139"/>
      <c r="Q133" s="138"/>
      <c r="R133" s="138"/>
      <c r="S133" s="137"/>
      <c r="T133" s="137"/>
      <c r="U133" s="137"/>
      <c r="V133" s="137"/>
      <c r="W133" s="137">
        <v>0</v>
      </c>
      <c r="X133" s="137"/>
      <c r="Y133" s="137" t="s">
        <v>624</v>
      </c>
    </row>
    <row r="134" spans="1:25" x14ac:dyDescent="0.2">
      <c r="A134" s="19">
        <f t="shared" ref="A134:B134" si="67">+A133+1</f>
        <v>133</v>
      </c>
      <c r="B134" s="23">
        <f t="shared" si="67"/>
        <v>133</v>
      </c>
      <c r="C134" s="24" t="s">
        <v>1005</v>
      </c>
      <c r="D134" s="24">
        <v>44681</v>
      </c>
      <c r="E134" s="138">
        <f>WEEKNUM(Tabla16[[#This Row],[Fecha]],21)</f>
        <v>17</v>
      </c>
      <c r="F134" s="21" t="str">
        <f>CHOOSE(WEEKDAY(Tabla16[[#This Row],[Fecha]]),"D","L","M","X","J","V","S")</f>
        <v>S</v>
      </c>
      <c r="G134" s="160">
        <v>12</v>
      </c>
      <c r="H134" s="137">
        <v>13</v>
      </c>
      <c r="I134" s="137">
        <v>17</v>
      </c>
      <c r="J134" s="137">
        <v>22</v>
      </c>
      <c r="K134" s="137">
        <v>33</v>
      </c>
      <c r="L134" s="137">
        <v>42</v>
      </c>
      <c r="M134" s="137"/>
      <c r="N134" s="137"/>
      <c r="O134" s="137"/>
      <c r="P134" s="139"/>
      <c r="Q134" s="138"/>
      <c r="R134" s="138"/>
      <c r="S134" s="137"/>
      <c r="T134" s="137"/>
      <c r="U134" s="137"/>
      <c r="V134" s="137"/>
      <c r="W134" s="137">
        <v>1</v>
      </c>
      <c r="X134" s="137"/>
      <c r="Y134" s="137" t="s">
        <v>624</v>
      </c>
    </row>
    <row r="135" spans="1:25" x14ac:dyDescent="0.2">
      <c r="A135" s="19">
        <f t="shared" ref="A135:B135" si="68">+A134+1</f>
        <v>134</v>
      </c>
      <c r="B135" s="23">
        <f t="shared" si="68"/>
        <v>134</v>
      </c>
      <c r="C135" s="24" t="s">
        <v>1005</v>
      </c>
      <c r="D135" s="24">
        <v>44681</v>
      </c>
      <c r="E135" s="138">
        <f>WEEKNUM(Tabla16[[#This Row],[Fecha]],21)</f>
        <v>17</v>
      </c>
      <c r="F135" s="21" t="str">
        <f>CHOOSE(WEEKDAY(Tabla16[[#This Row],[Fecha]]),"D","L","M","X","J","V","S")</f>
        <v>S</v>
      </c>
      <c r="G135" s="147">
        <v>1</v>
      </c>
      <c r="H135" s="147">
        <v>14</v>
      </c>
      <c r="I135" s="147">
        <v>19</v>
      </c>
      <c r="J135" s="147">
        <v>40</v>
      </c>
      <c r="K135" s="147">
        <v>41</v>
      </c>
      <c r="L135" s="147">
        <v>44</v>
      </c>
      <c r="M135" s="137"/>
      <c r="N135" s="137"/>
      <c r="O135" s="137"/>
      <c r="P135" s="139"/>
      <c r="Q135" s="138"/>
      <c r="R135" s="138"/>
      <c r="S135" s="137"/>
      <c r="T135" s="137"/>
      <c r="U135" s="137"/>
      <c r="V135" s="137"/>
      <c r="W135" s="137">
        <v>0</v>
      </c>
      <c r="X135" s="137"/>
      <c r="Y135" s="137" t="s">
        <v>624</v>
      </c>
    </row>
    <row r="136" spans="1:25" x14ac:dyDescent="0.2">
      <c r="A136" s="19">
        <f t="shared" ref="A136:B136" si="69">+A135+1</f>
        <v>135</v>
      </c>
      <c r="B136" s="23">
        <f t="shared" si="69"/>
        <v>135</v>
      </c>
      <c r="C136" s="24" t="s">
        <v>1005</v>
      </c>
      <c r="D136" s="24">
        <v>44681</v>
      </c>
      <c r="E136" s="138">
        <f>WEEKNUM(Tabla16[[#This Row],[Fecha]],21)</f>
        <v>17</v>
      </c>
      <c r="F136" s="21" t="str">
        <f>CHOOSE(WEEKDAY(Tabla16[[#This Row],[Fecha]]),"D","L","M","X","J","V","S")</f>
        <v>S</v>
      </c>
      <c r="G136" s="137">
        <v>1</v>
      </c>
      <c r="H136" s="137">
        <v>19</v>
      </c>
      <c r="I136" s="137">
        <v>26</v>
      </c>
      <c r="J136" s="137">
        <v>27</v>
      </c>
      <c r="K136" s="137">
        <v>33</v>
      </c>
      <c r="L136" s="137">
        <v>40</v>
      </c>
      <c r="M136" s="137"/>
      <c r="N136" s="137"/>
      <c r="O136" s="137"/>
      <c r="P136" s="139"/>
      <c r="Q136" s="138"/>
      <c r="R136" s="138"/>
      <c r="S136" s="137"/>
      <c r="T136" s="137"/>
      <c r="U136" s="137"/>
      <c r="V136" s="137"/>
      <c r="W136" s="137">
        <v>0</v>
      </c>
      <c r="X136" s="137"/>
      <c r="Y136" s="137" t="s">
        <v>607</v>
      </c>
    </row>
    <row r="137" spans="1:25" x14ac:dyDescent="0.2">
      <c r="A137" s="19">
        <f t="shared" ref="A137:B137" si="70">+A136+1</f>
        <v>136</v>
      </c>
      <c r="B137" s="23">
        <f t="shared" si="70"/>
        <v>136</v>
      </c>
      <c r="C137" s="24" t="s">
        <v>1005</v>
      </c>
      <c r="D137" s="24">
        <v>44681</v>
      </c>
      <c r="E137" s="138">
        <f>WEEKNUM(Tabla16[[#This Row],[Fecha]],21)</f>
        <v>17</v>
      </c>
      <c r="F137" s="21" t="str">
        <f>CHOOSE(WEEKDAY(Tabla16[[#This Row],[Fecha]]),"D","L","M","X","J","V","S")</f>
        <v>S</v>
      </c>
      <c r="G137" s="160">
        <v>2</v>
      </c>
      <c r="H137" s="137">
        <v>11</v>
      </c>
      <c r="I137" s="137">
        <v>15</v>
      </c>
      <c r="J137" s="137">
        <v>29</v>
      </c>
      <c r="K137" s="160">
        <v>32</v>
      </c>
      <c r="L137" s="160">
        <v>46</v>
      </c>
      <c r="M137" s="137"/>
      <c r="N137" s="137"/>
      <c r="O137" s="137"/>
      <c r="P137" s="139"/>
      <c r="Q137" s="138"/>
      <c r="R137" s="138"/>
      <c r="S137" s="137"/>
      <c r="T137" s="137"/>
      <c r="U137" s="137"/>
      <c r="V137" s="137"/>
      <c r="W137" s="174" t="s">
        <v>755</v>
      </c>
      <c r="X137" s="174" t="s">
        <v>1020</v>
      </c>
      <c r="Y137" s="137" t="s">
        <v>607</v>
      </c>
    </row>
    <row r="138" spans="1:25" x14ac:dyDescent="0.2">
      <c r="A138" s="19">
        <f t="shared" ref="A138:B138" si="71">+A137+1</f>
        <v>137</v>
      </c>
      <c r="B138" s="23">
        <f t="shared" si="71"/>
        <v>137</v>
      </c>
      <c r="C138" s="24" t="s">
        <v>1005</v>
      </c>
      <c r="D138" s="24">
        <v>44686</v>
      </c>
      <c r="E138" s="138">
        <f>WEEKNUM(Tabla16[[#This Row],[Fecha]],21)</f>
        <v>18</v>
      </c>
      <c r="F138" s="21" t="str">
        <f>CHOOSE(WEEKDAY(Tabla16[[#This Row],[Fecha]]),"D","L","M","X","J","V","S")</f>
        <v>J</v>
      </c>
      <c r="G138" s="137">
        <v>4</v>
      </c>
      <c r="H138" s="137">
        <v>13</v>
      </c>
      <c r="I138" s="137">
        <v>15</v>
      </c>
      <c r="J138" s="137">
        <v>33</v>
      </c>
      <c r="K138" s="137">
        <v>42</v>
      </c>
      <c r="L138" s="137">
        <v>44</v>
      </c>
      <c r="M138" s="137"/>
      <c r="N138" s="137"/>
      <c r="O138" s="137"/>
      <c r="P138" s="139"/>
      <c r="Q138" s="138"/>
      <c r="R138" s="138"/>
      <c r="S138" s="137"/>
      <c r="T138" s="137"/>
      <c r="U138" s="137"/>
      <c r="V138" s="137"/>
      <c r="W138" s="137">
        <v>0</v>
      </c>
      <c r="X138" s="137"/>
      <c r="Y138" s="137" t="s">
        <v>624</v>
      </c>
    </row>
    <row r="139" spans="1:25" x14ac:dyDescent="0.2">
      <c r="A139" s="19">
        <f t="shared" ref="A139:B139" si="72">+A138+1</f>
        <v>138</v>
      </c>
      <c r="B139" s="23">
        <f t="shared" si="72"/>
        <v>138</v>
      </c>
      <c r="C139" s="24" t="s">
        <v>1005</v>
      </c>
      <c r="D139" s="24">
        <v>44686</v>
      </c>
      <c r="E139" s="138">
        <f>WEEKNUM(Tabla16[[#This Row],[Fecha]],21)</f>
        <v>18</v>
      </c>
      <c r="F139" s="21" t="str">
        <f>CHOOSE(WEEKDAY(Tabla16[[#This Row],[Fecha]]),"D","L","M","X","J","V","S")</f>
        <v>J</v>
      </c>
      <c r="G139" s="147">
        <v>1</v>
      </c>
      <c r="H139" s="147">
        <v>14</v>
      </c>
      <c r="I139" s="147">
        <v>19</v>
      </c>
      <c r="J139" s="147">
        <v>38</v>
      </c>
      <c r="K139" s="158">
        <v>40</v>
      </c>
      <c r="L139" s="147">
        <v>41</v>
      </c>
      <c r="M139" s="137"/>
      <c r="N139" s="137"/>
      <c r="O139" s="137"/>
      <c r="P139" s="139"/>
      <c r="Q139" s="138"/>
      <c r="R139" s="138"/>
      <c r="S139" s="137"/>
      <c r="T139" s="137"/>
      <c r="U139" s="137"/>
      <c r="V139" s="137"/>
      <c r="W139" s="137">
        <v>1</v>
      </c>
      <c r="X139" s="137"/>
      <c r="Y139" s="137" t="s">
        <v>624</v>
      </c>
    </row>
    <row r="140" spans="1:25" x14ac:dyDescent="0.2">
      <c r="A140" s="19">
        <f t="shared" ref="A140:B140" si="73">+A139+1</f>
        <v>139</v>
      </c>
      <c r="B140" s="23">
        <f t="shared" si="73"/>
        <v>139</v>
      </c>
      <c r="C140" s="24" t="s">
        <v>1005</v>
      </c>
      <c r="D140" s="24">
        <v>44686</v>
      </c>
      <c r="E140" s="138">
        <f>WEEKNUM(Tabla16[[#This Row],[Fecha]],21)</f>
        <v>18</v>
      </c>
      <c r="F140" s="21" t="str">
        <f>CHOOSE(WEEKDAY(Tabla16[[#This Row],[Fecha]]),"D","L","M","X","J","V","S")</f>
        <v>J</v>
      </c>
      <c r="G140" s="147">
        <v>1</v>
      </c>
      <c r="H140" s="147">
        <v>18</v>
      </c>
      <c r="I140" s="147">
        <v>19</v>
      </c>
      <c r="J140" s="147">
        <v>28</v>
      </c>
      <c r="K140" s="147">
        <v>32</v>
      </c>
      <c r="L140" s="147">
        <v>46</v>
      </c>
      <c r="M140" s="137"/>
      <c r="N140" s="137"/>
      <c r="O140" s="137"/>
      <c r="P140" s="139"/>
      <c r="Q140" s="138"/>
      <c r="R140" s="138"/>
      <c r="S140" s="137"/>
      <c r="T140" s="137"/>
      <c r="U140" s="137"/>
      <c r="V140" s="137"/>
      <c r="W140" s="137">
        <v>0</v>
      </c>
      <c r="X140" s="137"/>
      <c r="Y140" s="137" t="s">
        <v>607</v>
      </c>
    </row>
    <row r="141" spans="1:25" x14ac:dyDescent="0.2">
      <c r="A141" s="19">
        <f t="shared" ref="A141:B141" si="74">+A140+1</f>
        <v>140</v>
      </c>
      <c r="B141" s="23">
        <f t="shared" si="74"/>
        <v>140</v>
      </c>
      <c r="C141" s="24" t="s">
        <v>1005</v>
      </c>
      <c r="D141" s="24">
        <v>44686</v>
      </c>
      <c r="E141" s="138">
        <f>WEEKNUM(Tabla16[[#This Row],[Fecha]],21)</f>
        <v>18</v>
      </c>
      <c r="F141" s="21" t="str">
        <f>CHOOSE(WEEKDAY(Tabla16[[#This Row],[Fecha]]),"D","L","M","X","J","V","S")</f>
        <v>J</v>
      </c>
      <c r="G141" s="147">
        <v>4</v>
      </c>
      <c r="H141" s="147">
        <v>11</v>
      </c>
      <c r="I141" s="147">
        <v>29</v>
      </c>
      <c r="J141" s="147">
        <v>33</v>
      </c>
      <c r="K141" s="158">
        <v>40</v>
      </c>
      <c r="L141" s="147">
        <v>48</v>
      </c>
      <c r="M141" s="137"/>
      <c r="N141" s="137"/>
      <c r="O141" s="137"/>
      <c r="P141" s="139"/>
      <c r="Q141" s="138"/>
      <c r="R141" s="138"/>
      <c r="S141" s="137"/>
      <c r="T141" s="137"/>
      <c r="U141" s="137"/>
      <c r="V141" s="137"/>
      <c r="W141" s="137">
        <v>1</v>
      </c>
      <c r="X141" s="137"/>
      <c r="Y141" s="137" t="s">
        <v>607</v>
      </c>
    </row>
    <row r="142" spans="1:25" x14ac:dyDescent="0.2">
      <c r="A142" s="19">
        <f t="shared" ref="A142:B142" si="75">+A141+1</f>
        <v>141</v>
      </c>
      <c r="B142" s="23">
        <f t="shared" si="75"/>
        <v>141</v>
      </c>
      <c r="C142" s="24" t="s">
        <v>1005</v>
      </c>
      <c r="D142" s="24">
        <v>44688</v>
      </c>
      <c r="E142" s="138">
        <f>WEEKNUM(Tabla16[[#This Row],[Fecha]],21)</f>
        <v>18</v>
      </c>
      <c r="F142" s="21" t="str">
        <f>CHOOSE(WEEKDAY(Tabla16[[#This Row],[Fecha]]),"D","L","M","X","J","V","S")</f>
        <v>S</v>
      </c>
      <c r="G142" s="147">
        <v>1</v>
      </c>
      <c r="H142" s="147">
        <v>4</v>
      </c>
      <c r="I142" s="147">
        <v>19</v>
      </c>
      <c r="J142" s="147">
        <v>33</v>
      </c>
      <c r="K142" s="147">
        <v>40</v>
      </c>
      <c r="L142" s="147">
        <v>44</v>
      </c>
      <c r="M142" s="137"/>
      <c r="N142" s="137"/>
      <c r="O142" s="137"/>
      <c r="P142" s="139"/>
      <c r="Q142" s="138"/>
      <c r="R142" s="138"/>
      <c r="S142" s="137"/>
      <c r="T142" s="137"/>
      <c r="U142" s="137"/>
      <c r="V142" s="137"/>
      <c r="W142" s="137">
        <v>0</v>
      </c>
      <c r="X142" s="137"/>
      <c r="Y142" s="137" t="s">
        <v>624</v>
      </c>
    </row>
    <row r="143" spans="1:25" x14ac:dyDescent="0.2">
      <c r="A143" s="19">
        <f t="shared" ref="A143:B143" si="76">+A142+1</f>
        <v>142</v>
      </c>
      <c r="B143" s="23">
        <f t="shared" si="76"/>
        <v>142</v>
      </c>
      <c r="C143" s="24" t="s">
        <v>1005</v>
      </c>
      <c r="D143" s="24">
        <v>44688</v>
      </c>
      <c r="E143" s="138">
        <f>WEEKNUM(Tabla16[[#This Row],[Fecha]],21)</f>
        <v>18</v>
      </c>
      <c r="F143" s="21" t="str">
        <f>CHOOSE(WEEKDAY(Tabla16[[#This Row],[Fecha]]),"D","L","M","X","J","V","S")</f>
        <v>S</v>
      </c>
      <c r="G143" s="147">
        <v>15</v>
      </c>
      <c r="H143" s="147">
        <v>17</v>
      </c>
      <c r="I143" s="147">
        <v>22</v>
      </c>
      <c r="J143" s="147">
        <v>30</v>
      </c>
      <c r="K143" s="158">
        <v>41</v>
      </c>
      <c r="L143" s="147">
        <v>42</v>
      </c>
      <c r="M143" s="137"/>
      <c r="N143" s="137"/>
      <c r="O143" s="137"/>
      <c r="P143" s="139"/>
      <c r="Q143" s="138"/>
      <c r="R143" s="138"/>
      <c r="S143" s="137"/>
      <c r="T143" s="137"/>
      <c r="U143" s="137"/>
      <c r="V143" s="137"/>
      <c r="W143" s="137">
        <v>1</v>
      </c>
      <c r="X143" s="137"/>
      <c r="Y143" s="137" t="s">
        <v>624</v>
      </c>
    </row>
    <row r="144" spans="1:25" x14ac:dyDescent="0.2">
      <c r="A144" s="19">
        <f t="shared" ref="A144:B144" si="77">+A143+1</f>
        <v>143</v>
      </c>
      <c r="B144" s="23">
        <f t="shared" si="77"/>
        <v>143</v>
      </c>
      <c r="C144" s="24" t="s">
        <v>1005</v>
      </c>
      <c r="D144" s="24">
        <v>44688</v>
      </c>
      <c r="E144" s="138">
        <f>WEEKNUM(Tabla16[[#This Row],[Fecha]],21)</f>
        <v>18</v>
      </c>
      <c r="F144" s="21" t="str">
        <f>CHOOSE(WEEKDAY(Tabla16[[#This Row],[Fecha]]),"D","L","M","X","J","V","S")</f>
        <v>S</v>
      </c>
      <c r="G144" s="147">
        <v>7</v>
      </c>
      <c r="H144" s="147">
        <v>11</v>
      </c>
      <c r="I144" s="158">
        <v>16</v>
      </c>
      <c r="J144" s="147">
        <v>30</v>
      </c>
      <c r="K144" s="147">
        <v>38</v>
      </c>
      <c r="L144" s="147">
        <v>47</v>
      </c>
      <c r="M144" s="137"/>
      <c r="N144" s="137"/>
      <c r="O144" s="137"/>
      <c r="P144" s="139"/>
      <c r="Q144" s="138"/>
      <c r="R144" s="138"/>
      <c r="S144" s="137"/>
      <c r="T144" s="137"/>
      <c r="U144" s="137"/>
      <c r="V144" s="137"/>
      <c r="W144" s="137">
        <v>1</v>
      </c>
      <c r="X144" s="137"/>
      <c r="Y144" s="137" t="s">
        <v>624</v>
      </c>
    </row>
    <row r="145" spans="1:25" x14ac:dyDescent="0.2">
      <c r="A145" s="19">
        <f t="shared" ref="A145:B145" si="78">+A144+1</f>
        <v>144</v>
      </c>
      <c r="B145" s="23">
        <f t="shared" si="78"/>
        <v>144</v>
      </c>
      <c r="C145" s="24" t="s">
        <v>1005</v>
      </c>
      <c r="D145" s="24">
        <v>44688</v>
      </c>
      <c r="E145" s="138">
        <f>WEEKNUM(Tabla16[[#This Row],[Fecha]],21)</f>
        <v>18</v>
      </c>
      <c r="F145" s="21" t="str">
        <f>CHOOSE(WEEKDAY(Tabla16[[#This Row],[Fecha]]),"D","L","M","X","J","V","S")</f>
        <v>S</v>
      </c>
      <c r="G145" s="147">
        <v>1</v>
      </c>
      <c r="H145" s="147">
        <v>12</v>
      </c>
      <c r="I145" s="147">
        <v>13</v>
      </c>
      <c r="J145" s="147">
        <v>33</v>
      </c>
      <c r="K145" s="147">
        <v>40</v>
      </c>
      <c r="L145" s="147">
        <v>44</v>
      </c>
      <c r="M145" s="137"/>
      <c r="N145" s="137"/>
      <c r="O145" s="137"/>
      <c r="P145" s="139"/>
      <c r="Q145" s="138"/>
      <c r="R145" s="138"/>
      <c r="S145" s="137"/>
      <c r="T145" s="137"/>
      <c r="U145" s="137"/>
      <c r="V145" s="137"/>
      <c r="W145" s="137">
        <v>0</v>
      </c>
      <c r="X145" s="137"/>
      <c r="Y145" s="137" t="s">
        <v>624</v>
      </c>
    </row>
    <row r="146" spans="1:25" x14ac:dyDescent="0.2">
      <c r="A146" s="19">
        <f t="shared" ref="A146:B146" si="79">+A145+1</f>
        <v>145</v>
      </c>
      <c r="B146" s="23">
        <f t="shared" si="79"/>
        <v>145</v>
      </c>
      <c r="C146" s="24" t="s">
        <v>1005</v>
      </c>
      <c r="D146" s="24">
        <v>44693</v>
      </c>
      <c r="E146" s="138">
        <f>WEEKNUM(Tabla16[[#This Row],[Fecha]],21)</f>
        <v>19</v>
      </c>
      <c r="F146" s="21" t="str">
        <f>CHOOSE(WEEKDAY(Tabla16[[#This Row],[Fecha]]),"D","L","M","X","J","V","S")</f>
        <v>J</v>
      </c>
      <c r="G146" s="147">
        <v>2</v>
      </c>
      <c r="H146" s="147">
        <v>4</v>
      </c>
      <c r="I146" s="147">
        <v>15</v>
      </c>
      <c r="J146" s="147">
        <v>27</v>
      </c>
      <c r="K146" s="147">
        <v>29</v>
      </c>
      <c r="L146" s="147">
        <v>40</v>
      </c>
      <c r="M146" s="137"/>
      <c r="N146" s="137"/>
      <c r="O146" s="137"/>
      <c r="P146" s="139"/>
      <c r="Q146" s="138"/>
      <c r="R146" s="138"/>
      <c r="S146" s="137"/>
      <c r="T146" s="137"/>
      <c r="U146" s="137"/>
      <c r="V146" s="137"/>
      <c r="W146" s="137">
        <v>0</v>
      </c>
      <c r="X146" s="137"/>
      <c r="Y146" s="137" t="s">
        <v>624</v>
      </c>
    </row>
    <row r="147" spans="1:25" x14ac:dyDescent="0.2">
      <c r="A147" s="19">
        <f t="shared" ref="A147:B147" si="80">+A146+1</f>
        <v>146</v>
      </c>
      <c r="B147" s="23">
        <f t="shared" si="80"/>
        <v>146</v>
      </c>
      <c r="C147" s="24" t="s">
        <v>1005</v>
      </c>
      <c r="D147" s="24">
        <v>44693</v>
      </c>
      <c r="E147" s="138">
        <f>WEEKNUM(Tabla16[[#This Row],[Fecha]],21)</f>
        <v>19</v>
      </c>
      <c r="F147" s="21" t="str">
        <f>CHOOSE(WEEKDAY(Tabla16[[#This Row],[Fecha]]),"D","L","M","X","J","V","S")</f>
        <v>J</v>
      </c>
      <c r="G147" s="147">
        <v>9</v>
      </c>
      <c r="H147" s="147">
        <v>16</v>
      </c>
      <c r="I147" s="147">
        <v>20</v>
      </c>
      <c r="J147" s="158">
        <v>38</v>
      </c>
      <c r="K147" s="158">
        <v>39</v>
      </c>
      <c r="L147" s="147">
        <v>47</v>
      </c>
      <c r="M147" s="137"/>
      <c r="N147" s="137"/>
      <c r="O147" s="137"/>
      <c r="P147" s="139"/>
      <c r="Q147" s="138"/>
      <c r="R147" s="138"/>
      <c r="S147" s="137"/>
      <c r="T147" s="137"/>
      <c r="U147" s="137"/>
      <c r="V147" s="137"/>
      <c r="W147" s="137">
        <v>2</v>
      </c>
      <c r="X147" s="137"/>
      <c r="Y147" s="137" t="s">
        <v>624</v>
      </c>
    </row>
    <row r="148" spans="1:25" x14ac:dyDescent="0.2">
      <c r="A148" s="19">
        <f t="shared" ref="A148:B148" si="81">+A147+1</f>
        <v>147</v>
      </c>
      <c r="B148" s="23">
        <f t="shared" si="81"/>
        <v>147</v>
      </c>
      <c r="C148" s="24" t="s">
        <v>1005</v>
      </c>
      <c r="D148" s="24">
        <v>44693</v>
      </c>
      <c r="E148" s="138">
        <f>WEEKNUM(Tabla16[[#This Row],[Fecha]],21)</f>
        <v>19</v>
      </c>
      <c r="F148" s="21" t="str">
        <f>CHOOSE(WEEKDAY(Tabla16[[#This Row],[Fecha]]),"D","L","M","X","J","V","S")</f>
        <v>J</v>
      </c>
      <c r="G148" s="147">
        <v>2</v>
      </c>
      <c r="H148" s="147">
        <v>13</v>
      </c>
      <c r="I148" s="147">
        <v>26</v>
      </c>
      <c r="J148" s="147">
        <v>28</v>
      </c>
      <c r="K148" s="147">
        <v>32</v>
      </c>
      <c r="L148" s="147">
        <v>41</v>
      </c>
      <c r="M148" s="137"/>
      <c r="N148" s="137"/>
      <c r="O148" s="137"/>
      <c r="P148" s="139"/>
      <c r="Q148" s="138"/>
      <c r="R148" s="138"/>
      <c r="S148" s="137"/>
      <c r="T148" s="137"/>
      <c r="U148" s="137"/>
      <c r="V148" s="137"/>
      <c r="W148" s="137">
        <v>0</v>
      </c>
      <c r="X148" s="137"/>
      <c r="Y148" s="137" t="s">
        <v>607</v>
      </c>
    </row>
    <row r="149" spans="1:25" x14ac:dyDescent="0.2">
      <c r="A149" s="19">
        <f t="shared" ref="A149:B149" si="82">+A148+1</f>
        <v>148</v>
      </c>
      <c r="B149" s="23">
        <f t="shared" si="82"/>
        <v>148</v>
      </c>
      <c r="C149" s="24" t="s">
        <v>1005</v>
      </c>
      <c r="D149" s="24">
        <v>44693</v>
      </c>
      <c r="E149" s="138">
        <f>WEEKNUM(Tabla16[[#This Row],[Fecha]],21)</f>
        <v>19</v>
      </c>
      <c r="F149" s="21" t="str">
        <f>CHOOSE(WEEKDAY(Tabla16[[#This Row],[Fecha]]),"D","L","M","X","J","V","S")</f>
        <v>J</v>
      </c>
      <c r="G149" s="158">
        <v>8</v>
      </c>
      <c r="H149" s="147">
        <v>19</v>
      </c>
      <c r="I149" s="147">
        <v>22</v>
      </c>
      <c r="J149" s="147">
        <v>33</v>
      </c>
      <c r="K149" s="147">
        <v>40</v>
      </c>
      <c r="L149" s="147">
        <v>46</v>
      </c>
      <c r="M149" s="137"/>
      <c r="N149" s="137"/>
      <c r="O149" s="137"/>
      <c r="P149" s="139"/>
      <c r="Q149" s="138"/>
      <c r="R149" s="138"/>
      <c r="S149" s="137"/>
      <c r="T149" s="137"/>
      <c r="U149" s="137"/>
      <c r="V149" s="137"/>
      <c r="W149" s="137">
        <v>1</v>
      </c>
      <c r="X149" s="137"/>
      <c r="Y149" s="137" t="s">
        <v>607</v>
      </c>
    </row>
    <row r="150" spans="1:25" x14ac:dyDescent="0.2">
      <c r="A150" s="19">
        <f t="shared" ref="A150:B150" si="83">+A149+1</f>
        <v>149</v>
      </c>
      <c r="B150" s="23">
        <f t="shared" si="83"/>
        <v>149</v>
      </c>
      <c r="C150" s="24" t="s">
        <v>1005</v>
      </c>
      <c r="D150" s="24">
        <v>44695</v>
      </c>
      <c r="E150" s="138">
        <f>WEEKNUM(Tabla16[[#This Row],[Fecha]],21)</f>
        <v>19</v>
      </c>
      <c r="F150" s="21" t="str">
        <f>CHOOSE(WEEKDAY(Tabla16[[#This Row],[Fecha]]),"D","L","M","X","J","V","S")</f>
        <v>S</v>
      </c>
      <c r="G150" s="137">
        <v>1</v>
      </c>
      <c r="H150" s="137">
        <v>2</v>
      </c>
      <c r="I150" s="137">
        <v>14</v>
      </c>
      <c r="J150" s="160">
        <v>29</v>
      </c>
      <c r="K150" s="137">
        <v>40</v>
      </c>
      <c r="L150" s="137">
        <v>45</v>
      </c>
      <c r="M150" s="137"/>
      <c r="N150" s="137"/>
      <c r="O150" s="137"/>
      <c r="P150" s="139"/>
      <c r="Q150" s="138"/>
      <c r="R150" s="138"/>
      <c r="S150" s="137"/>
      <c r="T150" s="137"/>
      <c r="U150" s="137"/>
      <c r="V150" s="137"/>
      <c r="W150" s="137">
        <v>1</v>
      </c>
      <c r="X150" s="137"/>
      <c r="Y150" s="137" t="s">
        <v>624</v>
      </c>
    </row>
    <row r="151" spans="1:25" x14ac:dyDescent="0.2">
      <c r="A151" s="19">
        <f t="shared" ref="A151:B151" si="84">+A150+1</f>
        <v>150</v>
      </c>
      <c r="B151" s="23">
        <f t="shared" si="84"/>
        <v>150</v>
      </c>
      <c r="C151" s="24" t="s">
        <v>1005</v>
      </c>
      <c r="D151" s="24">
        <v>44695</v>
      </c>
      <c r="E151" s="138">
        <f>WEEKNUM(Tabla16[[#This Row],[Fecha]],21)</f>
        <v>19</v>
      </c>
      <c r="F151" s="21" t="str">
        <f>CHOOSE(WEEKDAY(Tabla16[[#This Row],[Fecha]]),"D","L","M","X","J","V","S")</f>
        <v>S</v>
      </c>
      <c r="G151" s="147">
        <v>7</v>
      </c>
      <c r="H151" s="158">
        <v>16</v>
      </c>
      <c r="I151" s="147">
        <v>20</v>
      </c>
      <c r="J151" s="158">
        <v>38</v>
      </c>
      <c r="K151" s="147">
        <v>39</v>
      </c>
      <c r="L151" s="158">
        <v>47</v>
      </c>
      <c r="M151" s="137"/>
      <c r="N151" s="137"/>
      <c r="O151" s="137"/>
      <c r="P151" s="139"/>
      <c r="Q151" s="138"/>
      <c r="R151" s="138"/>
      <c r="S151" s="137"/>
      <c r="T151" s="137"/>
      <c r="U151" s="137"/>
      <c r="V151" s="137"/>
      <c r="W151" s="174" t="s">
        <v>755</v>
      </c>
      <c r="X151" s="174" t="s">
        <v>1020</v>
      </c>
      <c r="Y151" s="137" t="s">
        <v>624</v>
      </c>
    </row>
    <row r="152" spans="1:25" x14ac:dyDescent="0.2">
      <c r="A152" s="19">
        <f t="shared" ref="A152:B152" si="85">+A151+1</f>
        <v>151</v>
      </c>
      <c r="B152" s="23">
        <f t="shared" si="85"/>
        <v>151</v>
      </c>
      <c r="C152" s="24" t="s">
        <v>1005</v>
      </c>
      <c r="D152" s="24">
        <v>44695</v>
      </c>
      <c r="E152" s="138">
        <f>WEEKNUM(Tabla16[[#This Row],[Fecha]],21)</f>
        <v>19</v>
      </c>
      <c r="F152" s="21" t="str">
        <f>CHOOSE(WEEKDAY(Tabla16[[#This Row],[Fecha]]),"D","L","M","X","J","V","S")</f>
        <v>S</v>
      </c>
      <c r="G152" s="147">
        <v>2</v>
      </c>
      <c r="H152" s="147">
        <v>18</v>
      </c>
      <c r="I152" s="147">
        <v>26</v>
      </c>
      <c r="J152" s="158">
        <v>33</v>
      </c>
      <c r="K152" s="147">
        <v>40</v>
      </c>
      <c r="L152" s="147">
        <v>41</v>
      </c>
      <c r="M152" s="137"/>
      <c r="N152" s="137"/>
      <c r="O152" s="137"/>
      <c r="P152" s="139"/>
      <c r="Q152" s="138"/>
      <c r="R152" s="138"/>
      <c r="S152" s="137"/>
      <c r="T152" s="137"/>
      <c r="U152" s="137"/>
      <c r="V152" s="137"/>
      <c r="W152" s="137">
        <v>1</v>
      </c>
      <c r="X152" s="137"/>
      <c r="Y152" s="137" t="s">
        <v>607</v>
      </c>
    </row>
    <row r="153" spans="1:25" x14ac:dyDescent="0.2">
      <c r="A153" s="19">
        <f t="shared" ref="A153:B153" si="86">+A152+1</f>
        <v>152</v>
      </c>
      <c r="B153" s="23">
        <f t="shared" si="86"/>
        <v>152</v>
      </c>
      <c r="C153" s="24" t="s">
        <v>1005</v>
      </c>
      <c r="D153" s="24">
        <v>44695</v>
      </c>
      <c r="E153" s="138">
        <f>WEEKNUM(Tabla16[[#This Row],[Fecha]],21)</f>
        <v>19</v>
      </c>
      <c r="F153" s="21" t="str">
        <f>CHOOSE(WEEKDAY(Tabla16[[#This Row],[Fecha]]),"D","L","M","X","J","V","S")</f>
        <v>S</v>
      </c>
      <c r="G153" s="147">
        <v>8</v>
      </c>
      <c r="H153" s="147">
        <v>13</v>
      </c>
      <c r="I153" s="147">
        <v>22</v>
      </c>
      <c r="J153" s="147">
        <v>28</v>
      </c>
      <c r="K153" s="147">
        <v>34</v>
      </c>
      <c r="L153" s="147">
        <v>45</v>
      </c>
      <c r="M153" s="137"/>
      <c r="N153" s="137"/>
      <c r="O153" s="137"/>
      <c r="P153" s="139"/>
      <c r="Q153" s="138"/>
      <c r="R153" s="138"/>
      <c r="S153" s="137"/>
      <c r="T153" s="137"/>
      <c r="U153" s="137"/>
      <c r="V153" s="137"/>
      <c r="W153" s="137">
        <v>0</v>
      </c>
      <c r="X153" s="137"/>
      <c r="Y153" s="137" t="s">
        <v>607</v>
      </c>
    </row>
    <row r="154" spans="1:25" x14ac:dyDescent="0.2">
      <c r="A154" s="19">
        <f t="shared" ref="A154:B154" si="87">+A153+1</f>
        <v>153</v>
      </c>
      <c r="B154" s="23">
        <f t="shared" si="87"/>
        <v>153</v>
      </c>
      <c r="C154" s="24" t="s">
        <v>1005</v>
      </c>
      <c r="D154" s="24">
        <v>44700</v>
      </c>
      <c r="E154" s="138">
        <f>WEEKNUM(Tabla16[[#This Row],[Fecha]],21)</f>
        <v>20</v>
      </c>
      <c r="F154" s="21" t="str">
        <f>CHOOSE(WEEKDAY(Tabla16[[#This Row],[Fecha]]),"D","L","M","X","J","V","S")</f>
        <v>J</v>
      </c>
      <c r="G154" s="147">
        <v>13</v>
      </c>
      <c r="H154" s="147">
        <v>17</v>
      </c>
      <c r="I154" s="147">
        <v>24</v>
      </c>
      <c r="J154" s="158">
        <v>25</v>
      </c>
      <c r="K154" s="147">
        <v>26</v>
      </c>
      <c r="L154" s="147">
        <v>46</v>
      </c>
      <c r="M154" s="137"/>
      <c r="N154" s="137"/>
      <c r="O154" s="137"/>
      <c r="P154" s="139"/>
      <c r="Q154" s="138"/>
      <c r="R154" s="138"/>
      <c r="S154" s="137"/>
      <c r="T154" s="137"/>
      <c r="U154" s="137"/>
      <c r="V154" s="137"/>
      <c r="W154" s="137">
        <v>1</v>
      </c>
      <c r="X154" s="137"/>
      <c r="Y154" s="137" t="s">
        <v>624</v>
      </c>
    </row>
    <row r="155" spans="1:25" x14ac:dyDescent="0.2">
      <c r="A155" s="19">
        <f t="shared" ref="A155:B155" si="88">+A154+1</f>
        <v>154</v>
      </c>
      <c r="B155" s="23">
        <f t="shared" si="88"/>
        <v>154</v>
      </c>
      <c r="C155" s="24" t="s">
        <v>1005</v>
      </c>
      <c r="D155" s="24">
        <v>44700</v>
      </c>
      <c r="E155" s="138">
        <f>WEEKNUM(Tabla16[[#This Row],[Fecha]],21)</f>
        <v>20</v>
      </c>
      <c r="F155" s="21" t="str">
        <f>CHOOSE(WEEKDAY(Tabla16[[#This Row],[Fecha]]),"D","L","M","X","J","V","S")</f>
        <v>J</v>
      </c>
      <c r="G155" s="147">
        <v>4</v>
      </c>
      <c r="H155" s="159">
        <v>19</v>
      </c>
      <c r="I155" s="147">
        <v>23</v>
      </c>
      <c r="J155" s="147">
        <v>27</v>
      </c>
      <c r="K155" s="147">
        <v>36</v>
      </c>
      <c r="L155" s="147">
        <v>48</v>
      </c>
      <c r="M155" s="137"/>
      <c r="N155" s="137"/>
      <c r="O155" s="137"/>
      <c r="P155" s="139"/>
      <c r="Q155" s="138"/>
      <c r="R155" s="138"/>
      <c r="S155" s="137"/>
      <c r="T155" s="137"/>
      <c r="U155" s="137"/>
      <c r="V155" s="137"/>
      <c r="W155" s="137">
        <v>1</v>
      </c>
      <c r="X155" s="137"/>
      <c r="Y155" s="137" t="s">
        <v>624</v>
      </c>
    </row>
    <row r="156" spans="1:25" x14ac:dyDescent="0.2">
      <c r="A156" s="19">
        <f t="shared" ref="A156:B156" si="89">+A155+1</f>
        <v>155</v>
      </c>
      <c r="B156" s="23">
        <f t="shared" si="89"/>
        <v>155</v>
      </c>
      <c r="C156" s="24" t="s">
        <v>1005</v>
      </c>
      <c r="D156" s="24">
        <v>44700</v>
      </c>
      <c r="E156" s="138">
        <f>WEEKNUM(Tabla16[[#This Row],[Fecha]],21)</f>
        <v>20</v>
      </c>
      <c r="F156" s="21" t="str">
        <f>CHOOSE(WEEKDAY(Tabla16[[#This Row],[Fecha]]),"D","L","M","X","J","V","S")</f>
        <v>J</v>
      </c>
      <c r="G156" s="147">
        <v>1</v>
      </c>
      <c r="H156" s="147">
        <v>13</v>
      </c>
      <c r="I156" s="147">
        <v>26</v>
      </c>
      <c r="J156" s="147">
        <v>37</v>
      </c>
      <c r="K156" s="147">
        <v>40</v>
      </c>
      <c r="L156" s="147">
        <v>48</v>
      </c>
      <c r="M156" s="137"/>
      <c r="N156" s="137"/>
      <c r="O156" s="137"/>
      <c r="P156" s="139"/>
      <c r="Q156" s="138"/>
      <c r="R156" s="138"/>
      <c r="S156" s="137"/>
      <c r="T156" s="137"/>
      <c r="U156" s="137"/>
      <c r="V156" s="137"/>
      <c r="W156" s="137">
        <v>0</v>
      </c>
      <c r="X156" s="137"/>
      <c r="Y156" s="137" t="s">
        <v>607</v>
      </c>
    </row>
    <row r="157" spans="1:25" x14ac:dyDescent="0.2">
      <c r="A157" s="19">
        <f t="shared" ref="A157:B157" si="90">+A156+1</f>
        <v>156</v>
      </c>
      <c r="B157" s="23">
        <f t="shared" si="90"/>
        <v>156</v>
      </c>
      <c r="C157" s="24" t="s">
        <v>1005</v>
      </c>
      <c r="D157" s="24">
        <v>44700</v>
      </c>
      <c r="E157" s="138">
        <f>WEEKNUM(Tabla16[[#This Row],[Fecha]],21)</f>
        <v>20</v>
      </c>
      <c r="F157" s="21" t="str">
        <f>CHOOSE(WEEKDAY(Tabla16[[#This Row],[Fecha]]),"D","L","M","X","J","V","S")</f>
        <v>J</v>
      </c>
      <c r="G157" s="147">
        <v>4</v>
      </c>
      <c r="H157" s="147">
        <v>16</v>
      </c>
      <c r="I157" s="147">
        <v>22</v>
      </c>
      <c r="J157" s="147">
        <v>29</v>
      </c>
      <c r="K157" s="158">
        <v>38</v>
      </c>
      <c r="L157" s="147">
        <v>45</v>
      </c>
      <c r="M157" s="137"/>
      <c r="N157" s="137"/>
      <c r="O157" s="137"/>
      <c r="P157" s="139"/>
      <c r="Q157" s="138"/>
      <c r="R157" s="138"/>
      <c r="S157" s="137"/>
      <c r="T157" s="137"/>
      <c r="U157" s="137"/>
      <c r="V157" s="137"/>
      <c r="W157" s="137">
        <v>1</v>
      </c>
      <c r="X157" s="137"/>
      <c r="Y157" s="137" t="s">
        <v>607</v>
      </c>
    </row>
    <row r="158" spans="1:25" x14ac:dyDescent="0.2">
      <c r="A158" s="19">
        <f t="shared" ref="A158:B158" si="91">+A157+1</f>
        <v>157</v>
      </c>
      <c r="B158" s="23">
        <f t="shared" si="91"/>
        <v>157</v>
      </c>
      <c r="C158" s="24" t="s">
        <v>1005</v>
      </c>
      <c r="D158" s="24">
        <v>44702</v>
      </c>
      <c r="E158" s="138">
        <f>WEEKNUM(Tabla16[[#This Row],[Fecha]],21)</f>
        <v>20</v>
      </c>
      <c r="F158" s="21" t="str">
        <f>CHOOSE(WEEKDAY(Tabla16[[#This Row],[Fecha]]),"D","L","M","X","J","V","S")</f>
        <v>S</v>
      </c>
      <c r="G158" s="137">
        <v>1</v>
      </c>
      <c r="H158" s="137">
        <v>6</v>
      </c>
      <c r="I158" s="160">
        <v>8</v>
      </c>
      <c r="J158" s="137">
        <v>25</v>
      </c>
      <c r="K158" s="137">
        <v>28</v>
      </c>
      <c r="L158" s="137">
        <v>29</v>
      </c>
      <c r="M158" s="137"/>
      <c r="N158" s="137"/>
      <c r="O158" s="137"/>
      <c r="P158" s="139"/>
      <c r="Q158" s="138"/>
      <c r="R158" s="138"/>
      <c r="S158" s="137"/>
      <c r="T158" s="137"/>
      <c r="U158" s="137"/>
      <c r="V158" s="137"/>
      <c r="W158" s="137">
        <v>1</v>
      </c>
      <c r="X158" s="137"/>
      <c r="Y158" s="137" t="s">
        <v>624</v>
      </c>
    </row>
    <row r="159" spans="1:25" x14ac:dyDescent="0.2">
      <c r="A159" s="19">
        <f t="shared" ref="A159:B159" si="92">+A158+1</f>
        <v>158</v>
      </c>
      <c r="B159" s="23">
        <f t="shared" si="92"/>
        <v>158</v>
      </c>
      <c r="C159" s="24" t="s">
        <v>1005</v>
      </c>
      <c r="D159" s="24">
        <v>44702</v>
      </c>
      <c r="E159" s="138">
        <f>WEEKNUM(Tabla16[[#This Row],[Fecha]],21)</f>
        <v>20</v>
      </c>
      <c r="F159" s="21" t="str">
        <f>CHOOSE(WEEKDAY(Tabla16[[#This Row],[Fecha]]),"D","L","M","X","J","V","S")</f>
        <v>S</v>
      </c>
      <c r="G159" s="147">
        <v>7</v>
      </c>
      <c r="H159" s="147">
        <v>16</v>
      </c>
      <c r="I159" s="158">
        <v>18</v>
      </c>
      <c r="J159" s="147">
        <v>32</v>
      </c>
      <c r="K159" s="147">
        <v>41</v>
      </c>
      <c r="L159" s="147">
        <v>47</v>
      </c>
      <c r="M159" s="137"/>
      <c r="N159" s="137"/>
      <c r="O159" s="137"/>
      <c r="P159" s="139"/>
      <c r="Q159" s="138"/>
      <c r="R159" s="138"/>
      <c r="S159" s="137"/>
      <c r="T159" s="137"/>
      <c r="U159" s="137"/>
      <c r="V159" s="137"/>
      <c r="W159" s="137">
        <v>1</v>
      </c>
      <c r="X159" s="137"/>
      <c r="Y159" s="137" t="s">
        <v>624</v>
      </c>
    </row>
    <row r="160" spans="1:25" x14ac:dyDescent="0.2">
      <c r="A160" s="19">
        <f t="shared" ref="A160:B160" si="93">+A159+1</f>
        <v>159</v>
      </c>
      <c r="B160" s="23">
        <f t="shared" si="93"/>
        <v>159</v>
      </c>
      <c r="C160" s="24" t="s">
        <v>1005</v>
      </c>
      <c r="D160" s="24">
        <v>44702</v>
      </c>
      <c r="E160" s="138">
        <f>WEEKNUM(Tabla16[[#This Row],[Fecha]],21)</f>
        <v>20</v>
      </c>
      <c r="F160" s="21" t="str">
        <f>CHOOSE(WEEKDAY(Tabla16[[#This Row],[Fecha]]),"D","L","M","X","J","V","S")</f>
        <v>S</v>
      </c>
      <c r="G160" s="160">
        <v>2</v>
      </c>
      <c r="H160" s="137">
        <v>13</v>
      </c>
      <c r="I160" s="137">
        <v>26</v>
      </c>
      <c r="J160" s="137">
        <v>29</v>
      </c>
      <c r="K160" s="137">
        <v>37</v>
      </c>
      <c r="L160" s="160">
        <v>48</v>
      </c>
      <c r="M160" s="137"/>
      <c r="N160" s="137"/>
      <c r="O160" s="137"/>
      <c r="P160" s="139"/>
      <c r="Q160" s="138"/>
      <c r="R160" s="138"/>
      <c r="S160" s="137"/>
      <c r="T160" s="137"/>
      <c r="U160" s="137"/>
      <c r="V160" s="137"/>
      <c r="W160" s="137">
        <v>2</v>
      </c>
      <c r="X160" s="137"/>
      <c r="Y160" s="137" t="s">
        <v>607</v>
      </c>
    </row>
    <row r="161" spans="1:25" x14ac:dyDescent="0.2">
      <c r="A161" s="19">
        <f t="shared" ref="A161:B161" si="94">+A160+1</f>
        <v>160</v>
      </c>
      <c r="B161" s="23">
        <f t="shared" si="94"/>
        <v>160</v>
      </c>
      <c r="C161" s="24" t="s">
        <v>1005</v>
      </c>
      <c r="D161" s="24">
        <v>44702</v>
      </c>
      <c r="E161" s="138">
        <f>WEEKNUM(Tabla16[[#This Row],[Fecha]],21)</f>
        <v>20</v>
      </c>
      <c r="F161" s="21" t="str">
        <f>CHOOSE(WEEKDAY(Tabla16[[#This Row],[Fecha]]),"D","L","M","X","J","V","S")</f>
        <v>S</v>
      </c>
      <c r="G161" s="160">
        <v>8</v>
      </c>
      <c r="H161" s="137">
        <v>16</v>
      </c>
      <c r="I161" s="137">
        <v>21</v>
      </c>
      <c r="J161" s="137">
        <v>39</v>
      </c>
      <c r="K161" s="137">
        <v>40</v>
      </c>
      <c r="L161" s="137">
        <v>46</v>
      </c>
      <c r="M161" s="137"/>
      <c r="N161" s="137"/>
      <c r="O161" s="137"/>
      <c r="P161" s="139"/>
      <c r="Q161" s="138"/>
      <c r="R161" s="138"/>
      <c r="S161" s="137"/>
      <c r="T161" s="137"/>
      <c r="U161" s="137"/>
      <c r="V161" s="137"/>
      <c r="W161" s="137">
        <v>1</v>
      </c>
      <c r="X161" s="137"/>
      <c r="Y161" s="137" t="s">
        <v>607</v>
      </c>
    </row>
    <row r="162" spans="1:25" x14ac:dyDescent="0.2">
      <c r="A162" s="19">
        <f t="shared" ref="A162:B162" si="95">+A161+1</f>
        <v>161</v>
      </c>
      <c r="B162" s="23">
        <f t="shared" si="95"/>
        <v>161</v>
      </c>
      <c r="C162" s="24" t="s">
        <v>1005</v>
      </c>
      <c r="D162" s="24">
        <v>44707</v>
      </c>
      <c r="E162" s="138">
        <f>WEEKNUM(Tabla16[[#This Row],[Fecha]],21)</f>
        <v>21</v>
      </c>
      <c r="F162" s="21" t="str">
        <f>CHOOSE(WEEKDAY(Tabla16[[#This Row],[Fecha]]),"D","L","M","X","J","V","S")</f>
        <v>J</v>
      </c>
      <c r="G162" s="147">
        <v>4</v>
      </c>
      <c r="H162" s="147">
        <v>14</v>
      </c>
      <c r="I162" s="147">
        <v>15</v>
      </c>
      <c r="J162" s="147">
        <v>27</v>
      </c>
      <c r="K162" s="147">
        <v>42</v>
      </c>
      <c r="L162" s="147">
        <v>45</v>
      </c>
      <c r="M162" s="137"/>
      <c r="N162" s="137"/>
      <c r="O162" s="137"/>
      <c r="P162" s="139"/>
      <c r="Q162" s="138"/>
      <c r="R162" s="138"/>
      <c r="S162" s="137"/>
      <c r="T162" s="137"/>
      <c r="U162" s="137"/>
      <c r="V162" s="137"/>
      <c r="W162" s="137">
        <v>0</v>
      </c>
      <c r="X162" s="137"/>
      <c r="Y162" s="137" t="s">
        <v>624</v>
      </c>
    </row>
    <row r="163" spans="1:25" x14ac:dyDescent="0.2">
      <c r="A163" s="19">
        <f t="shared" ref="A163:B163" si="96">+A162+1</f>
        <v>162</v>
      </c>
      <c r="B163" s="23">
        <f t="shared" si="96"/>
        <v>162</v>
      </c>
      <c r="C163" s="24" t="s">
        <v>1005</v>
      </c>
      <c r="D163" s="24">
        <v>44707</v>
      </c>
      <c r="E163" s="138">
        <f>WEEKNUM(Tabla16[[#This Row],[Fecha]],21)</f>
        <v>21</v>
      </c>
      <c r="F163" s="21" t="str">
        <f>CHOOSE(WEEKDAY(Tabla16[[#This Row],[Fecha]]),"D","L","M","X","J","V","S")</f>
        <v>J</v>
      </c>
      <c r="G163" s="158">
        <v>2</v>
      </c>
      <c r="H163" s="147">
        <v>19</v>
      </c>
      <c r="I163" s="147">
        <v>24</v>
      </c>
      <c r="J163" s="159">
        <v>26</v>
      </c>
      <c r="K163" s="147">
        <v>29</v>
      </c>
      <c r="L163" s="147">
        <v>47</v>
      </c>
      <c r="M163" s="137"/>
      <c r="N163" s="137"/>
      <c r="O163" s="137"/>
      <c r="P163" s="139"/>
      <c r="Q163" s="138"/>
      <c r="R163" s="138"/>
      <c r="S163" s="137"/>
      <c r="T163" s="137"/>
      <c r="U163" s="137"/>
      <c r="V163" s="137"/>
      <c r="W163" s="137">
        <v>2</v>
      </c>
      <c r="X163" s="137"/>
      <c r="Y163" s="137" t="s">
        <v>624</v>
      </c>
    </row>
    <row r="164" spans="1:25" x14ac:dyDescent="0.2">
      <c r="A164" s="19">
        <f t="shared" ref="A164:B164" si="97">+A163+1</f>
        <v>163</v>
      </c>
      <c r="B164" s="23">
        <f t="shared" si="97"/>
        <v>163</v>
      </c>
      <c r="C164" s="24" t="s">
        <v>1005</v>
      </c>
      <c r="D164" s="24">
        <v>44707</v>
      </c>
      <c r="E164" s="138">
        <f>WEEKNUM(Tabla16[[#This Row],[Fecha]],21)</f>
        <v>21</v>
      </c>
      <c r="F164" s="21" t="str">
        <f>CHOOSE(WEEKDAY(Tabla16[[#This Row],[Fecha]]),"D","L","M","X","J","V","S")</f>
        <v>J</v>
      </c>
      <c r="G164" s="137">
        <v>4</v>
      </c>
      <c r="H164" s="137">
        <v>10</v>
      </c>
      <c r="I164" s="137">
        <v>23</v>
      </c>
      <c r="J164" s="137">
        <v>27</v>
      </c>
      <c r="K164" s="137">
        <v>32</v>
      </c>
      <c r="L164" s="137">
        <v>41</v>
      </c>
      <c r="M164" s="137"/>
      <c r="N164" s="137"/>
      <c r="O164" s="137"/>
      <c r="P164" s="139"/>
      <c r="Q164" s="138"/>
      <c r="R164" s="138"/>
      <c r="S164" s="137"/>
      <c r="T164" s="137"/>
      <c r="U164" s="137"/>
      <c r="V164" s="137"/>
      <c r="W164" s="137">
        <v>0</v>
      </c>
      <c r="X164" s="137"/>
      <c r="Y164" s="137" t="s">
        <v>607</v>
      </c>
    </row>
    <row r="165" spans="1:25" x14ac:dyDescent="0.2">
      <c r="A165" s="19">
        <f t="shared" ref="A165:B165" si="98">+A164+1</f>
        <v>164</v>
      </c>
      <c r="B165" s="23">
        <f t="shared" si="98"/>
        <v>164</v>
      </c>
      <c r="C165" s="24" t="s">
        <v>1005</v>
      </c>
      <c r="D165" s="24">
        <v>44707</v>
      </c>
      <c r="E165" s="138">
        <f>WEEKNUM(Tabla16[[#This Row],[Fecha]],21)</f>
        <v>21</v>
      </c>
      <c r="F165" s="21" t="str">
        <f>CHOOSE(WEEKDAY(Tabla16[[#This Row],[Fecha]]),"D","L","M","X","J","V","S")</f>
        <v>J</v>
      </c>
      <c r="G165" s="137">
        <v>8</v>
      </c>
      <c r="H165" s="137">
        <v>13</v>
      </c>
      <c r="I165" s="137">
        <v>25</v>
      </c>
      <c r="J165" s="160">
        <v>31</v>
      </c>
      <c r="K165" s="137">
        <v>45</v>
      </c>
      <c r="L165" s="137">
        <v>48</v>
      </c>
      <c r="M165" s="137"/>
      <c r="N165" s="137"/>
      <c r="O165" s="137"/>
      <c r="P165" s="139"/>
      <c r="Q165" s="138"/>
      <c r="R165" s="138"/>
      <c r="S165" s="137"/>
      <c r="T165" s="137"/>
      <c r="U165" s="137"/>
      <c r="V165" s="137"/>
      <c r="W165" s="137">
        <v>1</v>
      </c>
      <c r="X165" s="137"/>
      <c r="Y165" s="137" t="s">
        <v>607</v>
      </c>
    </row>
    <row r="166" spans="1:25" x14ac:dyDescent="0.2">
      <c r="A166" s="19">
        <f t="shared" ref="A166:B166" si="99">+A165+1</f>
        <v>165</v>
      </c>
      <c r="B166" s="23">
        <f t="shared" si="99"/>
        <v>165</v>
      </c>
      <c r="C166" s="24" t="s">
        <v>1005</v>
      </c>
      <c r="D166" s="24">
        <v>44709</v>
      </c>
      <c r="E166" s="138">
        <f>WEEKNUM(Tabla16[[#This Row],[Fecha]],21)</f>
        <v>21</v>
      </c>
      <c r="F166" s="21" t="str">
        <f>CHOOSE(WEEKDAY(Tabla16[[#This Row],[Fecha]]),"D","L","M","X","J","V","S")</f>
        <v>S</v>
      </c>
      <c r="G166" s="147">
        <v>12</v>
      </c>
      <c r="H166" s="147">
        <v>19</v>
      </c>
      <c r="I166" s="147">
        <v>35</v>
      </c>
      <c r="J166" s="147">
        <v>39</v>
      </c>
      <c r="K166" s="147">
        <v>40</v>
      </c>
      <c r="L166" s="147">
        <v>44</v>
      </c>
      <c r="M166" s="137"/>
      <c r="N166" s="137"/>
      <c r="O166" s="137"/>
      <c r="P166" s="139"/>
      <c r="Q166" s="138"/>
      <c r="R166" s="138"/>
      <c r="S166" s="137"/>
      <c r="T166" s="137"/>
      <c r="U166" s="137"/>
      <c r="V166" s="137"/>
      <c r="W166" s="137">
        <v>0</v>
      </c>
      <c r="X166" s="137"/>
      <c r="Y166" s="137" t="s">
        <v>624</v>
      </c>
    </row>
    <row r="167" spans="1:25" x14ac:dyDescent="0.2">
      <c r="A167" s="19">
        <f t="shared" ref="A167:B167" si="100">+A166+1</f>
        <v>166</v>
      </c>
      <c r="B167" s="23">
        <f t="shared" si="100"/>
        <v>166</v>
      </c>
      <c r="C167" s="24" t="s">
        <v>1005</v>
      </c>
      <c r="D167" s="24">
        <v>44709</v>
      </c>
      <c r="E167" s="138">
        <f>WEEKNUM(Tabla16[[#This Row],[Fecha]],21)</f>
        <v>21</v>
      </c>
      <c r="F167" s="21" t="str">
        <f>CHOOSE(WEEKDAY(Tabla16[[#This Row],[Fecha]]),"D","L","M","X","J","V","S")</f>
        <v>S</v>
      </c>
      <c r="G167" s="159">
        <v>1</v>
      </c>
      <c r="H167" s="147">
        <v>2</v>
      </c>
      <c r="I167" s="147">
        <v>8</v>
      </c>
      <c r="J167" s="147">
        <v>29</v>
      </c>
      <c r="K167" s="147">
        <v>41</v>
      </c>
      <c r="L167" s="158">
        <v>48</v>
      </c>
      <c r="M167" s="137"/>
      <c r="N167" s="137"/>
      <c r="O167" s="137"/>
      <c r="P167" s="139"/>
      <c r="Q167" s="138"/>
      <c r="R167" s="138"/>
      <c r="S167" s="137"/>
      <c r="T167" s="137"/>
      <c r="U167" s="137"/>
      <c r="V167" s="137"/>
      <c r="W167" s="137">
        <v>2</v>
      </c>
      <c r="X167" s="137"/>
      <c r="Y167" s="137" t="s">
        <v>624</v>
      </c>
    </row>
    <row r="168" spans="1:25" x14ac:dyDescent="0.2">
      <c r="A168" s="19">
        <f t="shared" ref="A168:B168" si="101">+A167+1</f>
        <v>167</v>
      </c>
      <c r="B168" s="23">
        <f t="shared" si="101"/>
        <v>167</v>
      </c>
      <c r="C168" s="24" t="s">
        <v>1005</v>
      </c>
      <c r="D168" s="24">
        <v>44709</v>
      </c>
      <c r="E168" s="138">
        <f>WEEKNUM(Tabla16[[#This Row],[Fecha]],21)</f>
        <v>21</v>
      </c>
      <c r="F168" s="21" t="str">
        <f>CHOOSE(WEEKDAY(Tabla16[[#This Row],[Fecha]]),"D","L","M","X","J","V","S")</f>
        <v>S</v>
      </c>
      <c r="G168" s="147">
        <v>4</v>
      </c>
      <c r="H168" s="147">
        <v>13</v>
      </c>
      <c r="I168" s="147">
        <v>25</v>
      </c>
      <c r="J168" s="147">
        <v>27</v>
      </c>
      <c r="K168" s="147">
        <v>32</v>
      </c>
      <c r="L168" s="158">
        <v>48</v>
      </c>
      <c r="M168" s="137"/>
      <c r="N168" s="137"/>
      <c r="O168" s="137"/>
      <c r="P168" s="139"/>
      <c r="Q168" s="138"/>
      <c r="R168" s="138"/>
      <c r="S168" s="137"/>
      <c r="T168" s="137"/>
      <c r="U168" s="137"/>
      <c r="V168" s="137"/>
      <c r="W168" s="137">
        <v>1</v>
      </c>
      <c r="X168" s="137"/>
      <c r="Y168" s="137" t="s">
        <v>607</v>
      </c>
    </row>
    <row r="169" spans="1:25" x14ac:dyDescent="0.2">
      <c r="A169" s="19">
        <f t="shared" ref="A169:B169" si="102">+A168+1</f>
        <v>168</v>
      </c>
      <c r="B169" s="23">
        <f t="shared" si="102"/>
        <v>168</v>
      </c>
      <c r="C169" s="24" t="s">
        <v>1005</v>
      </c>
      <c r="D169" s="24">
        <v>44709</v>
      </c>
      <c r="E169" s="138">
        <f>WEEKNUM(Tabla16[[#This Row],[Fecha]],21)</f>
        <v>21</v>
      </c>
      <c r="F169" s="21" t="str">
        <f>CHOOSE(WEEKDAY(Tabla16[[#This Row],[Fecha]]),"D","L","M","X","J","V","S")</f>
        <v>S</v>
      </c>
      <c r="G169" s="147">
        <v>8</v>
      </c>
      <c r="H169" s="147">
        <v>10</v>
      </c>
      <c r="I169" s="147">
        <v>23</v>
      </c>
      <c r="J169" s="147">
        <v>36</v>
      </c>
      <c r="K169" s="147">
        <v>41</v>
      </c>
      <c r="L169" s="158">
        <v>45</v>
      </c>
      <c r="M169" s="137"/>
      <c r="N169" s="137"/>
      <c r="O169" s="137"/>
      <c r="P169" s="139"/>
      <c r="Q169" s="138"/>
      <c r="R169" s="138"/>
      <c r="S169" s="137"/>
      <c r="T169" s="137"/>
      <c r="U169" s="137"/>
      <c r="V169" s="137"/>
      <c r="W169" s="137">
        <v>1</v>
      </c>
      <c r="X169" s="137"/>
      <c r="Y169" s="137" t="s">
        <v>607</v>
      </c>
    </row>
    <row r="170" spans="1:25" x14ac:dyDescent="0.2">
      <c r="A170" s="19">
        <f t="shared" ref="A170:B170" si="103">+A169+1</f>
        <v>169</v>
      </c>
      <c r="B170" s="23">
        <f t="shared" si="103"/>
        <v>169</v>
      </c>
      <c r="C170" s="24" t="s">
        <v>1005</v>
      </c>
      <c r="D170" s="24">
        <v>44714</v>
      </c>
      <c r="E170" s="138">
        <f>WEEKNUM(Tabla16[[#This Row],[Fecha]],21)</f>
        <v>22</v>
      </c>
      <c r="F170" s="21" t="str">
        <f>CHOOSE(WEEKDAY(Tabla16[[#This Row],[Fecha]]),"D","L","M","X","J","V","S")</f>
        <v>J</v>
      </c>
      <c r="G170" s="160">
        <v>1</v>
      </c>
      <c r="H170" s="137">
        <v>9</v>
      </c>
      <c r="I170" s="137">
        <v>11</v>
      </c>
      <c r="J170" s="137">
        <v>18</v>
      </c>
      <c r="K170" s="137">
        <v>40</v>
      </c>
      <c r="L170" s="137">
        <v>48</v>
      </c>
      <c r="M170" s="137"/>
      <c r="N170" s="137"/>
      <c r="O170" s="137"/>
      <c r="P170" s="139"/>
      <c r="Q170" s="138"/>
      <c r="R170" s="138"/>
      <c r="S170" s="137"/>
      <c r="T170" s="137"/>
      <c r="U170" s="137"/>
      <c r="V170" s="137"/>
      <c r="W170" s="137">
        <v>1</v>
      </c>
      <c r="X170" s="137"/>
      <c r="Y170" s="137" t="s">
        <v>624</v>
      </c>
    </row>
    <row r="171" spans="1:25" x14ac:dyDescent="0.2">
      <c r="A171" s="19">
        <f t="shared" ref="A171:B171" si="104">+A170+1</f>
        <v>170</v>
      </c>
      <c r="B171" s="23">
        <f t="shared" si="104"/>
        <v>170</v>
      </c>
      <c r="C171" s="24" t="s">
        <v>1005</v>
      </c>
      <c r="D171" s="24">
        <v>44714</v>
      </c>
      <c r="E171" s="138">
        <f>WEEKNUM(Tabla16[[#This Row],[Fecha]],21)</f>
        <v>22</v>
      </c>
      <c r="F171" s="21" t="str">
        <f>CHOOSE(WEEKDAY(Tabla16[[#This Row],[Fecha]]),"D","L","M","X","J","V","S")</f>
        <v>J</v>
      </c>
      <c r="G171" s="147">
        <v>5</v>
      </c>
      <c r="H171" s="147">
        <v>7</v>
      </c>
      <c r="I171" s="158">
        <v>24</v>
      </c>
      <c r="J171" s="147">
        <v>28</v>
      </c>
      <c r="K171" s="147">
        <v>35</v>
      </c>
      <c r="L171" s="147">
        <v>42</v>
      </c>
      <c r="M171" s="137"/>
      <c r="N171" s="137"/>
      <c r="O171" s="137"/>
      <c r="P171" s="139"/>
      <c r="Q171" s="138"/>
      <c r="R171" s="138"/>
      <c r="S171" s="137"/>
      <c r="T171" s="137"/>
      <c r="U171" s="137"/>
      <c r="V171" s="137"/>
      <c r="W171" s="137">
        <v>1</v>
      </c>
      <c r="X171" s="137"/>
      <c r="Y171" s="137" t="s">
        <v>624</v>
      </c>
    </row>
    <row r="172" spans="1:25" x14ac:dyDescent="0.2">
      <c r="A172" s="19">
        <f t="shared" ref="A172:B172" si="105">+A171+1</f>
        <v>171</v>
      </c>
      <c r="B172" s="23">
        <f t="shared" si="105"/>
        <v>171</v>
      </c>
      <c r="C172" s="24" t="s">
        <v>1005</v>
      </c>
      <c r="D172" s="24">
        <v>44714</v>
      </c>
      <c r="E172" s="138">
        <f>WEEKNUM(Tabla16[[#This Row],[Fecha]],21)</f>
        <v>22</v>
      </c>
      <c r="F172" s="21" t="str">
        <f>CHOOSE(WEEKDAY(Tabla16[[#This Row],[Fecha]]),"D","L","M","X","J","V","S")</f>
        <v>J</v>
      </c>
      <c r="G172" s="158">
        <v>1</v>
      </c>
      <c r="H172" s="158">
        <v>10</v>
      </c>
      <c r="I172" s="147">
        <v>26</v>
      </c>
      <c r="J172" s="147">
        <v>27</v>
      </c>
      <c r="K172" s="147">
        <v>35</v>
      </c>
      <c r="L172" s="159">
        <v>43</v>
      </c>
      <c r="M172" s="137"/>
      <c r="N172" s="137"/>
      <c r="O172" s="137"/>
      <c r="P172" s="139"/>
      <c r="Q172" s="138"/>
      <c r="R172" s="138"/>
      <c r="S172" s="137"/>
      <c r="T172" s="137"/>
      <c r="U172" s="137"/>
      <c r="V172" s="137"/>
      <c r="W172" s="137">
        <v>3</v>
      </c>
      <c r="X172" s="137"/>
      <c r="Y172" s="137" t="s">
        <v>607</v>
      </c>
    </row>
    <row r="173" spans="1:25" x14ac:dyDescent="0.2">
      <c r="A173" s="19">
        <f t="shared" ref="A173:B173" si="106">+A172+1</f>
        <v>172</v>
      </c>
      <c r="B173" s="23">
        <f t="shared" si="106"/>
        <v>172</v>
      </c>
      <c r="C173" s="24" t="s">
        <v>1005</v>
      </c>
      <c r="D173" s="24">
        <v>44714</v>
      </c>
      <c r="E173" s="138">
        <f>WEEKNUM(Tabla16[[#This Row],[Fecha]],21)</f>
        <v>22</v>
      </c>
      <c r="F173" s="21" t="str">
        <f>CHOOSE(WEEKDAY(Tabla16[[#This Row],[Fecha]]),"D","L","M","X","J","V","S")</f>
        <v>J</v>
      </c>
      <c r="G173" s="147">
        <v>8</v>
      </c>
      <c r="H173" s="147">
        <v>16</v>
      </c>
      <c r="I173" s="158">
        <v>24</v>
      </c>
      <c r="J173" s="147">
        <v>30</v>
      </c>
      <c r="K173" s="147">
        <v>45</v>
      </c>
      <c r="L173" s="147">
        <v>46</v>
      </c>
      <c r="M173" s="137"/>
      <c r="N173" s="137"/>
      <c r="O173" s="137"/>
      <c r="P173" s="139"/>
      <c r="Q173" s="138"/>
      <c r="R173" s="138"/>
      <c r="S173" s="137"/>
      <c r="T173" s="137"/>
      <c r="U173" s="137"/>
      <c r="V173" s="137"/>
      <c r="W173" s="137">
        <v>1</v>
      </c>
      <c r="X173" s="137"/>
      <c r="Y173" s="137" t="s">
        <v>607</v>
      </c>
    </row>
    <row r="174" spans="1:25" x14ac:dyDescent="0.2">
      <c r="A174" s="19">
        <f t="shared" ref="A174:B174" si="107">+A173+1</f>
        <v>173</v>
      </c>
      <c r="B174" s="23">
        <f t="shared" si="107"/>
        <v>173</v>
      </c>
      <c r="C174" s="24" t="s">
        <v>1005</v>
      </c>
      <c r="D174" s="24">
        <v>44716</v>
      </c>
      <c r="E174" s="138">
        <f>WEEKNUM(Tabla16[[#This Row],[Fecha]],21)</f>
        <v>22</v>
      </c>
      <c r="F174" s="21" t="str">
        <f>CHOOSE(WEEKDAY(Tabla16[[#This Row],[Fecha]]),"D","L","M","X","J","V","S")</f>
        <v>S</v>
      </c>
      <c r="G174" s="137">
        <v>1</v>
      </c>
      <c r="H174" s="160">
        <v>2</v>
      </c>
      <c r="I174" s="137">
        <v>18</v>
      </c>
      <c r="J174" s="137">
        <v>34</v>
      </c>
      <c r="K174" s="137">
        <v>45</v>
      </c>
      <c r="L174" s="137">
        <v>47</v>
      </c>
      <c r="M174" s="137"/>
      <c r="N174" s="137"/>
      <c r="O174" s="137"/>
      <c r="P174" s="139"/>
      <c r="Q174" s="138"/>
      <c r="R174" s="138"/>
      <c r="S174" s="137"/>
      <c r="T174" s="137"/>
      <c r="U174" s="137"/>
      <c r="V174" s="137"/>
      <c r="W174" s="137">
        <v>1</v>
      </c>
      <c r="X174" s="137"/>
      <c r="Y174" s="137" t="s">
        <v>624</v>
      </c>
    </row>
    <row r="175" spans="1:25" x14ac:dyDescent="0.2">
      <c r="A175" s="19">
        <f t="shared" ref="A175:B175" si="108">+A174+1</f>
        <v>174</v>
      </c>
      <c r="B175" s="23">
        <f t="shared" si="108"/>
        <v>174</v>
      </c>
      <c r="C175" s="24" t="s">
        <v>1005</v>
      </c>
      <c r="D175" s="24">
        <v>44716</v>
      </c>
      <c r="E175" s="138">
        <f>WEEKNUM(Tabla16[[#This Row],[Fecha]],21)</f>
        <v>22</v>
      </c>
      <c r="F175" s="21" t="str">
        <f>CHOOSE(WEEKDAY(Tabla16[[#This Row],[Fecha]]),"D","L","M","X","J","V","S")</f>
        <v>S</v>
      </c>
      <c r="G175" s="158">
        <v>6</v>
      </c>
      <c r="H175" s="147">
        <v>7</v>
      </c>
      <c r="I175" s="147">
        <v>20</v>
      </c>
      <c r="J175" s="147">
        <v>28</v>
      </c>
      <c r="K175" s="147">
        <v>31</v>
      </c>
      <c r="L175" s="147">
        <v>41</v>
      </c>
      <c r="M175" s="137"/>
      <c r="N175" s="137"/>
      <c r="O175" s="137"/>
      <c r="P175" s="139"/>
      <c r="Q175" s="138"/>
      <c r="R175" s="138"/>
      <c r="S175" s="137"/>
      <c r="T175" s="137"/>
      <c r="U175" s="137"/>
      <c r="V175" s="137"/>
      <c r="W175" s="137">
        <v>1</v>
      </c>
      <c r="X175" s="137"/>
      <c r="Y175" s="137" t="s">
        <v>624</v>
      </c>
    </row>
    <row r="176" spans="1:25" x14ac:dyDescent="0.2">
      <c r="A176" s="19">
        <f t="shared" ref="A176:B176" si="109">+A175+1</f>
        <v>175</v>
      </c>
      <c r="B176" s="23">
        <f t="shared" si="109"/>
        <v>175</v>
      </c>
      <c r="C176" s="24" t="s">
        <v>1005</v>
      </c>
      <c r="D176" s="24">
        <v>44716</v>
      </c>
      <c r="E176" s="138">
        <f>WEEKNUM(Tabla16[[#This Row],[Fecha]],21)</f>
        <v>22</v>
      </c>
      <c r="F176" s="21" t="str">
        <f>CHOOSE(WEEKDAY(Tabla16[[#This Row],[Fecha]]),"D","L","M","X","J","V","S")</f>
        <v>S</v>
      </c>
      <c r="G176" s="160">
        <v>6</v>
      </c>
      <c r="H176" s="137">
        <v>10</v>
      </c>
      <c r="I176" s="137">
        <v>22</v>
      </c>
      <c r="J176" s="137">
        <v>27</v>
      </c>
      <c r="K176" s="137">
        <v>36</v>
      </c>
      <c r="L176" s="137">
        <v>45</v>
      </c>
      <c r="M176" s="137"/>
      <c r="N176" s="137"/>
      <c r="O176" s="137"/>
      <c r="P176" s="139"/>
      <c r="Q176" s="138"/>
      <c r="R176" s="138"/>
      <c r="S176" s="137"/>
      <c r="T176" s="137"/>
      <c r="U176" s="137"/>
      <c r="V176" s="137"/>
      <c r="W176" s="137">
        <v>1</v>
      </c>
      <c r="X176" s="137"/>
      <c r="Y176" s="137" t="s">
        <v>607</v>
      </c>
    </row>
    <row r="177" spans="1:25" x14ac:dyDescent="0.2">
      <c r="A177" s="19">
        <f t="shared" ref="A177:B177" si="110">+A176+1</f>
        <v>176</v>
      </c>
      <c r="B177" s="23">
        <f t="shared" si="110"/>
        <v>176</v>
      </c>
      <c r="C177" s="24" t="s">
        <v>1005</v>
      </c>
      <c r="D177" s="24">
        <v>44716</v>
      </c>
      <c r="E177" s="138">
        <f>WEEKNUM(Tabla16[[#This Row],[Fecha]],21)</f>
        <v>22</v>
      </c>
      <c r="F177" s="21" t="str">
        <f>CHOOSE(WEEKDAY(Tabla16[[#This Row],[Fecha]]),"D","L","M","X","J","V","S")</f>
        <v>S</v>
      </c>
      <c r="G177" s="137">
        <v>8</v>
      </c>
      <c r="H177" s="137">
        <v>15</v>
      </c>
      <c r="I177" s="160">
        <v>26</v>
      </c>
      <c r="J177" s="137">
        <v>32</v>
      </c>
      <c r="K177" s="137">
        <v>43</v>
      </c>
      <c r="L177" s="160">
        <v>46</v>
      </c>
      <c r="M177" s="137"/>
      <c r="N177" s="137"/>
      <c r="O177" s="137"/>
      <c r="P177" s="139"/>
      <c r="Q177" s="138"/>
      <c r="R177" s="138"/>
      <c r="S177" s="137"/>
      <c r="T177" s="137"/>
      <c r="U177" s="137"/>
      <c r="V177" s="137"/>
      <c r="W177" s="137">
        <v>2</v>
      </c>
      <c r="X177" s="137"/>
      <c r="Y177" s="137" t="s">
        <v>607</v>
      </c>
    </row>
    <row r="178" spans="1:25" x14ac:dyDescent="0.2">
      <c r="A178" s="19">
        <f t="shared" ref="A178:B178" si="111">+A177+1</f>
        <v>177</v>
      </c>
      <c r="B178" s="23">
        <f t="shared" si="111"/>
        <v>177</v>
      </c>
      <c r="C178" s="24" t="s">
        <v>1005</v>
      </c>
      <c r="D178" s="24">
        <v>44721</v>
      </c>
      <c r="E178" s="138">
        <f>WEEKNUM(Tabla16[[#This Row],[Fecha]],21)</f>
        <v>23</v>
      </c>
      <c r="F178" s="21" t="str">
        <f>CHOOSE(WEEKDAY(Tabla16[[#This Row],[Fecha]]),"D","L","M","X","J","V","S")</f>
        <v>J</v>
      </c>
      <c r="G178" s="137">
        <v>2</v>
      </c>
      <c r="H178" s="137">
        <v>14</v>
      </c>
      <c r="I178" s="137">
        <v>21</v>
      </c>
      <c r="J178" s="160">
        <v>38</v>
      </c>
      <c r="K178" s="137">
        <v>42</v>
      </c>
      <c r="L178" s="137">
        <v>43</v>
      </c>
      <c r="M178" s="137"/>
      <c r="N178" s="137"/>
      <c r="O178" s="137"/>
      <c r="P178" s="139"/>
      <c r="Q178" s="138"/>
      <c r="R178" s="138"/>
      <c r="S178" s="137"/>
      <c r="T178" s="137"/>
      <c r="U178" s="137"/>
      <c r="V178" s="137"/>
      <c r="W178" s="137">
        <v>1</v>
      </c>
      <c r="X178" s="137"/>
      <c r="Y178" s="137" t="s">
        <v>607</v>
      </c>
    </row>
    <row r="179" spans="1:25" x14ac:dyDescent="0.2">
      <c r="A179" s="19">
        <f t="shared" ref="A179:B179" si="112">+A178+1</f>
        <v>178</v>
      </c>
      <c r="B179" s="23">
        <f t="shared" si="112"/>
        <v>178</v>
      </c>
      <c r="C179" s="24" t="s">
        <v>1005</v>
      </c>
      <c r="D179" s="24">
        <v>44721</v>
      </c>
      <c r="E179" s="138">
        <f>WEEKNUM(Tabla16[[#This Row],[Fecha]],21)</f>
        <v>23</v>
      </c>
      <c r="F179" s="21" t="str">
        <f>CHOOSE(WEEKDAY(Tabla16[[#This Row],[Fecha]]),"D","L","M","X","J","V","S")</f>
        <v>J</v>
      </c>
      <c r="G179" s="137">
        <v>7</v>
      </c>
      <c r="H179" s="137">
        <v>18</v>
      </c>
      <c r="I179" s="160">
        <v>22</v>
      </c>
      <c r="J179" s="137">
        <v>26</v>
      </c>
      <c r="K179" s="137">
        <v>30</v>
      </c>
      <c r="L179" s="137">
        <v>48</v>
      </c>
      <c r="M179" s="137"/>
      <c r="N179" s="137"/>
      <c r="O179" s="137"/>
      <c r="P179" s="139"/>
      <c r="Q179" s="138"/>
      <c r="R179" s="138"/>
      <c r="S179" s="137"/>
      <c r="T179" s="137"/>
      <c r="U179" s="137"/>
      <c r="V179" s="137"/>
      <c r="W179" s="137">
        <v>1</v>
      </c>
      <c r="X179" s="137"/>
      <c r="Y179" s="137" t="s">
        <v>607</v>
      </c>
    </row>
    <row r="180" spans="1:25" x14ac:dyDescent="0.2">
      <c r="A180" s="19">
        <f t="shared" ref="A180:B180" si="113">+A179+1</f>
        <v>179</v>
      </c>
      <c r="B180" s="23">
        <f t="shared" si="113"/>
        <v>179</v>
      </c>
      <c r="C180" s="24" t="s">
        <v>1005</v>
      </c>
      <c r="D180" s="24">
        <v>44721</v>
      </c>
      <c r="E180" s="138">
        <f>WEEKNUM(Tabla16[[#This Row],[Fecha]],21)</f>
        <v>23</v>
      </c>
      <c r="F180" s="21" t="str">
        <f>CHOOSE(WEEKDAY(Tabla16[[#This Row],[Fecha]]),"D","L","M","X","J","V","S")</f>
        <v>J</v>
      </c>
      <c r="G180" s="147">
        <v>3</v>
      </c>
      <c r="H180" s="147">
        <v>4</v>
      </c>
      <c r="I180" s="147">
        <v>18</v>
      </c>
      <c r="J180" s="147">
        <v>27</v>
      </c>
      <c r="K180" s="159">
        <v>29</v>
      </c>
      <c r="L180" s="147">
        <v>40</v>
      </c>
      <c r="M180" s="137"/>
      <c r="N180" s="137"/>
      <c r="O180" s="137"/>
      <c r="P180" s="139"/>
      <c r="Q180" s="138"/>
      <c r="R180" s="138"/>
      <c r="S180" s="137"/>
      <c r="T180" s="137"/>
      <c r="U180" s="137"/>
      <c r="V180" s="137"/>
      <c r="W180" s="137">
        <v>1</v>
      </c>
      <c r="X180" s="137"/>
      <c r="Y180" s="137" t="s">
        <v>624</v>
      </c>
    </row>
    <row r="181" spans="1:25" x14ac:dyDescent="0.2">
      <c r="A181" s="19">
        <f t="shared" ref="A181:B181" si="114">+A180+1</f>
        <v>180</v>
      </c>
      <c r="B181" s="23">
        <f t="shared" si="114"/>
        <v>180</v>
      </c>
      <c r="C181" s="24" t="s">
        <v>1005</v>
      </c>
      <c r="D181" s="24">
        <v>44721</v>
      </c>
      <c r="E181" s="138">
        <f>WEEKNUM(Tabla16[[#This Row],[Fecha]],21)</f>
        <v>23</v>
      </c>
      <c r="F181" s="21" t="str">
        <f>CHOOSE(WEEKDAY(Tabla16[[#This Row],[Fecha]]),"D","L","M","X","J","V","S")</f>
        <v>J</v>
      </c>
      <c r="G181" s="147">
        <v>2</v>
      </c>
      <c r="H181" s="147">
        <v>14</v>
      </c>
      <c r="I181" s="147">
        <v>19</v>
      </c>
      <c r="J181" s="147">
        <v>33</v>
      </c>
      <c r="K181" s="158">
        <v>45</v>
      </c>
      <c r="L181" s="147">
        <v>48</v>
      </c>
      <c r="M181" s="137"/>
      <c r="N181" s="137"/>
      <c r="O181" s="137"/>
      <c r="P181" s="139"/>
      <c r="Q181" s="138"/>
      <c r="R181" s="138"/>
      <c r="S181" s="137"/>
      <c r="T181" s="137"/>
      <c r="U181" s="137"/>
      <c r="V181" s="137"/>
      <c r="W181" s="137">
        <v>1</v>
      </c>
      <c r="X181" s="137"/>
      <c r="Y181" s="137" t="s">
        <v>624</v>
      </c>
    </row>
    <row r="182" spans="1:25" x14ac:dyDescent="0.2">
      <c r="A182" s="19">
        <f t="shared" ref="A182:B182" si="115">+A181+1</f>
        <v>181</v>
      </c>
      <c r="B182" s="23">
        <f t="shared" si="115"/>
        <v>181</v>
      </c>
      <c r="C182" s="24" t="s">
        <v>1005</v>
      </c>
      <c r="D182" s="24">
        <v>44723</v>
      </c>
      <c r="E182" s="138">
        <f>WEEKNUM(Tabla16[[#This Row],[Fecha]],21)</f>
        <v>23</v>
      </c>
      <c r="F182" s="21" t="str">
        <f>CHOOSE(WEEKDAY(Tabla16[[#This Row],[Fecha]]),"D","L","M","X","J","V","S")</f>
        <v>S</v>
      </c>
      <c r="G182" s="137">
        <v>1</v>
      </c>
      <c r="H182" s="160">
        <v>2</v>
      </c>
      <c r="I182" s="137">
        <v>8</v>
      </c>
      <c r="J182" s="137">
        <v>9</v>
      </c>
      <c r="K182" s="161">
        <v>41</v>
      </c>
      <c r="L182" s="137">
        <v>48</v>
      </c>
      <c r="M182" s="137"/>
      <c r="N182" s="137"/>
      <c r="O182" s="137"/>
      <c r="P182" s="139"/>
      <c r="Q182" s="138"/>
      <c r="R182" s="138"/>
      <c r="S182" s="137"/>
      <c r="T182" s="137"/>
      <c r="U182" s="137"/>
      <c r="V182" s="137"/>
      <c r="W182" s="137">
        <v>2</v>
      </c>
      <c r="X182" s="137"/>
      <c r="Y182" s="137" t="s">
        <v>624</v>
      </c>
    </row>
    <row r="183" spans="1:25" x14ac:dyDescent="0.2">
      <c r="A183" s="19">
        <f t="shared" ref="A183:B183" si="116">+A182+1</f>
        <v>182</v>
      </c>
      <c r="B183" s="23">
        <f t="shared" si="116"/>
        <v>182</v>
      </c>
      <c r="C183" s="24" t="s">
        <v>1005</v>
      </c>
      <c r="D183" s="24">
        <v>44723</v>
      </c>
      <c r="E183" s="138">
        <f>WEEKNUM(Tabla16[[#This Row],[Fecha]],21)</f>
        <v>23</v>
      </c>
      <c r="F183" s="21" t="str">
        <f>CHOOSE(WEEKDAY(Tabla16[[#This Row],[Fecha]]),"D","L","M","X","J","V","S")</f>
        <v>S</v>
      </c>
      <c r="G183" s="147">
        <v>12</v>
      </c>
      <c r="H183" s="147">
        <v>14</v>
      </c>
      <c r="I183" s="147">
        <v>17</v>
      </c>
      <c r="J183" s="158">
        <v>21</v>
      </c>
      <c r="K183" s="147">
        <v>43</v>
      </c>
      <c r="L183" s="147">
        <v>44</v>
      </c>
      <c r="M183" s="137"/>
      <c r="N183" s="137"/>
      <c r="O183" s="137"/>
      <c r="P183" s="139"/>
      <c r="Q183" s="138"/>
      <c r="R183" s="138"/>
      <c r="S183" s="137"/>
      <c r="T183" s="137"/>
      <c r="U183" s="137"/>
      <c r="V183" s="137"/>
      <c r="W183" s="137">
        <v>1</v>
      </c>
      <c r="X183" s="137"/>
      <c r="Y183" s="137" t="s">
        <v>624</v>
      </c>
    </row>
    <row r="184" spans="1:25" x14ac:dyDescent="0.2">
      <c r="A184" s="19">
        <f t="shared" ref="A184:B184" si="117">+A183+1</f>
        <v>183</v>
      </c>
      <c r="B184" s="23">
        <f t="shared" si="117"/>
        <v>183</v>
      </c>
      <c r="C184" s="24" t="s">
        <v>1005</v>
      </c>
      <c r="D184" s="24">
        <v>44723</v>
      </c>
      <c r="E184" s="138">
        <f>WEEKNUM(Tabla16[[#This Row],[Fecha]],21)</f>
        <v>23</v>
      </c>
      <c r="F184" s="21" t="str">
        <f>CHOOSE(WEEKDAY(Tabla16[[#This Row],[Fecha]]),"D","L","M","X","J","V","S")</f>
        <v>S</v>
      </c>
      <c r="G184" s="147">
        <v>1</v>
      </c>
      <c r="H184" s="147">
        <v>14</v>
      </c>
      <c r="I184" s="158">
        <v>22</v>
      </c>
      <c r="J184" s="147">
        <v>35</v>
      </c>
      <c r="K184" s="147">
        <v>42</v>
      </c>
      <c r="L184" s="147">
        <v>43</v>
      </c>
      <c r="M184" s="137"/>
      <c r="N184" s="137"/>
      <c r="O184" s="137"/>
      <c r="P184" s="139"/>
      <c r="Q184" s="138"/>
      <c r="R184" s="138"/>
      <c r="S184" s="137"/>
      <c r="T184" s="137"/>
      <c r="U184" s="137"/>
      <c r="V184" s="137"/>
      <c r="W184" s="137">
        <v>1</v>
      </c>
      <c r="X184" s="137"/>
      <c r="Y184" s="137" t="s">
        <v>607</v>
      </c>
    </row>
    <row r="185" spans="1:25" x14ac:dyDescent="0.2">
      <c r="A185" s="19">
        <f t="shared" ref="A185:B185" si="118">+A184+1</f>
        <v>184</v>
      </c>
      <c r="B185" s="23">
        <f t="shared" si="118"/>
        <v>184</v>
      </c>
      <c r="C185" s="24" t="s">
        <v>1005</v>
      </c>
      <c r="D185" s="24">
        <v>44723</v>
      </c>
      <c r="E185" s="138">
        <f>WEEKNUM(Tabla16[[#This Row],[Fecha]],21)</f>
        <v>23</v>
      </c>
      <c r="F185" s="21" t="str">
        <f>CHOOSE(WEEKDAY(Tabla16[[#This Row],[Fecha]]),"D","L","M","X","J","V","S")</f>
        <v>S</v>
      </c>
      <c r="G185" s="147">
        <v>7</v>
      </c>
      <c r="H185" s="147">
        <v>16</v>
      </c>
      <c r="I185" s="158">
        <v>21</v>
      </c>
      <c r="J185" s="147">
        <v>26</v>
      </c>
      <c r="K185" s="147">
        <v>38</v>
      </c>
      <c r="L185" s="158">
        <v>45</v>
      </c>
      <c r="M185" s="137"/>
      <c r="N185" s="137"/>
      <c r="O185" s="137"/>
      <c r="P185" s="139"/>
      <c r="Q185" s="138"/>
      <c r="R185" s="138"/>
      <c r="S185" s="137"/>
      <c r="T185" s="137"/>
      <c r="U185" s="137"/>
      <c r="V185" s="137"/>
      <c r="W185" s="137">
        <v>2</v>
      </c>
      <c r="X185" s="137"/>
      <c r="Y185" s="137" t="s">
        <v>607</v>
      </c>
    </row>
    <row r="186" spans="1:25" x14ac:dyDescent="0.2">
      <c r="A186" s="19">
        <f t="shared" ref="A186:B186" si="119">+A185+1</f>
        <v>185</v>
      </c>
      <c r="B186" s="23">
        <f t="shared" si="119"/>
        <v>185</v>
      </c>
      <c r="C186" s="24" t="s">
        <v>1005</v>
      </c>
      <c r="D186" s="247">
        <v>44728</v>
      </c>
      <c r="E186" s="138">
        <f>WEEKNUM(Tabla16[[#This Row],[Fecha]],21)</f>
        <v>24</v>
      </c>
      <c r="F186" s="21" t="str">
        <f>CHOOSE(WEEKDAY(Tabla16[[#This Row],[Fecha]]),"D","L","M","X","J","V","S")</f>
        <v>J</v>
      </c>
      <c r="G186" s="147">
        <v>2</v>
      </c>
      <c r="H186" s="147">
        <v>14</v>
      </c>
      <c r="I186" s="147">
        <v>19</v>
      </c>
      <c r="J186" s="147">
        <v>22</v>
      </c>
      <c r="K186" s="147">
        <v>27</v>
      </c>
      <c r="L186" s="147">
        <v>39</v>
      </c>
      <c r="M186" s="137"/>
      <c r="N186" s="137"/>
      <c r="O186" s="137"/>
      <c r="P186" s="139"/>
      <c r="Q186" s="138"/>
      <c r="R186" s="138"/>
      <c r="S186" s="137"/>
      <c r="T186" s="137"/>
      <c r="U186" s="137"/>
      <c r="V186" s="137"/>
      <c r="W186" s="137">
        <v>0</v>
      </c>
      <c r="X186" s="137"/>
      <c r="Y186" s="137" t="s">
        <v>624</v>
      </c>
    </row>
    <row r="187" spans="1:25" x14ac:dyDescent="0.2">
      <c r="A187" s="19">
        <f t="shared" ref="A187:B187" si="120">+A186+1</f>
        <v>186</v>
      </c>
      <c r="B187" s="23">
        <f t="shared" si="120"/>
        <v>186</v>
      </c>
      <c r="C187" s="24" t="s">
        <v>1005</v>
      </c>
      <c r="D187" s="247">
        <v>44728</v>
      </c>
      <c r="E187" s="138">
        <f>WEEKNUM(Tabla16[[#This Row],[Fecha]],21)</f>
        <v>24</v>
      </c>
      <c r="F187" s="21" t="str">
        <f>CHOOSE(WEEKDAY(Tabla16[[#This Row],[Fecha]]),"D","L","M","X","J","V","S")</f>
        <v>J</v>
      </c>
      <c r="G187" s="147">
        <v>1</v>
      </c>
      <c r="H187" s="147">
        <v>10</v>
      </c>
      <c r="I187" s="147">
        <v>12</v>
      </c>
      <c r="J187" s="147">
        <v>21</v>
      </c>
      <c r="K187" s="147">
        <v>32</v>
      </c>
      <c r="L187" s="147">
        <v>41</v>
      </c>
      <c r="M187" s="137"/>
      <c r="N187" s="137"/>
      <c r="O187" s="137"/>
      <c r="P187" s="139"/>
      <c r="Q187" s="138"/>
      <c r="R187" s="138"/>
      <c r="S187" s="137"/>
      <c r="T187" s="137"/>
      <c r="U187" s="137"/>
      <c r="V187" s="137"/>
      <c r="W187" s="137">
        <v>0</v>
      </c>
      <c r="X187" s="137"/>
      <c r="Y187" s="137" t="s">
        <v>624</v>
      </c>
    </row>
    <row r="188" spans="1:25" x14ac:dyDescent="0.2">
      <c r="A188" s="19">
        <f t="shared" ref="A188:B188" si="121">+A187+1</f>
        <v>187</v>
      </c>
      <c r="B188" s="23">
        <f t="shared" si="121"/>
        <v>187</v>
      </c>
      <c r="C188" s="24" t="s">
        <v>1005</v>
      </c>
      <c r="D188" s="247">
        <v>44728</v>
      </c>
      <c r="E188" s="138">
        <f>WEEKNUM(Tabla16[[#This Row],[Fecha]],21)</f>
        <v>24</v>
      </c>
      <c r="F188" s="21" t="str">
        <f>CHOOSE(WEEKDAY(Tabla16[[#This Row],[Fecha]]),"D","L","M","X","J","V","S")</f>
        <v>J</v>
      </c>
      <c r="G188" s="137">
        <v>2</v>
      </c>
      <c r="H188" s="137">
        <v>6</v>
      </c>
      <c r="I188" s="137">
        <v>15</v>
      </c>
      <c r="J188" s="137">
        <v>26</v>
      </c>
      <c r="K188" s="137">
        <v>32</v>
      </c>
      <c r="L188" s="137">
        <v>44</v>
      </c>
      <c r="M188" s="137"/>
      <c r="N188" s="137"/>
      <c r="O188" s="137"/>
      <c r="P188" s="139"/>
      <c r="Q188" s="138"/>
      <c r="R188" s="138"/>
      <c r="S188" s="137"/>
      <c r="T188" s="137"/>
      <c r="U188" s="137"/>
      <c r="V188" s="137"/>
      <c r="W188" s="137">
        <v>0</v>
      </c>
      <c r="X188" s="137"/>
      <c r="Y188" s="137" t="s">
        <v>607</v>
      </c>
    </row>
    <row r="189" spans="1:25" x14ac:dyDescent="0.2">
      <c r="A189" s="19">
        <f t="shared" ref="A189:B189" si="122">+A188+1</f>
        <v>188</v>
      </c>
      <c r="B189" s="23">
        <f t="shared" si="122"/>
        <v>188</v>
      </c>
      <c r="C189" s="24" t="s">
        <v>1005</v>
      </c>
      <c r="D189" s="247">
        <v>44728</v>
      </c>
      <c r="E189" s="138">
        <f>WEEKNUM(Tabla16[[#This Row],[Fecha]],21)</f>
        <v>24</v>
      </c>
      <c r="F189" s="21" t="str">
        <f>CHOOSE(WEEKDAY(Tabla16[[#This Row],[Fecha]]),"D","L","M","X","J","V","S")</f>
        <v>J</v>
      </c>
      <c r="G189" s="137">
        <v>4</v>
      </c>
      <c r="H189" s="137">
        <v>16</v>
      </c>
      <c r="I189" s="137">
        <v>22</v>
      </c>
      <c r="J189" s="137">
        <v>39</v>
      </c>
      <c r="K189" s="137">
        <v>41</v>
      </c>
      <c r="L189" s="137">
        <v>43</v>
      </c>
      <c r="M189" s="137"/>
      <c r="N189" s="137"/>
      <c r="O189" s="137"/>
      <c r="P189" s="139"/>
      <c r="Q189" s="138"/>
      <c r="R189" s="138"/>
      <c r="S189" s="137"/>
      <c r="T189" s="137"/>
      <c r="U189" s="137"/>
      <c r="V189" s="137"/>
      <c r="W189" s="137">
        <v>0</v>
      </c>
      <c r="X189" s="137"/>
      <c r="Y189" s="137" t="s">
        <v>607</v>
      </c>
    </row>
    <row r="190" spans="1:25" x14ac:dyDescent="0.2">
      <c r="A190" s="19">
        <f t="shared" ref="A190:B190" si="123">+A189+1</f>
        <v>189</v>
      </c>
      <c r="B190" s="23">
        <f t="shared" si="123"/>
        <v>189</v>
      </c>
      <c r="C190" s="24" t="s">
        <v>1005</v>
      </c>
      <c r="D190" s="247">
        <v>44730</v>
      </c>
      <c r="E190" s="138">
        <f>WEEKNUM(Tabla16[[#This Row],[Fecha]],21)</f>
        <v>24</v>
      </c>
      <c r="F190" s="21" t="str">
        <f>CHOOSE(WEEKDAY(Tabla16[[#This Row],[Fecha]]),"D","L","M","X","J","V","S")</f>
        <v>S</v>
      </c>
      <c r="G190" s="137">
        <v>2</v>
      </c>
      <c r="H190" s="137">
        <v>16</v>
      </c>
      <c r="I190" s="137">
        <v>22</v>
      </c>
      <c r="J190" s="160">
        <v>39</v>
      </c>
      <c r="K190" s="137">
        <v>43</v>
      </c>
      <c r="L190" s="137">
        <v>44</v>
      </c>
      <c r="M190" s="137"/>
      <c r="N190" s="137"/>
      <c r="O190" s="137"/>
      <c r="P190" s="139"/>
      <c r="Q190" s="138"/>
      <c r="R190" s="138"/>
      <c r="S190" s="137"/>
      <c r="T190" s="137"/>
      <c r="U190" s="137"/>
      <c r="V190" s="137"/>
      <c r="W190" s="137">
        <v>1</v>
      </c>
      <c r="X190" s="137"/>
      <c r="Y190" s="137" t="s">
        <v>607</v>
      </c>
    </row>
    <row r="191" spans="1:25" x14ac:dyDescent="0.2">
      <c r="A191" s="19">
        <f t="shared" ref="A191:B191" si="124">+A190+1</f>
        <v>190</v>
      </c>
      <c r="B191" s="23">
        <f t="shared" si="124"/>
        <v>190</v>
      </c>
      <c r="C191" s="24" t="s">
        <v>1005</v>
      </c>
      <c r="D191" s="247">
        <v>44730</v>
      </c>
      <c r="E191" s="138">
        <f>WEEKNUM(Tabla16[[#This Row],[Fecha]],21)</f>
        <v>24</v>
      </c>
      <c r="F191" s="21" t="str">
        <f>CHOOSE(WEEKDAY(Tabla16[[#This Row],[Fecha]]),"D","L","M","X","J","V","S")</f>
        <v>S</v>
      </c>
      <c r="G191" s="137">
        <v>4</v>
      </c>
      <c r="H191" s="137">
        <v>6</v>
      </c>
      <c r="I191" s="137">
        <v>15</v>
      </c>
      <c r="J191" s="160">
        <v>26</v>
      </c>
      <c r="K191" s="137">
        <v>32</v>
      </c>
      <c r="L191" s="160">
        <v>41</v>
      </c>
      <c r="M191" s="137"/>
      <c r="N191" s="137"/>
      <c r="O191" s="137"/>
      <c r="P191" s="139"/>
      <c r="Q191" s="138"/>
      <c r="R191" s="138"/>
      <c r="S191" s="137"/>
      <c r="T191" s="137"/>
      <c r="U191" s="137"/>
      <c r="V191" s="137"/>
      <c r="W191" s="137">
        <v>2</v>
      </c>
      <c r="X191" s="137"/>
      <c r="Y191" s="137" t="s">
        <v>607</v>
      </c>
    </row>
    <row r="192" spans="1:25" x14ac:dyDescent="0.2">
      <c r="A192" s="19">
        <f t="shared" ref="A192:B192" si="125">+A191+1</f>
        <v>191</v>
      </c>
      <c r="B192" s="23">
        <f t="shared" si="125"/>
        <v>191</v>
      </c>
      <c r="C192" s="24" t="s">
        <v>1005</v>
      </c>
      <c r="D192" s="247">
        <v>44730</v>
      </c>
      <c r="E192" s="138">
        <f>WEEKNUM(Tabla16[[#This Row],[Fecha]],21)</f>
        <v>24</v>
      </c>
      <c r="F192" s="21" t="str">
        <f>CHOOSE(WEEKDAY(Tabla16[[#This Row],[Fecha]]),"D","L","M","X","J","V","S")</f>
        <v>S</v>
      </c>
      <c r="G192" s="147">
        <v>8</v>
      </c>
      <c r="H192" s="147">
        <v>12</v>
      </c>
      <c r="I192" s="147">
        <v>19</v>
      </c>
      <c r="J192" s="147">
        <v>29</v>
      </c>
      <c r="K192" s="147">
        <v>40</v>
      </c>
      <c r="L192" s="147">
        <v>49</v>
      </c>
      <c r="M192" s="137"/>
      <c r="N192" s="137"/>
      <c r="O192" s="137"/>
      <c r="P192" s="139"/>
      <c r="Q192" s="138"/>
      <c r="R192" s="138"/>
      <c r="S192" s="137"/>
      <c r="T192" s="137"/>
      <c r="U192" s="137"/>
      <c r="V192" s="137"/>
      <c r="W192" s="137">
        <v>0</v>
      </c>
      <c r="X192" s="137"/>
      <c r="Y192" s="137" t="s">
        <v>624</v>
      </c>
    </row>
    <row r="193" spans="1:25" x14ac:dyDescent="0.2">
      <c r="A193" s="19">
        <f t="shared" ref="A193:B193" si="126">+A192+1</f>
        <v>192</v>
      </c>
      <c r="B193" s="23">
        <f t="shared" si="126"/>
        <v>192</v>
      </c>
      <c r="C193" s="24" t="s">
        <v>1005</v>
      </c>
      <c r="D193" s="247">
        <v>44730</v>
      </c>
      <c r="E193" s="138">
        <f>WEEKNUM(Tabla16[[#This Row],[Fecha]],21)</f>
        <v>24</v>
      </c>
      <c r="F193" s="21" t="str">
        <f>CHOOSE(WEEKDAY(Tabla16[[#This Row],[Fecha]]),"D","L","M","X","J","V","S")</f>
        <v>S</v>
      </c>
      <c r="G193" s="147">
        <v>16</v>
      </c>
      <c r="H193" s="147">
        <v>17</v>
      </c>
      <c r="I193" s="147">
        <v>24</v>
      </c>
      <c r="J193" s="147">
        <v>37</v>
      </c>
      <c r="K193" s="158">
        <v>41</v>
      </c>
      <c r="L193" s="147">
        <v>48</v>
      </c>
      <c r="M193" s="137"/>
      <c r="N193" s="137"/>
      <c r="O193" s="137"/>
      <c r="P193" s="139"/>
      <c r="Q193" s="138"/>
      <c r="R193" s="138"/>
      <c r="S193" s="137"/>
      <c r="T193" s="137"/>
      <c r="U193" s="137"/>
      <c r="V193" s="137"/>
      <c r="W193" s="137">
        <v>1</v>
      </c>
      <c r="X193" s="137"/>
      <c r="Y193" s="137" t="s">
        <v>624</v>
      </c>
    </row>
    <row r="194" spans="1:25" x14ac:dyDescent="0.2">
      <c r="A194" s="19">
        <f t="shared" ref="A194:B194" si="127">+A193+1</f>
        <v>193</v>
      </c>
      <c r="B194" s="23">
        <f t="shared" si="127"/>
        <v>193</v>
      </c>
      <c r="C194" s="24" t="s">
        <v>1005</v>
      </c>
      <c r="D194" s="247">
        <v>44735</v>
      </c>
      <c r="E194" s="138">
        <f>WEEKNUM(Tabla16[[#This Row],[Fecha]],21)</f>
        <v>25</v>
      </c>
      <c r="F194" s="21" t="str">
        <f>CHOOSE(WEEKDAY(Tabla16[[#This Row],[Fecha]]),"D","L","M","X","J","V","S")</f>
        <v>J</v>
      </c>
      <c r="G194" s="147">
        <v>18</v>
      </c>
      <c r="H194" s="158">
        <v>23</v>
      </c>
      <c r="I194" s="158">
        <v>29</v>
      </c>
      <c r="J194" s="147">
        <v>33</v>
      </c>
      <c r="K194" s="147">
        <v>36</v>
      </c>
      <c r="L194" s="147">
        <v>46</v>
      </c>
      <c r="M194" s="137"/>
      <c r="N194" s="137"/>
      <c r="O194" s="137"/>
      <c r="P194" s="139"/>
      <c r="Q194" s="138"/>
      <c r="R194" s="138"/>
      <c r="S194" s="137"/>
      <c r="T194" s="137"/>
      <c r="U194" s="137"/>
      <c r="V194" s="137"/>
      <c r="W194" s="137">
        <v>2</v>
      </c>
      <c r="X194" s="137"/>
      <c r="Y194" s="137" t="s">
        <v>624</v>
      </c>
    </row>
    <row r="195" spans="1:25" x14ac:dyDescent="0.2">
      <c r="A195" s="19">
        <f t="shared" ref="A195:B195" si="128">+A194+1</f>
        <v>194</v>
      </c>
      <c r="B195" s="23">
        <f t="shared" si="128"/>
        <v>194</v>
      </c>
      <c r="C195" s="24" t="s">
        <v>1005</v>
      </c>
      <c r="D195" s="247">
        <v>44735</v>
      </c>
      <c r="E195" s="138">
        <f>WEEKNUM(Tabla16[[#This Row],[Fecha]],21)</f>
        <v>25</v>
      </c>
      <c r="F195" s="21" t="str">
        <f>CHOOSE(WEEKDAY(Tabla16[[#This Row],[Fecha]]),"D","L","M","X","J","V","S")</f>
        <v>J</v>
      </c>
      <c r="G195" s="147">
        <v>10</v>
      </c>
      <c r="H195" s="147">
        <v>11</v>
      </c>
      <c r="I195" s="147">
        <v>26</v>
      </c>
      <c r="J195" s="147">
        <v>27</v>
      </c>
      <c r="K195" s="147">
        <v>41</v>
      </c>
      <c r="L195" s="147">
        <v>42</v>
      </c>
      <c r="M195" s="137"/>
      <c r="N195" s="137"/>
      <c r="O195" s="137"/>
      <c r="P195" s="139"/>
      <c r="Q195" s="138"/>
      <c r="R195" s="138"/>
      <c r="S195" s="137"/>
      <c r="T195" s="137"/>
      <c r="U195" s="137"/>
      <c r="V195" s="137"/>
      <c r="W195" s="137">
        <v>0</v>
      </c>
      <c r="X195" s="137"/>
      <c r="Y195" s="137" t="s">
        <v>624</v>
      </c>
    </row>
    <row r="196" spans="1:25" x14ac:dyDescent="0.2">
      <c r="A196" s="19">
        <f t="shared" ref="A196:B196" si="129">+A195+1</f>
        <v>195</v>
      </c>
      <c r="B196" s="23">
        <f t="shared" si="129"/>
        <v>195</v>
      </c>
      <c r="C196" s="24" t="s">
        <v>1005</v>
      </c>
      <c r="D196" s="247">
        <v>44735</v>
      </c>
      <c r="E196" s="138">
        <f>WEEKNUM(Tabla16[[#This Row],[Fecha]],21)</f>
        <v>25</v>
      </c>
      <c r="F196" s="21" t="str">
        <f>CHOOSE(WEEKDAY(Tabla16[[#This Row],[Fecha]]),"D","L","M","X","J","V","S")</f>
        <v>J</v>
      </c>
      <c r="G196" s="137">
        <v>2</v>
      </c>
      <c r="H196" s="137">
        <v>12</v>
      </c>
      <c r="I196" s="137">
        <v>26</v>
      </c>
      <c r="J196" s="137">
        <v>28</v>
      </c>
      <c r="K196" s="137">
        <v>35</v>
      </c>
      <c r="L196" s="137">
        <v>44</v>
      </c>
      <c r="M196" s="137"/>
      <c r="N196" s="137"/>
      <c r="O196" s="137"/>
      <c r="P196" s="139"/>
      <c r="Q196" s="138"/>
      <c r="R196" s="138"/>
      <c r="S196" s="137"/>
      <c r="T196" s="137"/>
      <c r="U196" s="137"/>
      <c r="V196" s="137"/>
      <c r="W196" s="137">
        <v>0</v>
      </c>
      <c r="X196" s="137"/>
      <c r="Y196" s="137" t="s">
        <v>607</v>
      </c>
    </row>
    <row r="197" spans="1:25" x14ac:dyDescent="0.2">
      <c r="A197" s="19">
        <f t="shared" ref="A197:B197" si="130">+A196+1</f>
        <v>196</v>
      </c>
      <c r="B197" s="23">
        <f t="shared" si="130"/>
        <v>196</v>
      </c>
      <c r="C197" s="24" t="s">
        <v>1005</v>
      </c>
      <c r="D197" s="247">
        <v>44735</v>
      </c>
      <c r="E197" s="138">
        <f>WEEKNUM(Tabla16[[#This Row],[Fecha]],21)</f>
        <v>25</v>
      </c>
      <c r="F197" s="21" t="str">
        <f>CHOOSE(WEEKDAY(Tabla16[[#This Row],[Fecha]]),"D","L","M","X","J","V","S")</f>
        <v>J</v>
      </c>
      <c r="G197" s="137">
        <v>8</v>
      </c>
      <c r="H197" s="161">
        <v>16</v>
      </c>
      <c r="I197" s="160">
        <v>29</v>
      </c>
      <c r="J197" s="137">
        <v>30</v>
      </c>
      <c r="K197" s="137">
        <v>39</v>
      </c>
      <c r="L197" s="137">
        <v>41</v>
      </c>
      <c r="M197" s="137"/>
      <c r="N197" s="137"/>
      <c r="O197" s="137"/>
      <c r="P197" s="139"/>
      <c r="Q197" s="138"/>
      <c r="R197" s="138"/>
      <c r="S197" s="137"/>
      <c r="T197" s="137"/>
      <c r="U197" s="137"/>
      <c r="V197" s="137"/>
      <c r="W197" s="137">
        <v>2</v>
      </c>
      <c r="X197" s="137"/>
      <c r="Y197" s="137" t="s">
        <v>607</v>
      </c>
    </row>
    <row r="198" spans="1:25" x14ac:dyDescent="0.2">
      <c r="A198" s="19">
        <f t="shared" ref="A198:B198" si="131">+A197+1</f>
        <v>197</v>
      </c>
      <c r="B198" s="23">
        <f t="shared" si="131"/>
        <v>197</v>
      </c>
      <c r="C198" s="24" t="s">
        <v>1005</v>
      </c>
      <c r="D198" s="247">
        <v>44737</v>
      </c>
      <c r="E198" s="138">
        <f>WEEKNUM(Tabla16[[#This Row],[Fecha]],21)</f>
        <v>25</v>
      </c>
      <c r="F198" s="21" t="str">
        <f>CHOOSE(WEEKDAY(Tabla16[[#This Row],[Fecha]]),"D","L","M","X","J","V","S")</f>
        <v>S</v>
      </c>
      <c r="G198" s="147">
        <v>1</v>
      </c>
      <c r="H198" s="147">
        <v>16</v>
      </c>
      <c r="I198" s="147">
        <v>18</v>
      </c>
      <c r="J198" s="147">
        <v>41</v>
      </c>
      <c r="K198" s="147">
        <v>43</v>
      </c>
      <c r="L198" s="159">
        <v>46</v>
      </c>
      <c r="M198" s="137"/>
      <c r="N198" s="137"/>
      <c r="O198" s="137"/>
      <c r="P198" s="139"/>
      <c r="Q198" s="138"/>
      <c r="R198" s="138"/>
      <c r="S198" s="137"/>
      <c r="T198" s="137"/>
      <c r="U198" s="137"/>
      <c r="V198" s="137"/>
      <c r="W198" s="137">
        <v>1</v>
      </c>
      <c r="X198" s="137"/>
      <c r="Y198" s="137" t="s">
        <v>624</v>
      </c>
    </row>
    <row r="199" spans="1:25" x14ac:dyDescent="0.2">
      <c r="A199" s="19">
        <f t="shared" ref="A199:B199" si="132">+A198+1</f>
        <v>198</v>
      </c>
      <c r="B199" s="23">
        <f t="shared" si="132"/>
        <v>198</v>
      </c>
      <c r="C199" s="24" t="s">
        <v>1005</v>
      </c>
      <c r="D199" s="247">
        <v>44737</v>
      </c>
      <c r="E199" s="138">
        <f>WEEKNUM(Tabla16[[#This Row],[Fecha]],21)</f>
        <v>25</v>
      </c>
      <c r="F199" s="21" t="str">
        <f>CHOOSE(WEEKDAY(Tabla16[[#This Row],[Fecha]]),"D","L","M","X","J","V","S")</f>
        <v>S</v>
      </c>
      <c r="G199" s="147">
        <v>7</v>
      </c>
      <c r="H199" s="158">
        <v>12</v>
      </c>
      <c r="I199" s="147">
        <v>13</v>
      </c>
      <c r="J199" s="147">
        <v>14</v>
      </c>
      <c r="K199" s="147">
        <v>28</v>
      </c>
      <c r="L199" s="147">
        <v>49</v>
      </c>
      <c r="M199" s="137"/>
      <c r="N199" s="137"/>
      <c r="O199" s="137"/>
      <c r="P199" s="139"/>
      <c r="Q199" s="138"/>
      <c r="R199" s="138"/>
      <c r="S199" s="137"/>
      <c r="T199" s="137"/>
      <c r="U199" s="137"/>
      <c r="V199" s="137"/>
      <c r="W199" s="137">
        <v>1</v>
      </c>
      <c r="X199" s="137"/>
      <c r="Y199" s="137" t="s">
        <v>624</v>
      </c>
    </row>
    <row r="200" spans="1:25" x14ac:dyDescent="0.2">
      <c r="A200" s="19">
        <f t="shared" ref="A200:B200" si="133">+A199+1</f>
        <v>199</v>
      </c>
      <c r="B200" s="23">
        <f t="shared" si="133"/>
        <v>199</v>
      </c>
      <c r="C200" s="24" t="s">
        <v>1005</v>
      </c>
      <c r="D200" s="247">
        <v>44737</v>
      </c>
      <c r="E200" s="138">
        <f>WEEKNUM(Tabla16[[#This Row],[Fecha]],21)</f>
        <v>25</v>
      </c>
      <c r="F200" s="21" t="str">
        <f>CHOOSE(WEEKDAY(Tabla16[[#This Row],[Fecha]]),"D","L","M","X","J","V","S")</f>
        <v>S</v>
      </c>
      <c r="G200" s="137">
        <v>1</v>
      </c>
      <c r="H200" s="137">
        <v>13</v>
      </c>
      <c r="I200" s="137">
        <v>22</v>
      </c>
      <c r="J200" s="137">
        <v>28</v>
      </c>
      <c r="K200" s="137">
        <v>35</v>
      </c>
      <c r="L200" s="137">
        <v>49</v>
      </c>
      <c r="M200" s="137"/>
      <c r="N200" s="137"/>
      <c r="O200" s="137"/>
      <c r="P200" s="139"/>
      <c r="Q200" s="138"/>
      <c r="R200" s="138"/>
      <c r="S200" s="137"/>
      <c r="T200" s="137"/>
      <c r="U200" s="137"/>
      <c r="V200" s="137"/>
      <c r="W200" s="137">
        <v>0</v>
      </c>
      <c r="X200" s="137"/>
      <c r="Y200" s="137" t="s">
        <v>607</v>
      </c>
    </row>
    <row r="201" spans="1:25" x14ac:dyDescent="0.2">
      <c r="A201" s="19">
        <f t="shared" ref="A201:B201" si="134">+A200+1</f>
        <v>200</v>
      </c>
      <c r="B201" s="23">
        <f t="shared" si="134"/>
        <v>200</v>
      </c>
      <c r="C201" s="24" t="s">
        <v>1005</v>
      </c>
      <c r="D201" s="247">
        <v>44737</v>
      </c>
      <c r="E201" s="138">
        <f>WEEKNUM(Tabla16[[#This Row],[Fecha]],21)</f>
        <v>25</v>
      </c>
      <c r="F201" s="21" t="str">
        <f>CHOOSE(WEEKDAY(Tabla16[[#This Row],[Fecha]]),"D","L","M","X","J","V","S")</f>
        <v>S</v>
      </c>
      <c r="G201" s="137">
        <v>8</v>
      </c>
      <c r="H201" s="160">
        <v>12</v>
      </c>
      <c r="I201" s="137">
        <v>26</v>
      </c>
      <c r="J201" s="137">
        <v>30</v>
      </c>
      <c r="K201" s="137">
        <v>39</v>
      </c>
      <c r="L201" s="137">
        <v>41</v>
      </c>
      <c r="M201" s="137"/>
      <c r="N201" s="137"/>
      <c r="O201" s="137"/>
      <c r="P201" s="139"/>
      <c r="Q201" s="138"/>
      <c r="R201" s="138"/>
      <c r="S201" s="137"/>
      <c r="T201" s="137"/>
      <c r="U201" s="137"/>
      <c r="V201" s="137"/>
      <c r="W201" s="137">
        <v>1</v>
      </c>
      <c r="X201" s="137"/>
      <c r="Y201" s="137" t="s">
        <v>607</v>
      </c>
    </row>
    <row r="202" spans="1:25" x14ac:dyDescent="0.2">
      <c r="A202" s="19">
        <f t="shared" ref="A202:B202" si="135">+A201+1</f>
        <v>201</v>
      </c>
      <c r="B202" s="23">
        <f t="shared" si="135"/>
        <v>201</v>
      </c>
      <c r="C202" s="24" t="s">
        <v>1005</v>
      </c>
      <c r="D202" s="247">
        <v>44742</v>
      </c>
      <c r="E202" s="138">
        <f>WEEKNUM(Tabla16[[#This Row],[Fecha]],21)</f>
        <v>26</v>
      </c>
      <c r="F202" s="21" t="str">
        <f>CHOOSE(WEEKDAY(Tabla16[[#This Row],[Fecha]]),"D","L","M","X","J","V","S")</f>
        <v>J</v>
      </c>
      <c r="G202" s="147">
        <v>15</v>
      </c>
      <c r="H202" s="147">
        <v>17</v>
      </c>
      <c r="I202" s="147">
        <v>22</v>
      </c>
      <c r="J202" s="147">
        <v>29</v>
      </c>
      <c r="K202" s="147">
        <v>38</v>
      </c>
      <c r="L202" s="147">
        <v>42</v>
      </c>
      <c r="M202" s="137"/>
      <c r="N202" s="137"/>
      <c r="O202" s="137"/>
      <c r="P202" s="139"/>
      <c r="Q202" s="138"/>
      <c r="R202" s="138"/>
      <c r="S202" s="137"/>
      <c r="T202" s="137"/>
      <c r="U202" s="137"/>
      <c r="V202" s="137"/>
      <c r="W202" s="137">
        <v>0</v>
      </c>
      <c r="X202" s="137"/>
      <c r="Y202" s="137" t="s">
        <v>624</v>
      </c>
    </row>
    <row r="203" spans="1:25" x14ac:dyDescent="0.2">
      <c r="A203" s="19">
        <f t="shared" ref="A203:B205" si="136">+A202+1</f>
        <v>202</v>
      </c>
      <c r="B203" s="23">
        <f t="shared" si="136"/>
        <v>202</v>
      </c>
      <c r="C203" s="24" t="s">
        <v>1005</v>
      </c>
      <c r="D203" s="247">
        <v>44742</v>
      </c>
      <c r="E203" s="138">
        <f>WEEKNUM(Tabla16[[#This Row],[Fecha]],21)</f>
        <v>26</v>
      </c>
      <c r="F203" s="21" t="str">
        <f>CHOOSE(WEEKDAY(Tabla16[[#This Row],[Fecha]]),"D","L","M","X","J","V","S")</f>
        <v>J</v>
      </c>
      <c r="G203" s="147">
        <v>11</v>
      </c>
      <c r="H203" s="147">
        <v>18</v>
      </c>
      <c r="I203" s="147">
        <v>19</v>
      </c>
      <c r="J203" s="147">
        <v>32</v>
      </c>
      <c r="K203" s="147">
        <v>44</v>
      </c>
      <c r="L203" s="147">
        <v>45</v>
      </c>
      <c r="M203" s="137"/>
      <c r="N203" s="137"/>
      <c r="O203" s="137"/>
      <c r="P203" s="139"/>
      <c r="Q203" s="138"/>
      <c r="R203" s="138"/>
      <c r="S203" s="137"/>
      <c r="T203" s="137"/>
      <c r="U203" s="137"/>
      <c r="V203" s="137"/>
      <c r="W203" s="137">
        <v>0</v>
      </c>
      <c r="X203" s="137"/>
      <c r="Y203" s="137" t="s">
        <v>624</v>
      </c>
    </row>
    <row r="204" spans="1:25" x14ac:dyDescent="0.2">
      <c r="A204" s="19">
        <f t="shared" ref="A204:B204" si="137">+A203+1</f>
        <v>203</v>
      </c>
      <c r="B204" s="23">
        <f t="shared" si="137"/>
        <v>203</v>
      </c>
      <c r="C204" s="24" t="s">
        <v>1005</v>
      </c>
      <c r="D204" s="247">
        <v>44742</v>
      </c>
      <c r="E204" s="138">
        <f>WEEKNUM(Tabla16[[#This Row],[Fecha]],21)</f>
        <v>26</v>
      </c>
      <c r="F204" s="21" t="str">
        <f>CHOOSE(WEEKDAY(Tabla16[[#This Row],[Fecha]]),"D","L","M","X","J","V","S")</f>
        <v>J</v>
      </c>
      <c r="G204" s="137">
        <v>5</v>
      </c>
      <c r="H204" s="137">
        <v>14</v>
      </c>
      <c r="I204" s="160">
        <v>21</v>
      </c>
      <c r="J204" s="137">
        <v>29</v>
      </c>
      <c r="K204" s="137">
        <v>38</v>
      </c>
      <c r="L204" s="137">
        <v>48</v>
      </c>
      <c r="M204" s="137"/>
      <c r="N204" s="137"/>
      <c r="O204" s="137"/>
      <c r="P204" s="139"/>
      <c r="Q204" s="138"/>
      <c r="R204" s="138"/>
      <c r="S204" s="137"/>
      <c r="T204" s="137"/>
      <c r="U204" s="137"/>
      <c r="V204" s="137"/>
      <c r="W204" s="137">
        <v>1</v>
      </c>
      <c r="X204" s="137"/>
      <c r="Y204" s="137" t="s">
        <v>607</v>
      </c>
    </row>
    <row r="205" spans="1:25" x14ac:dyDescent="0.2">
      <c r="A205" s="137">
        <f t="shared" si="136"/>
        <v>204</v>
      </c>
      <c r="B205" s="262">
        <f t="shared" si="136"/>
        <v>204</v>
      </c>
      <c r="C205" s="247" t="s">
        <v>1005</v>
      </c>
      <c r="D205" s="247">
        <v>44742</v>
      </c>
      <c r="E205" s="138">
        <f>WEEKNUM(Tabla16[[#This Row],[Fecha]],21)</f>
        <v>26</v>
      </c>
      <c r="F205" s="21" t="str">
        <f>CHOOSE(WEEKDAY(Tabla16[[#This Row],[Fecha]]),"D","L","M","X","J","V","S")</f>
        <v>J</v>
      </c>
      <c r="G205" s="137">
        <v>9</v>
      </c>
      <c r="H205" s="137">
        <v>18</v>
      </c>
      <c r="I205" s="137">
        <v>27</v>
      </c>
      <c r="J205" s="137">
        <v>39</v>
      </c>
      <c r="K205" s="160">
        <v>40</v>
      </c>
      <c r="L205" s="137">
        <v>45</v>
      </c>
      <c r="M205" s="137"/>
      <c r="N205" s="137"/>
      <c r="O205" s="137"/>
      <c r="P205" s="139"/>
      <c r="Q205" s="138"/>
      <c r="R205" s="138"/>
      <c r="S205" s="137"/>
      <c r="T205" s="137"/>
      <c r="U205" s="137"/>
      <c r="V205" s="137"/>
      <c r="W205" s="137">
        <v>1</v>
      </c>
      <c r="X205" s="137"/>
      <c r="Y205" s="137" t="s">
        <v>607</v>
      </c>
    </row>
    <row r="206" spans="1:25" x14ac:dyDescent="0.2">
      <c r="A206" s="137">
        <f t="shared" ref="A206:B206" si="138">+A205+1</f>
        <v>205</v>
      </c>
      <c r="B206" s="262">
        <f t="shared" si="138"/>
        <v>205</v>
      </c>
      <c r="C206" s="247" t="s">
        <v>1005</v>
      </c>
      <c r="D206" s="247">
        <v>44744</v>
      </c>
      <c r="E206" s="138">
        <f>WEEKNUM(Tabla16[[#This Row],[Fecha]],21)</f>
        <v>26</v>
      </c>
      <c r="F206" s="21" t="str">
        <f>CHOOSE(WEEKDAY(Tabla16[[#This Row],[Fecha]]),"D","L","M","X","J","V","S")</f>
        <v>S</v>
      </c>
      <c r="G206" s="137">
        <v>2</v>
      </c>
      <c r="H206" s="137">
        <v>12</v>
      </c>
      <c r="I206" s="137">
        <v>19</v>
      </c>
      <c r="J206" s="137">
        <v>21</v>
      </c>
      <c r="K206" s="137">
        <v>23</v>
      </c>
      <c r="L206" s="161">
        <v>44</v>
      </c>
      <c r="M206" s="137"/>
      <c r="N206" s="137"/>
      <c r="O206" s="137"/>
      <c r="P206" s="139"/>
      <c r="Q206" s="138"/>
      <c r="R206" s="138"/>
      <c r="S206" s="137"/>
      <c r="T206" s="137"/>
      <c r="U206" s="137"/>
      <c r="V206" s="137"/>
      <c r="W206" s="137">
        <v>1</v>
      </c>
      <c r="X206" s="137"/>
      <c r="Y206" s="137" t="s">
        <v>624</v>
      </c>
    </row>
    <row r="207" spans="1:25" x14ac:dyDescent="0.2">
      <c r="A207" s="137">
        <f t="shared" ref="A207:B207" si="139">+A206+1</f>
        <v>206</v>
      </c>
      <c r="B207" s="262">
        <f t="shared" si="139"/>
        <v>206</v>
      </c>
      <c r="C207" s="247" t="s">
        <v>1005</v>
      </c>
      <c r="D207" s="247">
        <v>44744</v>
      </c>
      <c r="E207" s="138">
        <f>WEEKNUM(Tabla16[[#This Row],[Fecha]],21)</f>
        <v>26</v>
      </c>
      <c r="F207" s="21" t="str">
        <f>CHOOSE(WEEKDAY(Tabla16[[#This Row],[Fecha]]),"D","L","M","X","J","V","S")</f>
        <v>S</v>
      </c>
      <c r="G207" s="147">
        <v>1</v>
      </c>
      <c r="H207" s="147">
        <v>4</v>
      </c>
      <c r="I207" s="147">
        <v>10</v>
      </c>
      <c r="J207" s="147">
        <v>29</v>
      </c>
      <c r="K207" s="158">
        <v>45</v>
      </c>
      <c r="L207" s="147">
        <v>46</v>
      </c>
      <c r="M207" s="137"/>
      <c r="N207" s="137"/>
      <c r="O207" s="137"/>
      <c r="P207" s="139"/>
      <c r="Q207" s="138"/>
      <c r="R207" s="138"/>
      <c r="S207" s="137"/>
      <c r="T207" s="137"/>
      <c r="U207" s="137"/>
      <c r="V207" s="137"/>
      <c r="W207" s="137">
        <v>1</v>
      </c>
      <c r="X207" s="137"/>
      <c r="Y207" s="137" t="s">
        <v>624</v>
      </c>
    </row>
    <row r="208" spans="1:25" x14ac:dyDescent="0.2">
      <c r="A208" s="137">
        <f t="shared" ref="A208:B208" si="140">+A207+1</f>
        <v>207</v>
      </c>
      <c r="B208" s="262">
        <f t="shared" si="140"/>
        <v>207</v>
      </c>
      <c r="C208" s="247" t="s">
        <v>1005</v>
      </c>
      <c r="D208" s="247">
        <v>44744</v>
      </c>
      <c r="E208" s="138">
        <f>WEEKNUM(Tabla16[[#This Row],[Fecha]],21)</f>
        <v>26</v>
      </c>
      <c r="F208" s="21" t="str">
        <f>CHOOSE(WEEKDAY(Tabla16[[#This Row],[Fecha]]),"D","L","M","X","J","V","S")</f>
        <v>S</v>
      </c>
      <c r="G208" s="263">
        <v>5</v>
      </c>
      <c r="H208" s="263">
        <v>14</v>
      </c>
      <c r="I208" s="263">
        <v>26</v>
      </c>
      <c r="J208" s="264">
        <v>27</v>
      </c>
      <c r="K208" s="263">
        <v>39</v>
      </c>
      <c r="L208" s="264">
        <v>45</v>
      </c>
      <c r="M208" s="137"/>
      <c r="N208" s="137"/>
      <c r="O208" s="137"/>
      <c r="P208" s="139"/>
      <c r="Q208" s="138"/>
      <c r="R208" s="138"/>
      <c r="S208" s="137"/>
      <c r="T208" s="137"/>
      <c r="U208" s="137"/>
      <c r="V208" s="137"/>
      <c r="W208" s="137">
        <v>2</v>
      </c>
      <c r="X208" s="137"/>
      <c r="Y208" s="137" t="s">
        <v>607</v>
      </c>
    </row>
    <row r="209" spans="1:25" x14ac:dyDescent="0.2">
      <c r="A209" s="137">
        <f t="shared" ref="A209:B209" si="141">+A208+1</f>
        <v>208</v>
      </c>
      <c r="B209" s="262">
        <f t="shared" si="141"/>
        <v>208</v>
      </c>
      <c r="C209" s="247" t="s">
        <v>1005</v>
      </c>
      <c r="D209" s="247">
        <v>44744</v>
      </c>
      <c r="E209" s="138">
        <f>WEEKNUM(Tabla16[[#This Row],[Fecha]],21)</f>
        <v>26</v>
      </c>
      <c r="F209" s="21" t="str">
        <f>CHOOSE(WEEKDAY(Tabla16[[#This Row],[Fecha]]),"D","L","M","X","J","V","S")</f>
        <v>S</v>
      </c>
      <c r="G209" s="263">
        <v>9</v>
      </c>
      <c r="H209" s="263">
        <v>18</v>
      </c>
      <c r="I209" s="263">
        <v>29</v>
      </c>
      <c r="J209" s="263">
        <v>33</v>
      </c>
      <c r="K209" s="263">
        <v>46</v>
      </c>
      <c r="L209" s="263">
        <v>48</v>
      </c>
      <c r="M209" s="137"/>
      <c r="N209" s="137"/>
      <c r="O209" s="137"/>
      <c r="P209" s="139"/>
      <c r="Q209" s="138"/>
      <c r="R209" s="138"/>
      <c r="S209" s="137"/>
      <c r="T209" s="137"/>
      <c r="U209" s="137"/>
      <c r="V209" s="137"/>
      <c r="W209" s="137">
        <v>0</v>
      </c>
      <c r="X209" s="137"/>
      <c r="Y209" s="137" t="s">
        <v>607</v>
      </c>
    </row>
    <row r="210" spans="1:25" x14ac:dyDescent="0.2">
      <c r="A210" s="137">
        <f t="shared" ref="A210:B210" si="142">+A209+1</f>
        <v>209</v>
      </c>
      <c r="B210" s="262">
        <f t="shared" si="142"/>
        <v>209</v>
      </c>
      <c r="C210" s="247" t="s">
        <v>1005</v>
      </c>
      <c r="D210" s="247">
        <v>44749</v>
      </c>
      <c r="E210" s="138">
        <f>WEEKNUM(Tabla16[[#This Row],[Fecha]],21)</f>
        <v>27</v>
      </c>
      <c r="F210" s="21" t="str">
        <f>CHOOSE(WEEKDAY(Tabla16[[#This Row],[Fecha]]),"D","L","M","X","J","V","S")</f>
        <v>J</v>
      </c>
      <c r="G210" s="137">
        <v>4</v>
      </c>
      <c r="H210" s="137">
        <v>19</v>
      </c>
      <c r="I210" s="137">
        <v>25</v>
      </c>
      <c r="J210" s="160">
        <v>26</v>
      </c>
      <c r="K210" s="137">
        <v>38</v>
      </c>
      <c r="L210" s="137">
        <v>40</v>
      </c>
      <c r="M210" s="137"/>
      <c r="N210" s="137"/>
      <c r="O210" s="137"/>
      <c r="P210" s="139"/>
      <c r="Q210" s="138"/>
      <c r="R210" s="138"/>
      <c r="S210" s="137"/>
      <c r="T210" s="137"/>
      <c r="U210" s="137"/>
      <c r="V210" s="137"/>
      <c r="W210" s="137">
        <v>1</v>
      </c>
      <c r="X210" s="137"/>
      <c r="Y210" s="137" t="s">
        <v>607</v>
      </c>
    </row>
    <row r="211" spans="1:25" x14ac:dyDescent="0.2">
      <c r="A211" s="137">
        <f t="shared" ref="A211:B211" si="143">+A210+1</f>
        <v>210</v>
      </c>
      <c r="B211" s="262">
        <f t="shared" si="143"/>
        <v>210</v>
      </c>
      <c r="C211" s="247" t="s">
        <v>1005</v>
      </c>
      <c r="D211" s="247">
        <v>44749</v>
      </c>
      <c r="E211" s="138">
        <f>WEEKNUM(Tabla16[[#This Row],[Fecha]],21)</f>
        <v>27</v>
      </c>
      <c r="F211" s="21" t="str">
        <f>CHOOSE(WEEKDAY(Tabla16[[#This Row],[Fecha]]),"D","L","M","X","J","V","S")</f>
        <v>J</v>
      </c>
      <c r="G211" s="137">
        <v>9</v>
      </c>
      <c r="H211" s="160">
        <v>16</v>
      </c>
      <c r="I211" s="137">
        <v>23</v>
      </c>
      <c r="J211" s="137">
        <v>31</v>
      </c>
      <c r="K211" s="137">
        <v>39</v>
      </c>
      <c r="L211" s="137">
        <v>48</v>
      </c>
      <c r="M211" s="137"/>
      <c r="N211" s="137"/>
      <c r="O211" s="137"/>
      <c r="P211" s="139"/>
      <c r="Q211" s="138"/>
      <c r="R211" s="138"/>
      <c r="S211" s="137"/>
      <c r="T211" s="137"/>
      <c r="U211" s="137"/>
      <c r="V211" s="137"/>
      <c r="W211" s="137">
        <v>1</v>
      </c>
      <c r="X211" s="137"/>
      <c r="Y211" s="137" t="s">
        <v>607</v>
      </c>
    </row>
    <row r="212" spans="1:25" x14ac:dyDescent="0.2">
      <c r="A212" s="137">
        <f t="shared" ref="A212:B212" si="144">+A211+1</f>
        <v>211</v>
      </c>
      <c r="B212" s="262">
        <f t="shared" si="144"/>
        <v>211</v>
      </c>
      <c r="C212" s="247" t="s">
        <v>1005</v>
      </c>
      <c r="D212" s="247">
        <v>44749</v>
      </c>
      <c r="E212" s="138">
        <f>WEEKNUM(Tabla16[[#This Row],[Fecha]],21)</f>
        <v>27</v>
      </c>
      <c r="F212" s="21" t="str">
        <f>CHOOSE(WEEKDAY(Tabla16[[#This Row],[Fecha]]),"D","L","M","X","J","V","S")</f>
        <v>J</v>
      </c>
      <c r="G212" s="147">
        <v>8</v>
      </c>
      <c r="H212" s="158">
        <v>16</v>
      </c>
      <c r="I212" s="147">
        <v>19</v>
      </c>
      <c r="J212" s="147">
        <v>27</v>
      </c>
      <c r="K212" s="147">
        <v>31</v>
      </c>
      <c r="L212" s="147">
        <v>34</v>
      </c>
      <c r="M212" s="137"/>
      <c r="N212" s="137"/>
      <c r="O212" s="137"/>
      <c r="P212" s="139"/>
      <c r="Q212" s="138"/>
      <c r="R212" s="138"/>
      <c r="S212" s="137"/>
      <c r="T212" s="137"/>
      <c r="U212" s="137"/>
      <c r="V212" s="137"/>
      <c r="W212" s="137">
        <v>1</v>
      </c>
      <c r="X212" s="137"/>
      <c r="Y212" s="137" t="s">
        <v>624</v>
      </c>
    </row>
    <row r="213" spans="1:25" x14ac:dyDescent="0.2">
      <c r="A213" s="137">
        <f t="shared" ref="A213:B213" si="145">+A212+1</f>
        <v>212</v>
      </c>
      <c r="B213" s="262">
        <f t="shared" si="145"/>
        <v>212</v>
      </c>
      <c r="C213" s="247" t="s">
        <v>1005</v>
      </c>
      <c r="D213" s="247">
        <v>44749</v>
      </c>
      <c r="E213" s="138">
        <f>WEEKNUM(Tabla16[[#This Row],[Fecha]],21)</f>
        <v>27</v>
      </c>
      <c r="F213" s="21" t="str">
        <f>CHOOSE(WEEKDAY(Tabla16[[#This Row],[Fecha]]),"D","L","M","X","J","V","S")</f>
        <v>J</v>
      </c>
      <c r="G213" s="158">
        <v>1</v>
      </c>
      <c r="H213" s="147">
        <v>23</v>
      </c>
      <c r="I213" s="147">
        <v>38</v>
      </c>
      <c r="J213" s="147">
        <v>44</v>
      </c>
      <c r="K213" s="147">
        <v>45</v>
      </c>
      <c r="L213" s="147">
        <v>46</v>
      </c>
      <c r="M213" s="137"/>
      <c r="N213" s="137"/>
      <c r="O213" s="137"/>
      <c r="P213" s="139"/>
      <c r="Q213" s="138"/>
      <c r="R213" s="138"/>
      <c r="S213" s="137"/>
      <c r="T213" s="137"/>
      <c r="U213" s="137"/>
      <c r="V213" s="137"/>
      <c r="W213" s="137">
        <v>1</v>
      </c>
      <c r="X213" s="137"/>
      <c r="Y213" s="137" t="s">
        <v>624</v>
      </c>
    </row>
    <row r="214" spans="1:25" x14ac:dyDescent="0.2">
      <c r="A214" s="137">
        <f t="shared" ref="A214:B214" si="146">+A213+1</f>
        <v>213</v>
      </c>
      <c r="B214" s="262">
        <f t="shared" si="146"/>
        <v>213</v>
      </c>
      <c r="C214" s="247" t="s">
        <v>1005</v>
      </c>
      <c r="D214" s="247">
        <v>44751</v>
      </c>
      <c r="E214" s="138">
        <f>WEEKNUM(Tabla16[[#This Row],[Fecha]],21)</f>
        <v>27</v>
      </c>
      <c r="F214" s="21" t="str">
        <f>CHOOSE(WEEKDAY(Tabla16[[#This Row],[Fecha]]),"D","L","M","X","J","V","S")</f>
        <v>S</v>
      </c>
      <c r="G214" s="269">
        <v>2</v>
      </c>
      <c r="H214" s="269">
        <v>10</v>
      </c>
      <c r="I214" s="269">
        <v>25</v>
      </c>
      <c r="J214" s="269">
        <v>26</v>
      </c>
      <c r="K214" s="269">
        <v>34</v>
      </c>
      <c r="L214" s="269">
        <v>48</v>
      </c>
      <c r="M214" s="267"/>
      <c r="N214" s="267"/>
      <c r="O214" s="267"/>
      <c r="P214" s="270"/>
      <c r="Q214" s="268"/>
      <c r="R214" s="268"/>
      <c r="S214" s="267"/>
      <c r="T214" s="267"/>
      <c r="U214" s="267"/>
      <c r="V214" s="267"/>
      <c r="W214" s="267">
        <v>0</v>
      </c>
      <c r="X214" s="267"/>
      <c r="Y214" s="267" t="s">
        <v>607</v>
      </c>
    </row>
    <row r="215" spans="1:25" x14ac:dyDescent="0.2">
      <c r="A215" s="137">
        <f t="shared" ref="A215:B215" si="147">+A214+1</f>
        <v>214</v>
      </c>
      <c r="B215" s="262">
        <f t="shared" si="147"/>
        <v>214</v>
      </c>
      <c r="C215" s="247" t="s">
        <v>1005</v>
      </c>
      <c r="D215" s="247">
        <v>44751</v>
      </c>
      <c r="E215" s="138">
        <f>WEEKNUM(Tabla16[[#This Row],[Fecha]],21)</f>
        <v>27</v>
      </c>
      <c r="F215" s="21" t="str">
        <f>CHOOSE(WEEKDAY(Tabla16[[#This Row],[Fecha]]),"D","L","M","X","J","V","S")</f>
        <v>S</v>
      </c>
      <c r="G215" s="137">
        <v>4</v>
      </c>
      <c r="H215" s="137">
        <v>12</v>
      </c>
      <c r="I215" s="160">
        <v>22</v>
      </c>
      <c r="J215" s="137">
        <v>29</v>
      </c>
      <c r="K215" s="137">
        <v>35</v>
      </c>
      <c r="L215" s="137">
        <v>41</v>
      </c>
      <c r="M215" s="137"/>
      <c r="N215" s="137"/>
      <c r="O215" s="137"/>
      <c r="P215" s="139"/>
      <c r="Q215" s="138"/>
      <c r="R215" s="138"/>
      <c r="S215" s="137"/>
      <c r="T215" s="137"/>
      <c r="U215" s="137"/>
      <c r="V215" s="137"/>
      <c r="W215" s="137">
        <v>1</v>
      </c>
      <c r="X215" s="137"/>
      <c r="Y215" s="267" t="s">
        <v>607</v>
      </c>
    </row>
    <row r="216" spans="1:25" x14ac:dyDescent="0.2">
      <c r="A216" s="137">
        <f t="shared" ref="A216:B216" si="148">+A215+1</f>
        <v>215</v>
      </c>
      <c r="B216" s="262">
        <f t="shared" si="148"/>
        <v>215</v>
      </c>
      <c r="C216" s="247" t="s">
        <v>1005</v>
      </c>
      <c r="D216" s="247">
        <v>44751</v>
      </c>
      <c r="E216" s="138">
        <f>WEEKNUM(Tabla16[[#This Row],[Fecha]],21)</f>
        <v>27</v>
      </c>
      <c r="F216" s="21" t="str">
        <f>CHOOSE(WEEKDAY(Tabla16[[#This Row],[Fecha]]),"D","L","M","X","J","V","S")</f>
        <v>S</v>
      </c>
      <c r="G216" s="137">
        <v>7</v>
      </c>
      <c r="H216" s="137">
        <v>13</v>
      </c>
      <c r="I216" s="137">
        <v>28</v>
      </c>
      <c r="J216" s="137">
        <v>38</v>
      </c>
      <c r="K216" s="137">
        <v>39</v>
      </c>
      <c r="L216" s="160">
        <v>44</v>
      </c>
      <c r="M216" s="137"/>
      <c r="N216" s="137"/>
      <c r="O216" s="137"/>
      <c r="P216" s="139"/>
      <c r="Q216" s="138"/>
      <c r="R216" s="138"/>
      <c r="S216" s="137"/>
      <c r="T216" s="137"/>
      <c r="U216" s="137"/>
      <c r="V216" s="137"/>
      <c r="W216" s="137">
        <v>1</v>
      </c>
      <c r="X216" s="137"/>
      <c r="Y216" s="267" t="s">
        <v>607</v>
      </c>
    </row>
    <row r="217" spans="1:25" x14ac:dyDescent="0.2">
      <c r="A217" s="137">
        <f t="shared" ref="A217:B217" si="149">+A216+1</f>
        <v>216</v>
      </c>
      <c r="B217" s="262">
        <f t="shared" si="149"/>
        <v>216</v>
      </c>
      <c r="C217" s="247" t="s">
        <v>1005</v>
      </c>
      <c r="D217" s="247">
        <v>44751</v>
      </c>
      <c r="E217" s="138">
        <f>WEEKNUM(Tabla16[[#This Row],[Fecha]],21)</f>
        <v>27</v>
      </c>
      <c r="F217" s="21" t="str">
        <f>CHOOSE(WEEKDAY(Tabla16[[#This Row],[Fecha]]),"D","L","M","X","J","V","S")</f>
        <v>S</v>
      </c>
      <c r="G217" s="137">
        <v>9</v>
      </c>
      <c r="H217" s="160">
        <v>18</v>
      </c>
      <c r="I217" s="137">
        <v>27</v>
      </c>
      <c r="J217" s="137">
        <v>32</v>
      </c>
      <c r="K217" s="137">
        <v>33</v>
      </c>
      <c r="L217" s="137">
        <v>46</v>
      </c>
      <c r="M217" s="137"/>
      <c r="N217" s="137"/>
      <c r="O217" s="137"/>
      <c r="P217" s="139"/>
      <c r="Q217" s="138"/>
      <c r="R217" s="138"/>
      <c r="S217" s="137"/>
      <c r="T217" s="137"/>
      <c r="U217" s="137"/>
      <c r="V217" s="137"/>
      <c r="W217" s="137">
        <v>1</v>
      </c>
      <c r="X217" s="137"/>
      <c r="Y217" s="267" t="s">
        <v>607</v>
      </c>
    </row>
    <row r="218" spans="1:25" x14ac:dyDescent="0.2">
      <c r="A218" s="137">
        <f t="shared" ref="A218:B218" si="150">+A217+1</f>
        <v>217</v>
      </c>
      <c r="B218" s="262">
        <f t="shared" si="150"/>
        <v>217</v>
      </c>
      <c r="C218" s="247" t="s">
        <v>1005</v>
      </c>
      <c r="D218" s="247">
        <v>44756</v>
      </c>
      <c r="E218" s="138">
        <f>WEEKNUM(Tabla16[[#This Row],[Fecha]],21)</f>
        <v>28</v>
      </c>
      <c r="F218" s="21" t="str">
        <f>CHOOSE(WEEKDAY(Tabla16[[#This Row],[Fecha]]),"D","L","M","X","J","V","S")</f>
        <v>J</v>
      </c>
      <c r="G218" s="137">
        <v>1</v>
      </c>
      <c r="H218" s="161">
        <v>4</v>
      </c>
      <c r="I218" s="137">
        <v>18</v>
      </c>
      <c r="J218" s="137">
        <v>23</v>
      </c>
      <c r="K218" s="137">
        <v>29</v>
      </c>
      <c r="L218" s="137">
        <v>46</v>
      </c>
      <c r="M218" s="137"/>
      <c r="N218" s="137"/>
      <c r="O218" s="137"/>
      <c r="P218" s="139"/>
      <c r="Q218" s="138"/>
      <c r="R218" s="138"/>
      <c r="S218" s="137"/>
      <c r="T218" s="137"/>
      <c r="U218" s="137"/>
      <c r="V218" s="137"/>
      <c r="W218" s="137">
        <v>1</v>
      </c>
      <c r="X218" s="137"/>
      <c r="Y218" s="137" t="s">
        <v>607</v>
      </c>
    </row>
    <row r="219" spans="1:25" x14ac:dyDescent="0.2">
      <c r="A219" s="137">
        <f t="shared" ref="A219:B219" si="151">+A218+1</f>
        <v>218</v>
      </c>
      <c r="B219" s="262">
        <f t="shared" si="151"/>
        <v>218</v>
      </c>
      <c r="C219" s="247" t="s">
        <v>1005</v>
      </c>
      <c r="D219" s="247">
        <v>44756</v>
      </c>
      <c r="E219" s="138">
        <f>WEEKNUM(Tabla16[[#This Row],[Fecha]],21)</f>
        <v>28</v>
      </c>
      <c r="F219" s="21" t="str">
        <f>CHOOSE(WEEKDAY(Tabla16[[#This Row],[Fecha]]),"D","L","M","X","J","V","S")</f>
        <v>J</v>
      </c>
      <c r="G219" s="147">
        <v>9</v>
      </c>
      <c r="H219" s="158">
        <v>10</v>
      </c>
      <c r="I219" s="147">
        <v>14</v>
      </c>
      <c r="J219" s="147">
        <v>15</v>
      </c>
      <c r="K219" s="147">
        <v>32</v>
      </c>
      <c r="L219" s="147">
        <v>45</v>
      </c>
      <c r="M219" s="137"/>
      <c r="N219" s="137"/>
      <c r="O219" s="137"/>
      <c r="P219" s="139"/>
      <c r="Q219" s="138"/>
      <c r="R219" s="138"/>
      <c r="S219" s="137"/>
      <c r="T219" s="137"/>
      <c r="U219" s="137"/>
      <c r="V219" s="137"/>
      <c r="W219" s="137">
        <v>1</v>
      </c>
      <c r="X219" s="137"/>
      <c r="Y219" s="137" t="s">
        <v>607</v>
      </c>
    </row>
    <row r="220" spans="1:25" x14ac:dyDescent="0.2">
      <c r="A220" s="137">
        <f t="shared" ref="A220:B220" si="152">+A219+1</f>
        <v>219</v>
      </c>
      <c r="B220" s="262">
        <f t="shared" si="152"/>
        <v>219</v>
      </c>
      <c r="C220" s="247" t="s">
        <v>1005</v>
      </c>
      <c r="D220" s="247">
        <v>44756</v>
      </c>
      <c r="E220" s="138">
        <f>WEEKNUM(Tabla16[[#This Row],[Fecha]],21)</f>
        <v>28</v>
      </c>
      <c r="F220" s="21" t="str">
        <f>CHOOSE(WEEKDAY(Tabla16[[#This Row],[Fecha]]),"D","L","M","X","J","V","S")</f>
        <v>J</v>
      </c>
      <c r="G220" s="137">
        <v>1</v>
      </c>
      <c r="H220" s="137">
        <v>12</v>
      </c>
      <c r="I220" s="137">
        <v>20</v>
      </c>
      <c r="J220" s="137">
        <v>31</v>
      </c>
      <c r="K220" s="137">
        <v>43</v>
      </c>
      <c r="L220" s="160">
        <v>44</v>
      </c>
      <c r="M220" s="137"/>
      <c r="N220" s="137"/>
      <c r="O220" s="137"/>
      <c r="P220" s="139"/>
      <c r="Q220" s="138"/>
      <c r="R220" s="138"/>
      <c r="S220" s="137"/>
      <c r="T220" s="137"/>
      <c r="U220" s="137"/>
      <c r="V220" s="137"/>
      <c r="W220" s="137">
        <v>1</v>
      </c>
      <c r="X220" s="137"/>
      <c r="Y220" s="137" t="s">
        <v>624</v>
      </c>
    </row>
    <row r="221" spans="1:25" x14ac:dyDescent="0.2">
      <c r="A221" s="137">
        <f t="shared" ref="A221:B221" si="153">+A220+1</f>
        <v>220</v>
      </c>
      <c r="B221" s="262">
        <f t="shared" si="153"/>
        <v>220</v>
      </c>
      <c r="C221" s="247" t="s">
        <v>1005</v>
      </c>
      <c r="D221" s="247">
        <v>44756</v>
      </c>
      <c r="E221" s="138">
        <f>WEEKNUM(Tabla16[[#This Row],[Fecha]],21)</f>
        <v>28</v>
      </c>
      <c r="F221" s="21" t="str">
        <f>CHOOSE(WEEKDAY(Tabla16[[#This Row],[Fecha]]),"D","L","M","X","J","V","S")</f>
        <v>J</v>
      </c>
      <c r="G221" s="161">
        <v>4</v>
      </c>
      <c r="H221" s="137">
        <v>11</v>
      </c>
      <c r="I221" s="137">
        <v>23</v>
      </c>
      <c r="J221" s="137">
        <v>26</v>
      </c>
      <c r="K221" s="137">
        <v>32</v>
      </c>
      <c r="L221" s="137">
        <v>48</v>
      </c>
      <c r="M221" s="137"/>
      <c r="N221" s="137"/>
      <c r="O221" s="137"/>
      <c r="P221" s="139"/>
      <c r="Q221" s="138"/>
      <c r="R221" s="138"/>
      <c r="S221" s="137"/>
      <c r="T221" s="137"/>
      <c r="U221" s="137"/>
      <c r="V221" s="137"/>
      <c r="W221" s="137">
        <v>1</v>
      </c>
      <c r="X221" s="137"/>
      <c r="Y221" s="137" t="s">
        <v>624</v>
      </c>
    </row>
    <row r="222" spans="1:25" x14ac:dyDescent="0.2">
      <c r="A222" s="137">
        <f t="shared" ref="A222:B222" si="154">+A221+1</f>
        <v>221</v>
      </c>
      <c r="B222" s="262">
        <f t="shared" si="154"/>
        <v>221</v>
      </c>
      <c r="C222" s="247" t="s">
        <v>1005</v>
      </c>
      <c r="D222" s="247">
        <v>44758</v>
      </c>
      <c r="E222" s="138">
        <f>WEEKNUM(Tabla16[[#This Row],[Fecha]],21)</f>
        <v>28</v>
      </c>
      <c r="F222" s="21" t="str">
        <f>CHOOSE(WEEKDAY(Tabla16[[#This Row],[Fecha]]),"D","L","M","X","J","V","S")</f>
        <v>S</v>
      </c>
      <c r="G222" s="147">
        <v>1</v>
      </c>
      <c r="H222" s="147">
        <v>2</v>
      </c>
      <c r="I222" s="147">
        <v>21</v>
      </c>
      <c r="J222" s="147">
        <v>29</v>
      </c>
      <c r="K222" s="147">
        <v>40</v>
      </c>
      <c r="L222" s="147">
        <v>46</v>
      </c>
      <c r="M222" s="137"/>
      <c r="N222" s="137"/>
      <c r="O222" s="137"/>
      <c r="P222" s="139"/>
      <c r="Q222" s="138"/>
      <c r="R222" s="138"/>
      <c r="S222" s="137"/>
      <c r="T222" s="137"/>
      <c r="U222" s="137"/>
      <c r="V222" s="137"/>
      <c r="W222" s="137">
        <v>0</v>
      </c>
      <c r="X222" s="137"/>
      <c r="Y222" s="137" t="s">
        <v>624</v>
      </c>
    </row>
    <row r="223" spans="1:25" x14ac:dyDescent="0.2">
      <c r="A223" s="137">
        <f t="shared" ref="A223:B223" si="155">+A222+1</f>
        <v>222</v>
      </c>
      <c r="B223" s="262">
        <f t="shared" si="155"/>
        <v>222</v>
      </c>
      <c r="C223" s="247" t="s">
        <v>1005</v>
      </c>
      <c r="D223" s="247">
        <v>44758</v>
      </c>
      <c r="E223" s="138">
        <f>WEEKNUM(Tabla16[[#This Row],[Fecha]],21)</f>
        <v>28</v>
      </c>
      <c r="F223" s="21" t="str">
        <f>CHOOSE(WEEKDAY(Tabla16[[#This Row],[Fecha]]),"D","L","M","X","J","V","S")</f>
        <v>S</v>
      </c>
      <c r="G223" s="147">
        <v>5</v>
      </c>
      <c r="H223" s="147">
        <v>17</v>
      </c>
      <c r="I223" s="158">
        <v>24</v>
      </c>
      <c r="J223" s="147">
        <v>35</v>
      </c>
      <c r="K223" s="147">
        <v>36</v>
      </c>
      <c r="L223" s="147">
        <v>42</v>
      </c>
      <c r="M223" s="137"/>
      <c r="N223" s="137"/>
      <c r="O223" s="137"/>
      <c r="P223" s="139"/>
      <c r="Q223" s="138"/>
      <c r="R223" s="138"/>
      <c r="S223" s="137"/>
      <c r="T223" s="137"/>
      <c r="U223" s="137"/>
      <c r="V223" s="137"/>
      <c r="W223" s="137">
        <v>1</v>
      </c>
      <c r="X223" s="137"/>
      <c r="Y223" s="137" t="s">
        <v>624</v>
      </c>
    </row>
    <row r="224" spans="1:25" x14ac:dyDescent="0.2">
      <c r="A224" s="137">
        <f t="shared" ref="A224:B224" si="156">+A223+1</f>
        <v>223</v>
      </c>
      <c r="B224" s="262">
        <f t="shared" si="156"/>
        <v>223</v>
      </c>
      <c r="C224" s="247" t="s">
        <v>1005</v>
      </c>
      <c r="D224" s="247">
        <v>44758</v>
      </c>
      <c r="E224" s="138">
        <f>WEEKNUM(Tabla16[[#This Row],[Fecha]],21)</f>
        <v>28</v>
      </c>
      <c r="F224" s="21" t="str">
        <f>CHOOSE(WEEKDAY(Tabla16[[#This Row],[Fecha]]),"D","L","M","X","J","V","S")</f>
        <v>S</v>
      </c>
      <c r="G224" s="137">
        <v>1</v>
      </c>
      <c r="H224" s="137">
        <v>12</v>
      </c>
      <c r="I224" s="137">
        <v>23</v>
      </c>
      <c r="J224" s="137">
        <v>31</v>
      </c>
      <c r="K224" s="137">
        <v>40</v>
      </c>
      <c r="L224" s="137">
        <v>48</v>
      </c>
      <c r="M224" s="137"/>
      <c r="N224" s="137"/>
      <c r="O224" s="137"/>
      <c r="P224" s="139"/>
      <c r="Q224" s="138"/>
      <c r="R224" s="138"/>
      <c r="S224" s="137"/>
      <c r="T224" s="137"/>
      <c r="U224" s="137"/>
      <c r="V224" s="137"/>
      <c r="W224" s="137">
        <v>0</v>
      </c>
      <c r="X224" s="137"/>
      <c r="Y224" s="137" t="s">
        <v>607</v>
      </c>
    </row>
    <row r="225" spans="1:25" x14ac:dyDescent="0.2">
      <c r="A225" s="137">
        <f t="shared" ref="A225:B234" si="157">+A224+1</f>
        <v>224</v>
      </c>
      <c r="B225" s="262">
        <f t="shared" si="157"/>
        <v>224</v>
      </c>
      <c r="C225" s="247" t="s">
        <v>1005</v>
      </c>
      <c r="D225" s="247">
        <v>44758</v>
      </c>
      <c r="E225" s="138">
        <f>WEEKNUM(Tabla16[[#This Row],[Fecha]],21)</f>
        <v>28</v>
      </c>
      <c r="F225" s="21" t="str">
        <f>CHOOSE(WEEKDAY(Tabla16[[#This Row],[Fecha]]),"D","L","M","X","J","V","S")</f>
        <v>S</v>
      </c>
      <c r="G225" s="137">
        <v>8</v>
      </c>
      <c r="H225" s="137">
        <v>11</v>
      </c>
      <c r="I225" s="137">
        <v>20</v>
      </c>
      <c r="J225" s="137">
        <v>26</v>
      </c>
      <c r="K225" s="137">
        <v>32</v>
      </c>
      <c r="L225" s="160">
        <v>43</v>
      </c>
      <c r="M225" s="137"/>
      <c r="N225" s="137"/>
      <c r="O225" s="137"/>
      <c r="P225" s="139"/>
      <c r="Q225" s="138"/>
      <c r="R225" s="138"/>
      <c r="S225" s="137"/>
      <c r="T225" s="137"/>
      <c r="U225" s="137"/>
      <c r="V225" s="137"/>
      <c r="W225" s="137">
        <v>1</v>
      </c>
      <c r="X225" s="137"/>
      <c r="Y225" s="137" t="s">
        <v>607</v>
      </c>
    </row>
    <row r="226" spans="1:25" x14ac:dyDescent="0.2">
      <c r="A226" s="137">
        <f t="shared" si="157"/>
        <v>225</v>
      </c>
      <c r="B226" s="262">
        <f t="shared" si="157"/>
        <v>225</v>
      </c>
      <c r="C226" s="247" t="s">
        <v>1005</v>
      </c>
      <c r="D226" s="247">
        <v>44760</v>
      </c>
      <c r="E226" s="138">
        <f>WEEKNUM(Tabla16[[#This Row],[Fecha]],21)</f>
        <v>29</v>
      </c>
      <c r="F226" s="21" t="str">
        <f>CHOOSE(WEEKDAY(Tabla16[[#This Row],[Fecha]]),"D","L","M","X","J","V","S")</f>
        <v>L</v>
      </c>
      <c r="G226" s="137">
        <v>2</v>
      </c>
      <c r="H226" s="137">
        <v>12</v>
      </c>
      <c r="I226" s="137">
        <v>23</v>
      </c>
      <c r="J226" s="137">
        <v>44</v>
      </c>
      <c r="K226" s="137">
        <v>45</v>
      </c>
      <c r="L226" s="137">
        <v>47</v>
      </c>
      <c r="M226" s="137"/>
      <c r="N226" s="137"/>
      <c r="O226" s="137"/>
      <c r="P226" s="139"/>
      <c r="Q226" s="138"/>
      <c r="R226" s="138"/>
      <c r="S226" s="137"/>
      <c r="T226" s="137"/>
      <c r="U226" s="137"/>
      <c r="V226" s="137"/>
      <c r="W226" s="137">
        <v>0</v>
      </c>
      <c r="X226" s="137"/>
      <c r="Y226" s="137" t="s">
        <v>1138</v>
      </c>
    </row>
    <row r="227" spans="1:25" x14ac:dyDescent="0.2">
      <c r="A227" s="137">
        <f t="shared" si="157"/>
        <v>226</v>
      </c>
      <c r="B227" s="262">
        <f t="shared" si="157"/>
        <v>226</v>
      </c>
      <c r="C227" s="247" t="s">
        <v>1005</v>
      </c>
      <c r="D227" s="247">
        <v>44763</v>
      </c>
      <c r="E227" s="138">
        <f>WEEKNUM(Tabla16[[#This Row],[Fecha]],21)</f>
        <v>29</v>
      </c>
      <c r="F227" s="21" t="str">
        <f>CHOOSE(WEEKDAY(Tabla16[[#This Row],[Fecha]]),"D","L","M","X","J","V","S")</f>
        <v>J</v>
      </c>
      <c r="G227" s="147">
        <v>1</v>
      </c>
      <c r="H227" s="147">
        <v>2</v>
      </c>
      <c r="I227" s="147">
        <v>18</v>
      </c>
      <c r="J227" s="158">
        <v>29</v>
      </c>
      <c r="K227" s="158">
        <v>45</v>
      </c>
      <c r="L227" s="147">
        <v>46</v>
      </c>
      <c r="M227" s="137"/>
      <c r="N227" s="137"/>
      <c r="O227" s="137"/>
      <c r="P227" s="139"/>
      <c r="Q227" s="138"/>
      <c r="R227" s="138"/>
      <c r="S227" s="137"/>
      <c r="T227" s="137"/>
      <c r="U227" s="137"/>
      <c r="V227" s="137"/>
      <c r="W227" s="137">
        <v>2</v>
      </c>
      <c r="X227" s="137"/>
      <c r="Y227" s="137" t="s">
        <v>1138</v>
      </c>
    </row>
    <row r="228" spans="1:25" x14ac:dyDescent="0.2">
      <c r="A228" s="137">
        <f t="shared" si="157"/>
        <v>227</v>
      </c>
      <c r="B228" s="262">
        <f t="shared" si="157"/>
        <v>227</v>
      </c>
      <c r="C228" s="247" t="s">
        <v>1005</v>
      </c>
      <c r="D228" s="247">
        <v>44765</v>
      </c>
      <c r="E228" s="138">
        <f>WEEKNUM(Tabla16[[#This Row],[Fecha]],21)</f>
        <v>29</v>
      </c>
      <c r="F228" s="21" t="str">
        <f>CHOOSE(WEEKDAY(Tabla16[[#This Row],[Fecha]]),"D","L","M","X","J","V","S")</f>
        <v>S</v>
      </c>
      <c r="G228" s="160">
        <v>1</v>
      </c>
      <c r="H228" s="137">
        <v>8</v>
      </c>
      <c r="I228" s="137">
        <v>20</v>
      </c>
      <c r="J228" s="137">
        <v>29</v>
      </c>
      <c r="K228" s="137">
        <v>45</v>
      </c>
      <c r="L228" s="137">
        <v>46</v>
      </c>
      <c r="M228" s="137"/>
      <c r="N228" s="137"/>
      <c r="O228" s="137"/>
      <c r="P228" s="139"/>
      <c r="Q228" s="138"/>
      <c r="R228" s="138"/>
      <c r="S228" s="137"/>
      <c r="T228" s="137"/>
      <c r="U228" s="137"/>
      <c r="V228" s="137"/>
      <c r="W228" s="137">
        <v>1</v>
      </c>
      <c r="X228" s="137"/>
      <c r="Y228" s="137" t="s">
        <v>1138</v>
      </c>
    </row>
    <row r="229" spans="1:25" x14ac:dyDescent="0.2">
      <c r="A229" s="137">
        <f t="shared" si="157"/>
        <v>228</v>
      </c>
      <c r="B229" s="262">
        <f t="shared" si="157"/>
        <v>228</v>
      </c>
      <c r="C229" s="247" t="s">
        <v>1005</v>
      </c>
      <c r="D229" s="247">
        <v>44767</v>
      </c>
      <c r="E229" s="138">
        <f>WEEKNUM(Tabla16[[#This Row],[Fecha]],21)</f>
        <v>30</v>
      </c>
      <c r="F229" s="21" t="str">
        <f>CHOOSE(WEEKDAY(Tabla16[[#This Row],[Fecha]]),"D","L","M","X","J","V","S")</f>
        <v>L</v>
      </c>
      <c r="G229" s="137">
        <v>1</v>
      </c>
      <c r="H229" s="160">
        <v>2</v>
      </c>
      <c r="I229" s="137">
        <v>8</v>
      </c>
      <c r="J229" s="137">
        <v>21</v>
      </c>
      <c r="K229" s="137">
        <v>38</v>
      </c>
      <c r="L229" s="137">
        <v>45</v>
      </c>
      <c r="M229" s="137"/>
      <c r="N229" s="137"/>
      <c r="O229" s="137"/>
      <c r="P229" s="139"/>
      <c r="Q229" s="138"/>
      <c r="R229" s="138"/>
      <c r="S229" s="137"/>
      <c r="T229" s="137"/>
      <c r="U229" s="137"/>
      <c r="V229" s="137"/>
      <c r="W229" s="137">
        <v>1</v>
      </c>
      <c r="X229" s="137"/>
      <c r="Y229" s="137" t="s">
        <v>1138</v>
      </c>
    </row>
    <row r="230" spans="1:25" x14ac:dyDescent="0.2">
      <c r="A230" s="137">
        <f t="shared" si="157"/>
        <v>229</v>
      </c>
      <c r="B230" s="262">
        <f t="shared" si="157"/>
        <v>229</v>
      </c>
      <c r="C230" s="247" t="s">
        <v>1005</v>
      </c>
      <c r="D230" s="247">
        <v>44770</v>
      </c>
      <c r="E230" s="138">
        <f>WEEKNUM(Tabla16[[#This Row],[Fecha]],21)</f>
        <v>30</v>
      </c>
      <c r="F230" s="21" t="str">
        <f>CHOOSE(WEEKDAY(Tabla16[[#This Row],[Fecha]]),"D","L","M","X","J","V","S")</f>
        <v>J</v>
      </c>
      <c r="G230" s="137">
        <v>1</v>
      </c>
      <c r="H230" s="137">
        <v>2</v>
      </c>
      <c r="I230" s="137">
        <v>18</v>
      </c>
      <c r="J230" s="137">
        <v>29</v>
      </c>
      <c r="K230" s="137">
        <v>45</v>
      </c>
      <c r="L230" s="137">
        <v>46</v>
      </c>
      <c r="M230" s="137"/>
      <c r="N230" s="137"/>
      <c r="O230" s="137"/>
      <c r="P230" s="139"/>
      <c r="Q230" s="138"/>
      <c r="R230" s="138"/>
      <c r="S230" s="137"/>
      <c r="T230" s="137"/>
      <c r="U230" s="137"/>
      <c r="V230" s="137"/>
      <c r="W230" s="137">
        <v>0</v>
      </c>
      <c r="X230" s="137"/>
      <c r="Y230" s="137" t="s">
        <v>1138</v>
      </c>
    </row>
    <row r="231" spans="1:25" x14ac:dyDescent="0.2">
      <c r="A231" s="137">
        <f t="shared" si="157"/>
        <v>230</v>
      </c>
      <c r="B231" s="262">
        <f t="shared" si="157"/>
        <v>230</v>
      </c>
      <c r="C231" s="247" t="s">
        <v>1005</v>
      </c>
      <c r="D231" s="247">
        <v>44772</v>
      </c>
      <c r="E231" s="138">
        <f>WEEKNUM(Tabla16[[#This Row],[Fecha]],21)</f>
        <v>30</v>
      </c>
      <c r="F231" s="21" t="str">
        <f>CHOOSE(WEEKDAY(Tabla16[[#This Row],[Fecha]]),"D","L","M","X","J","V","S")</f>
        <v>S</v>
      </c>
      <c r="G231" s="137">
        <v>16</v>
      </c>
      <c r="H231" s="161">
        <v>24</v>
      </c>
      <c r="I231" s="137">
        <v>36</v>
      </c>
      <c r="J231" s="137">
        <v>41</v>
      </c>
      <c r="K231" s="137">
        <v>43</v>
      </c>
      <c r="L231" s="137">
        <v>49</v>
      </c>
      <c r="M231" s="137"/>
      <c r="N231" s="137"/>
      <c r="O231" s="137"/>
      <c r="P231" s="139"/>
      <c r="Q231" s="138"/>
      <c r="R231" s="138"/>
      <c r="S231" s="137"/>
      <c r="T231" s="137"/>
      <c r="U231" s="137"/>
      <c r="V231" s="137"/>
      <c r="W231" s="137">
        <v>1</v>
      </c>
      <c r="X231" s="137"/>
      <c r="Y231" s="137" t="s">
        <v>1138</v>
      </c>
    </row>
    <row r="232" spans="1:25" x14ac:dyDescent="0.2">
      <c r="A232" s="137">
        <f t="shared" si="157"/>
        <v>231</v>
      </c>
      <c r="B232" s="262">
        <f t="shared" si="157"/>
        <v>231</v>
      </c>
      <c r="C232" s="247" t="s">
        <v>1005</v>
      </c>
      <c r="D232" s="247">
        <v>44774</v>
      </c>
      <c r="E232" s="138">
        <f>WEEKNUM(Tabla16[[#This Row],[Fecha]],21)</f>
        <v>31</v>
      </c>
      <c r="F232" s="21" t="str">
        <f>CHOOSE(WEEKDAY(Tabla16[[#This Row],[Fecha]]),"D","L","M","X","J","V","S")</f>
        <v>L</v>
      </c>
      <c r="G232" s="161">
        <v>5</v>
      </c>
      <c r="H232" s="137">
        <v>6</v>
      </c>
      <c r="I232" s="137">
        <v>10</v>
      </c>
      <c r="J232" s="137">
        <v>25</v>
      </c>
      <c r="K232" s="137">
        <v>30</v>
      </c>
      <c r="L232" s="137">
        <v>41</v>
      </c>
      <c r="M232" s="137"/>
      <c r="N232" s="137"/>
      <c r="O232" s="137"/>
      <c r="P232" s="139"/>
      <c r="Q232" s="138"/>
      <c r="R232" s="138"/>
      <c r="S232" s="137"/>
      <c r="T232" s="137"/>
      <c r="U232" s="137"/>
      <c r="V232" s="137"/>
      <c r="W232" s="137">
        <v>1</v>
      </c>
      <c r="X232" s="137"/>
      <c r="Y232" s="137" t="s">
        <v>1138</v>
      </c>
    </row>
    <row r="233" spans="1:25" x14ac:dyDescent="0.2">
      <c r="A233" s="137">
        <f t="shared" si="157"/>
        <v>232</v>
      </c>
      <c r="B233" s="262">
        <f t="shared" si="157"/>
        <v>232</v>
      </c>
      <c r="C233" s="247" t="s">
        <v>1005</v>
      </c>
      <c r="D233" s="247">
        <v>44777</v>
      </c>
      <c r="E233" s="138">
        <f>WEEKNUM(Tabla16[[#This Row],[Fecha]],21)</f>
        <v>31</v>
      </c>
      <c r="F233" s="21" t="str">
        <f>CHOOSE(WEEKDAY(Tabla16[[#This Row],[Fecha]]),"D","L","M","X","J","V","S")</f>
        <v>J</v>
      </c>
      <c r="G233" s="137">
        <v>1</v>
      </c>
      <c r="H233" s="137">
        <v>2</v>
      </c>
      <c r="I233" s="137">
        <v>8</v>
      </c>
      <c r="J233" s="137">
        <v>25</v>
      </c>
      <c r="K233" s="160">
        <v>40</v>
      </c>
      <c r="L233" s="137">
        <v>41</v>
      </c>
      <c r="M233" s="137"/>
      <c r="N233" s="137"/>
      <c r="O233" s="137"/>
      <c r="P233" s="139"/>
      <c r="Q233" s="138"/>
      <c r="R233" s="138"/>
      <c r="S233" s="137"/>
      <c r="T233" s="137"/>
      <c r="U233" s="137"/>
      <c r="V233" s="137"/>
      <c r="W233" s="137">
        <v>1</v>
      </c>
      <c r="X233" s="137"/>
      <c r="Y233" s="137" t="s">
        <v>1138</v>
      </c>
    </row>
    <row r="234" spans="1:25" x14ac:dyDescent="0.2">
      <c r="A234" s="137">
        <f t="shared" si="157"/>
        <v>233</v>
      </c>
      <c r="B234" s="262">
        <f t="shared" si="157"/>
        <v>233</v>
      </c>
      <c r="C234" s="247" t="s">
        <v>1005</v>
      </c>
      <c r="D234" s="247">
        <v>44779</v>
      </c>
      <c r="E234" s="138">
        <f>WEEKNUM(Tabla16[[#This Row],[Fecha]],21)</f>
        <v>31</v>
      </c>
      <c r="F234" s="21" t="str">
        <f>CHOOSE(WEEKDAY(Tabla16[[#This Row],[Fecha]]),"D","L","M","X","J","V","S")</f>
        <v>S</v>
      </c>
      <c r="G234" s="147">
        <v>6</v>
      </c>
      <c r="H234" s="147">
        <v>22</v>
      </c>
      <c r="I234" s="147">
        <v>23</v>
      </c>
      <c r="J234" s="147">
        <v>36</v>
      </c>
      <c r="K234" s="147">
        <v>41</v>
      </c>
      <c r="L234" s="147">
        <v>43</v>
      </c>
      <c r="M234" s="137"/>
      <c r="N234" s="137"/>
      <c r="O234" s="137"/>
      <c r="P234" s="139"/>
      <c r="Q234" s="138"/>
      <c r="R234" s="138"/>
      <c r="S234" s="137"/>
      <c r="T234" s="137"/>
      <c r="U234" s="137"/>
      <c r="V234" s="137"/>
      <c r="W234" s="137">
        <v>0</v>
      </c>
      <c r="X234" s="137"/>
      <c r="Y234" s="137" t="s">
        <v>1138</v>
      </c>
    </row>
    <row r="235" spans="1:25" x14ac:dyDescent="0.2">
      <c r="A235" s="137">
        <f t="shared" ref="A235:B235" si="158">+A234+1</f>
        <v>234</v>
      </c>
      <c r="B235" s="262">
        <f t="shared" si="158"/>
        <v>234</v>
      </c>
      <c r="C235" s="247" t="s">
        <v>1005</v>
      </c>
      <c r="D235" s="247">
        <v>44781</v>
      </c>
      <c r="E235" s="138">
        <f>WEEKNUM(Tabla16[[#This Row],[Fecha]],21)</f>
        <v>32</v>
      </c>
      <c r="F235" s="21" t="str">
        <f>CHOOSE(WEEKDAY(Tabla16[[#This Row],[Fecha]]),"D","L","M","X","J","V","S")</f>
        <v>L</v>
      </c>
      <c r="G235" s="137">
        <v>1</v>
      </c>
      <c r="H235" s="137">
        <v>2</v>
      </c>
      <c r="I235" s="137">
        <v>12</v>
      </c>
      <c r="J235" s="137">
        <v>29</v>
      </c>
      <c r="K235" s="137">
        <v>41</v>
      </c>
      <c r="L235" s="137">
        <v>42</v>
      </c>
      <c r="M235" s="137"/>
      <c r="N235" s="137"/>
      <c r="O235" s="137"/>
      <c r="P235" s="139"/>
      <c r="Q235" s="138"/>
      <c r="R235" s="138"/>
      <c r="S235" s="137"/>
      <c r="T235" s="137"/>
      <c r="U235" s="137"/>
      <c r="V235" s="137"/>
      <c r="W235" s="137">
        <v>0</v>
      </c>
      <c r="X235" s="137"/>
      <c r="Y235" s="137" t="s">
        <v>624</v>
      </c>
    </row>
    <row r="236" spans="1:25" x14ac:dyDescent="0.2">
      <c r="A236" s="137">
        <f t="shared" ref="A236:B236" si="159">+A235+1</f>
        <v>235</v>
      </c>
      <c r="B236" s="262">
        <f t="shared" si="159"/>
        <v>235</v>
      </c>
      <c r="C236" s="247" t="s">
        <v>1005</v>
      </c>
      <c r="D236" s="247">
        <v>44781</v>
      </c>
      <c r="E236" s="138">
        <f>WEEKNUM(Tabla16[[#This Row],[Fecha]],21)</f>
        <v>32</v>
      </c>
      <c r="F236" s="21" t="str">
        <f>CHOOSE(WEEKDAY(Tabla16[[#This Row],[Fecha]]),"D","L","M","X","J","V","S")</f>
        <v>L</v>
      </c>
      <c r="G236" s="147">
        <v>10</v>
      </c>
      <c r="H236" s="159">
        <v>18</v>
      </c>
      <c r="I236" s="147">
        <v>23</v>
      </c>
      <c r="J236" s="147">
        <v>27</v>
      </c>
      <c r="K236" s="147">
        <v>45</v>
      </c>
      <c r="L236" s="147">
        <v>46</v>
      </c>
      <c r="M236" s="137"/>
      <c r="N236" s="137"/>
      <c r="O236" s="137"/>
      <c r="P236" s="139"/>
      <c r="Q236" s="138"/>
      <c r="R236" s="138"/>
      <c r="S236" s="137"/>
      <c r="T236" s="137"/>
      <c r="U236" s="137"/>
      <c r="V236" s="137"/>
      <c r="W236" s="137">
        <v>1</v>
      </c>
      <c r="X236" s="137"/>
      <c r="Y236" s="137" t="s">
        <v>624</v>
      </c>
    </row>
    <row r="237" spans="1:25" x14ac:dyDescent="0.2">
      <c r="A237" s="137">
        <f t="shared" ref="A237:B237" si="160">+A236+1</f>
        <v>236</v>
      </c>
      <c r="B237" s="262">
        <f t="shared" si="160"/>
        <v>236</v>
      </c>
      <c r="C237" s="247" t="s">
        <v>1005</v>
      </c>
      <c r="D237" s="247">
        <v>44781</v>
      </c>
      <c r="E237" s="138">
        <f>WEEKNUM(Tabla16[[#This Row],[Fecha]],21)</f>
        <v>32</v>
      </c>
      <c r="F237" s="21" t="str">
        <f>CHOOSE(WEEKDAY(Tabla16[[#This Row],[Fecha]]),"D","L","M","X","J","V","S")</f>
        <v>L</v>
      </c>
      <c r="G237" s="137">
        <v>1</v>
      </c>
      <c r="H237" s="137">
        <v>12</v>
      </c>
      <c r="I237" s="137">
        <v>28</v>
      </c>
      <c r="J237" s="137">
        <v>30</v>
      </c>
      <c r="K237" s="137">
        <v>45</v>
      </c>
      <c r="L237" s="137">
        <v>47</v>
      </c>
      <c r="M237" s="137"/>
      <c r="N237" s="137"/>
      <c r="O237" s="137"/>
      <c r="P237" s="139"/>
      <c r="Q237" s="138"/>
      <c r="R237" s="138"/>
      <c r="S237" s="137"/>
      <c r="T237" s="137"/>
      <c r="U237" s="137"/>
      <c r="V237" s="137"/>
      <c r="W237" s="137">
        <v>0</v>
      </c>
      <c r="X237" s="137"/>
      <c r="Y237" s="137" t="s">
        <v>607</v>
      </c>
    </row>
    <row r="238" spans="1:25" x14ac:dyDescent="0.2">
      <c r="A238" s="137">
        <f t="shared" ref="A238:B238" si="161">+A237+1</f>
        <v>237</v>
      </c>
      <c r="B238" s="262">
        <f t="shared" si="161"/>
        <v>237</v>
      </c>
      <c r="C238" s="247" t="s">
        <v>1005</v>
      </c>
      <c r="D238" s="247">
        <v>44781</v>
      </c>
      <c r="E238" s="138">
        <f>WEEKNUM(Tabla16[[#This Row],[Fecha]],21)</f>
        <v>32</v>
      </c>
      <c r="F238" s="21" t="str">
        <f>CHOOSE(WEEKDAY(Tabla16[[#This Row],[Fecha]]),"D","L","M","X","J","V","S")</f>
        <v>L</v>
      </c>
      <c r="G238" s="137">
        <v>4</v>
      </c>
      <c r="H238" s="137">
        <v>7</v>
      </c>
      <c r="I238" s="161">
        <v>18</v>
      </c>
      <c r="J238" s="137">
        <v>21</v>
      </c>
      <c r="K238" s="137">
        <v>33</v>
      </c>
      <c r="L238" s="137">
        <v>46</v>
      </c>
      <c r="M238" s="137"/>
      <c r="N238" s="137"/>
      <c r="O238" s="137"/>
      <c r="P238" s="139"/>
      <c r="Q238" s="138"/>
      <c r="R238" s="138"/>
      <c r="S238" s="137"/>
      <c r="T238" s="137"/>
      <c r="U238" s="137"/>
      <c r="V238" s="137"/>
      <c r="W238" s="137">
        <v>1</v>
      </c>
      <c r="X238" s="137"/>
      <c r="Y238" s="137" t="s">
        <v>607</v>
      </c>
    </row>
    <row r="239" spans="1:25" x14ac:dyDescent="0.2">
      <c r="A239" s="137">
        <f t="shared" ref="A239:B239" si="162">+A238+1</f>
        <v>238</v>
      </c>
      <c r="B239" s="262">
        <f t="shared" si="162"/>
        <v>238</v>
      </c>
      <c r="C239" s="247" t="s">
        <v>1005</v>
      </c>
      <c r="D239" s="247">
        <v>44784</v>
      </c>
      <c r="E239" s="138">
        <f>WEEKNUM(Tabla16[[#This Row],[Fecha]],21)</f>
        <v>32</v>
      </c>
      <c r="F239" s="21" t="str">
        <f>CHOOSE(WEEKDAY(Tabla16[[#This Row],[Fecha]]),"D","L","M","X","J","V","S")</f>
        <v>J</v>
      </c>
      <c r="G239" s="137">
        <v>16</v>
      </c>
      <c r="H239" s="137">
        <v>19</v>
      </c>
      <c r="I239" s="137">
        <v>22</v>
      </c>
      <c r="J239" s="137">
        <v>29</v>
      </c>
      <c r="K239" s="160">
        <v>43</v>
      </c>
      <c r="L239" s="137">
        <v>44</v>
      </c>
      <c r="M239" s="137"/>
      <c r="N239" s="137"/>
      <c r="O239" s="137"/>
      <c r="P239" s="139"/>
      <c r="Q239" s="138"/>
      <c r="R239" s="138"/>
      <c r="S239" s="137"/>
      <c r="T239" s="137"/>
      <c r="U239" s="137"/>
      <c r="V239" s="137"/>
      <c r="W239" s="137">
        <v>1</v>
      </c>
      <c r="X239" s="137"/>
      <c r="Y239" s="137" t="s">
        <v>624</v>
      </c>
    </row>
    <row r="240" spans="1:25" x14ac:dyDescent="0.2">
      <c r="A240" s="137">
        <f t="shared" ref="A240:B240" si="163">+A239+1</f>
        <v>239</v>
      </c>
      <c r="B240" s="262">
        <f t="shared" si="163"/>
        <v>239</v>
      </c>
      <c r="C240" s="247" t="s">
        <v>1005</v>
      </c>
      <c r="D240" s="247">
        <v>44784</v>
      </c>
      <c r="E240" s="138">
        <f>WEEKNUM(Tabla16[[#This Row],[Fecha]],21)</f>
        <v>32</v>
      </c>
      <c r="F240" s="21" t="str">
        <f>CHOOSE(WEEKDAY(Tabla16[[#This Row],[Fecha]]),"D","L","M","X","J","V","S")</f>
        <v>J</v>
      </c>
      <c r="G240" s="159">
        <v>6</v>
      </c>
      <c r="H240" s="147">
        <v>18</v>
      </c>
      <c r="I240" s="147">
        <v>23</v>
      </c>
      <c r="J240" s="147">
        <v>28</v>
      </c>
      <c r="K240" s="147">
        <v>41</v>
      </c>
      <c r="L240" s="147">
        <v>49</v>
      </c>
      <c r="M240" s="137"/>
      <c r="N240" s="137"/>
      <c r="O240" s="137"/>
      <c r="P240" s="139"/>
      <c r="Q240" s="138"/>
      <c r="R240" s="138"/>
      <c r="S240" s="137"/>
      <c r="T240" s="137"/>
      <c r="U240" s="137"/>
      <c r="V240" s="137"/>
      <c r="W240" s="137">
        <v>1</v>
      </c>
      <c r="X240" s="137"/>
      <c r="Y240" s="137" t="s">
        <v>624</v>
      </c>
    </row>
    <row r="241" spans="1:25" x14ac:dyDescent="0.2">
      <c r="A241" s="137">
        <f t="shared" ref="A241:B241" si="164">+A240+1</f>
        <v>240</v>
      </c>
      <c r="B241" s="262">
        <f t="shared" si="164"/>
        <v>240</v>
      </c>
      <c r="C241" s="247" t="s">
        <v>1005</v>
      </c>
      <c r="D241" s="247">
        <v>44784</v>
      </c>
      <c r="E241" s="138">
        <f>WEEKNUM(Tabla16[[#This Row],[Fecha]],21)</f>
        <v>32</v>
      </c>
      <c r="F241" s="21" t="str">
        <f>CHOOSE(WEEKDAY(Tabla16[[#This Row],[Fecha]]),"D","L","M","X","J","V","S")</f>
        <v>J</v>
      </c>
      <c r="G241" s="137">
        <v>1</v>
      </c>
      <c r="H241" s="137">
        <v>12</v>
      </c>
      <c r="I241" s="137">
        <v>28</v>
      </c>
      <c r="J241" s="137">
        <v>30</v>
      </c>
      <c r="K241" s="137">
        <v>45</v>
      </c>
      <c r="L241" s="137">
        <v>47</v>
      </c>
      <c r="M241" s="137"/>
      <c r="N241" s="137"/>
      <c r="O241" s="137"/>
      <c r="P241" s="139"/>
      <c r="Q241" s="138"/>
      <c r="R241" s="138"/>
      <c r="S241" s="137"/>
      <c r="T241" s="137"/>
      <c r="U241" s="137"/>
      <c r="V241" s="137"/>
      <c r="W241" s="137">
        <v>0</v>
      </c>
      <c r="X241" s="137"/>
      <c r="Y241" s="137" t="s">
        <v>607</v>
      </c>
    </row>
    <row r="242" spans="1:25" x14ac:dyDescent="0.2">
      <c r="A242" s="137">
        <f t="shared" ref="A242:B242" si="165">+A241+1</f>
        <v>241</v>
      </c>
      <c r="B242" s="262">
        <f t="shared" si="165"/>
        <v>241</v>
      </c>
      <c r="C242" s="247" t="s">
        <v>1005</v>
      </c>
      <c r="D242" s="247">
        <v>44784</v>
      </c>
      <c r="E242" s="138">
        <f>WEEKNUM(Tabla16[[#This Row],[Fecha]],21)</f>
        <v>32</v>
      </c>
      <c r="F242" s="21" t="str">
        <f>CHOOSE(WEEKDAY(Tabla16[[#This Row],[Fecha]]),"D","L","M","X","J","V","S")</f>
        <v>J</v>
      </c>
      <c r="G242" s="137">
        <v>4</v>
      </c>
      <c r="H242" s="160">
        <v>7</v>
      </c>
      <c r="I242" s="137">
        <v>10</v>
      </c>
      <c r="J242" s="137">
        <v>21</v>
      </c>
      <c r="K242" s="137">
        <v>33</v>
      </c>
      <c r="L242" s="137">
        <v>46</v>
      </c>
      <c r="M242" s="137"/>
      <c r="N242" s="137"/>
      <c r="O242" s="137"/>
      <c r="P242" s="139"/>
      <c r="Q242" s="138"/>
      <c r="R242" s="138"/>
      <c r="S242" s="137"/>
      <c r="T242" s="137"/>
      <c r="U242" s="137"/>
      <c r="V242" s="137"/>
      <c r="W242" s="137">
        <v>1</v>
      </c>
      <c r="X242" s="137"/>
      <c r="Y242" s="137" t="s">
        <v>607</v>
      </c>
    </row>
    <row r="243" spans="1:25" x14ac:dyDescent="0.2">
      <c r="A243" s="137">
        <f t="shared" ref="A243:B243" si="166">+A242+1</f>
        <v>242</v>
      </c>
      <c r="B243" s="262">
        <f t="shared" si="166"/>
        <v>242</v>
      </c>
      <c r="C243" s="247" t="s">
        <v>1005</v>
      </c>
      <c r="D243" s="247">
        <v>44786</v>
      </c>
      <c r="E243" s="138">
        <f>WEEKNUM(Tabla16[[#This Row],[Fecha]],21)</f>
        <v>32</v>
      </c>
      <c r="F243" s="21" t="str">
        <f>CHOOSE(WEEKDAY(Tabla16[[#This Row],[Fecha]]),"D","L","M","X","J","V","S")</f>
        <v>S</v>
      </c>
      <c r="G243" s="137">
        <v>1</v>
      </c>
      <c r="H243" s="160">
        <v>18</v>
      </c>
      <c r="I243" s="160">
        <v>25</v>
      </c>
      <c r="J243" s="137">
        <v>30</v>
      </c>
      <c r="K243" s="137">
        <v>45</v>
      </c>
      <c r="L243" s="137">
        <v>49</v>
      </c>
      <c r="M243" s="137"/>
      <c r="N243" s="137"/>
      <c r="O243" s="137"/>
      <c r="P243" s="139"/>
      <c r="Q243" s="138"/>
      <c r="R243" s="138"/>
      <c r="S243" s="137"/>
      <c r="T243" s="137"/>
      <c r="U243" s="137"/>
      <c r="V243" s="137"/>
      <c r="W243" s="137">
        <v>2</v>
      </c>
      <c r="X243" s="137"/>
      <c r="Y243" s="137" t="s">
        <v>607</v>
      </c>
    </row>
    <row r="244" spans="1:25" x14ac:dyDescent="0.2">
      <c r="A244" s="137">
        <f t="shared" ref="A244:B244" si="167">+A243+1</f>
        <v>243</v>
      </c>
      <c r="B244" s="262">
        <f t="shared" si="167"/>
        <v>243</v>
      </c>
      <c r="C244" s="247" t="s">
        <v>1005</v>
      </c>
      <c r="D244" s="247">
        <v>44786</v>
      </c>
      <c r="E244" s="138">
        <f>WEEKNUM(Tabla16[[#This Row],[Fecha]],21)</f>
        <v>32</v>
      </c>
      <c r="F244" s="21" t="str">
        <f>CHOOSE(WEEKDAY(Tabla16[[#This Row],[Fecha]]),"D","L","M","X","J","V","S")</f>
        <v>S</v>
      </c>
      <c r="G244" s="137">
        <v>2</v>
      </c>
      <c r="H244" s="137">
        <v>5</v>
      </c>
      <c r="I244" s="137">
        <v>10</v>
      </c>
      <c r="J244" s="137">
        <v>28</v>
      </c>
      <c r="K244" s="160">
        <v>38</v>
      </c>
      <c r="L244" s="137">
        <v>40</v>
      </c>
      <c r="M244" s="137"/>
      <c r="N244" s="137"/>
      <c r="O244" s="137"/>
      <c r="P244" s="139"/>
      <c r="Q244" s="138"/>
      <c r="R244" s="138"/>
      <c r="S244" s="137"/>
      <c r="T244" s="137"/>
      <c r="U244" s="137"/>
      <c r="V244" s="137"/>
      <c r="W244" s="137">
        <v>1</v>
      </c>
      <c r="X244" s="137"/>
      <c r="Y244" s="137" t="s">
        <v>607</v>
      </c>
    </row>
    <row r="245" spans="1:25" x14ac:dyDescent="0.2">
      <c r="A245" s="137">
        <f t="shared" ref="A245:B245" si="168">+A244+1</f>
        <v>244</v>
      </c>
      <c r="B245" s="262">
        <f t="shared" si="168"/>
        <v>244</v>
      </c>
      <c r="C245" s="247" t="s">
        <v>1005</v>
      </c>
      <c r="D245" s="247">
        <v>44786</v>
      </c>
      <c r="E245" s="138">
        <f>WEEKNUM(Tabla16[[#This Row],[Fecha]],21)</f>
        <v>32</v>
      </c>
      <c r="F245" s="21" t="str">
        <f>CHOOSE(WEEKDAY(Tabla16[[#This Row],[Fecha]]),"D","L","M","X","J","V","S")</f>
        <v>S</v>
      </c>
      <c r="G245" s="137">
        <v>1</v>
      </c>
      <c r="H245" s="137">
        <v>4</v>
      </c>
      <c r="I245" s="137">
        <v>12</v>
      </c>
      <c r="J245" s="137">
        <v>42</v>
      </c>
      <c r="K245" s="137">
        <v>43</v>
      </c>
      <c r="L245" s="137">
        <v>45</v>
      </c>
      <c r="M245" s="137"/>
      <c r="N245" s="137"/>
      <c r="O245" s="137"/>
      <c r="P245" s="139"/>
      <c r="Q245" s="138"/>
      <c r="R245" s="138"/>
      <c r="S245" s="137"/>
      <c r="T245" s="137"/>
      <c r="U245" s="137"/>
      <c r="V245" s="137"/>
      <c r="W245" s="137">
        <v>0</v>
      </c>
      <c r="X245" s="137"/>
      <c r="Y245" s="137" t="s">
        <v>624</v>
      </c>
    </row>
    <row r="246" spans="1:25" x14ac:dyDescent="0.2">
      <c r="A246" s="137">
        <f t="shared" ref="A246:B246" si="169">+A245+1</f>
        <v>245</v>
      </c>
      <c r="B246" s="262">
        <f t="shared" si="169"/>
        <v>245</v>
      </c>
      <c r="C246" s="247" t="s">
        <v>1005</v>
      </c>
      <c r="D246" s="247">
        <v>44786</v>
      </c>
      <c r="E246" s="138">
        <f>WEEKNUM(Tabla16[[#This Row],[Fecha]],21)</f>
        <v>32</v>
      </c>
      <c r="F246" s="21" t="str">
        <f>CHOOSE(WEEKDAY(Tabla16[[#This Row],[Fecha]]),"D","L","M","X","J","V","S")</f>
        <v>S</v>
      </c>
      <c r="G246" s="137">
        <v>9</v>
      </c>
      <c r="H246" s="137">
        <v>15</v>
      </c>
      <c r="I246" s="137">
        <v>22</v>
      </c>
      <c r="J246" s="137">
        <v>31</v>
      </c>
      <c r="K246" s="137">
        <v>46</v>
      </c>
      <c r="L246" s="137">
        <v>48</v>
      </c>
      <c r="M246" s="137"/>
      <c r="N246" s="137"/>
      <c r="O246" s="137"/>
      <c r="P246" s="139"/>
      <c r="Q246" s="138"/>
      <c r="R246" s="138"/>
      <c r="S246" s="137"/>
      <c r="T246" s="137"/>
      <c r="U246" s="137"/>
      <c r="V246" s="137"/>
      <c r="W246" s="137">
        <v>0</v>
      </c>
      <c r="X246" s="137"/>
      <c r="Y246" s="137" t="s">
        <v>624</v>
      </c>
    </row>
    <row r="247" spans="1:25" x14ac:dyDescent="0.2">
      <c r="A247" s="137">
        <f t="shared" ref="A247:B247" si="170">+A246+1</f>
        <v>246</v>
      </c>
      <c r="B247" s="262">
        <f t="shared" si="170"/>
        <v>246</v>
      </c>
      <c r="C247" s="247" t="s">
        <v>1005</v>
      </c>
      <c r="D247" s="247">
        <v>44788</v>
      </c>
      <c r="E247" s="138">
        <f>WEEKNUM(Tabla16[[#This Row],[Fecha]],21)</f>
        <v>33</v>
      </c>
      <c r="F247" s="21" t="str">
        <f>CHOOSE(WEEKDAY(Tabla16[[#This Row],[Fecha]]),"D","L","M","X","J","V","S")</f>
        <v>L</v>
      </c>
      <c r="G247" s="137">
        <v>18</v>
      </c>
      <c r="H247" s="137">
        <v>20</v>
      </c>
      <c r="I247" s="137">
        <v>21</v>
      </c>
      <c r="J247" s="137">
        <v>26</v>
      </c>
      <c r="K247" s="160">
        <v>43</v>
      </c>
      <c r="L247" s="137">
        <v>47</v>
      </c>
      <c r="M247" s="137"/>
      <c r="N247" s="137"/>
      <c r="O247" s="137"/>
      <c r="P247" s="139"/>
      <c r="Q247" s="138"/>
      <c r="R247" s="138"/>
      <c r="S247" s="137"/>
      <c r="T247" s="137"/>
      <c r="U247" s="137"/>
      <c r="V247" s="137"/>
      <c r="W247" s="137">
        <v>1</v>
      </c>
      <c r="X247" s="137"/>
      <c r="Y247" s="137" t="s">
        <v>624</v>
      </c>
    </row>
    <row r="248" spans="1:25" x14ac:dyDescent="0.2">
      <c r="A248" s="137">
        <f t="shared" ref="A248:B248" si="171">+A247+1</f>
        <v>247</v>
      </c>
      <c r="B248" s="262">
        <f t="shared" si="171"/>
        <v>247</v>
      </c>
      <c r="C248" s="247" t="s">
        <v>1005</v>
      </c>
      <c r="D248" s="247">
        <v>44788</v>
      </c>
      <c r="E248" s="138">
        <f>WEEKNUM(Tabla16[[#This Row],[Fecha]],21)</f>
        <v>33</v>
      </c>
      <c r="F248" s="21" t="str">
        <f>CHOOSE(WEEKDAY(Tabla16[[#This Row],[Fecha]]),"D","L","M","X","J","V","S")</f>
        <v>L</v>
      </c>
      <c r="G248" s="147">
        <v>1</v>
      </c>
      <c r="H248" s="147">
        <v>6</v>
      </c>
      <c r="I248" s="158">
        <v>12</v>
      </c>
      <c r="J248" s="147">
        <v>28</v>
      </c>
      <c r="K248" s="147">
        <v>39</v>
      </c>
      <c r="L248" s="147">
        <v>49</v>
      </c>
      <c r="M248" s="137"/>
      <c r="N248" s="137"/>
      <c r="O248" s="137"/>
      <c r="P248" s="139"/>
      <c r="Q248" s="138"/>
      <c r="R248" s="138"/>
      <c r="S248" s="137"/>
      <c r="T248" s="137"/>
      <c r="U248" s="137"/>
      <c r="V248" s="137"/>
      <c r="W248" s="137">
        <v>1</v>
      </c>
      <c r="X248" s="137"/>
      <c r="Y248" s="137" t="s">
        <v>624</v>
      </c>
    </row>
    <row r="249" spans="1:25" x14ac:dyDescent="0.2">
      <c r="A249" s="137">
        <f t="shared" ref="A249:B249" si="172">+A248+1</f>
        <v>248</v>
      </c>
      <c r="B249" s="262">
        <f t="shared" si="172"/>
        <v>248</v>
      </c>
      <c r="C249" s="247" t="s">
        <v>1005</v>
      </c>
      <c r="D249" s="247">
        <v>44788</v>
      </c>
      <c r="E249" s="138">
        <f>WEEKNUM(Tabla16[[#This Row],[Fecha]],21)</f>
        <v>33</v>
      </c>
      <c r="F249" s="21" t="str">
        <f>CHOOSE(WEEKDAY(Tabla16[[#This Row],[Fecha]]),"D","L","M","X","J","V","S")</f>
        <v>L</v>
      </c>
      <c r="G249" s="137">
        <v>5</v>
      </c>
      <c r="H249" s="137">
        <v>18</v>
      </c>
      <c r="I249" s="137">
        <v>20</v>
      </c>
      <c r="J249" s="137">
        <v>33</v>
      </c>
      <c r="K249" s="137">
        <v>37</v>
      </c>
      <c r="L249" s="160">
        <v>43</v>
      </c>
      <c r="M249" s="137"/>
      <c r="N249" s="137"/>
      <c r="O249" s="137"/>
      <c r="P249" s="139"/>
      <c r="Q249" s="138"/>
      <c r="R249" s="138"/>
      <c r="S249" s="137"/>
      <c r="T249" s="137"/>
      <c r="U249" s="137"/>
      <c r="V249" s="137"/>
      <c r="W249" s="137">
        <v>1</v>
      </c>
      <c r="X249" s="137"/>
      <c r="Y249" s="137" t="s">
        <v>607</v>
      </c>
    </row>
    <row r="250" spans="1:25" x14ac:dyDescent="0.2">
      <c r="A250" s="137">
        <f t="shared" ref="A250:B250" si="173">+A249+1</f>
        <v>249</v>
      </c>
      <c r="B250" s="262">
        <f t="shared" si="173"/>
        <v>249</v>
      </c>
      <c r="C250" s="247" t="s">
        <v>1005</v>
      </c>
      <c r="D250" s="247">
        <v>44788</v>
      </c>
      <c r="E250" s="138">
        <f>WEEKNUM(Tabla16[[#This Row],[Fecha]],21)</f>
        <v>33</v>
      </c>
      <c r="F250" s="21" t="str">
        <f>CHOOSE(WEEKDAY(Tabla16[[#This Row],[Fecha]]),"D","L","M","X","J","V","S")</f>
        <v>L</v>
      </c>
      <c r="G250" s="137">
        <v>8</v>
      </c>
      <c r="H250" s="137">
        <v>19</v>
      </c>
      <c r="I250" s="137">
        <v>25</v>
      </c>
      <c r="J250" s="137">
        <v>28</v>
      </c>
      <c r="K250" s="137">
        <v>30</v>
      </c>
      <c r="L250" s="137">
        <v>46</v>
      </c>
      <c r="M250" s="137"/>
      <c r="N250" s="137"/>
      <c r="O250" s="137"/>
      <c r="P250" s="139"/>
      <c r="Q250" s="138"/>
      <c r="R250" s="138"/>
      <c r="S250" s="137"/>
      <c r="T250" s="137"/>
      <c r="U250" s="137"/>
      <c r="V250" s="137"/>
      <c r="W250" s="137">
        <v>0</v>
      </c>
      <c r="X250" s="137"/>
      <c r="Y250" s="137" t="s">
        <v>607</v>
      </c>
    </row>
    <row r="251" spans="1:25" x14ac:dyDescent="0.2">
      <c r="A251" s="137">
        <f t="shared" ref="A251:B251" si="174">+A250+1</f>
        <v>250</v>
      </c>
      <c r="B251" s="262">
        <f t="shared" si="174"/>
        <v>250</v>
      </c>
      <c r="C251" s="247" t="s">
        <v>1005</v>
      </c>
      <c r="D251" s="247">
        <v>44791</v>
      </c>
      <c r="E251" s="138">
        <f>WEEKNUM(Tabla16[[#This Row],[Fecha]],21)</f>
        <v>33</v>
      </c>
      <c r="F251" s="21" t="str">
        <f>CHOOSE(WEEKDAY(Tabla16[[#This Row],[Fecha]]),"D","L","M","X","J","V","S")</f>
        <v>J</v>
      </c>
      <c r="G251" s="161">
        <v>1</v>
      </c>
      <c r="H251" s="137">
        <v>18</v>
      </c>
      <c r="I251" s="137">
        <v>22</v>
      </c>
      <c r="J251" s="160">
        <v>27</v>
      </c>
      <c r="K251" s="137">
        <v>29</v>
      </c>
      <c r="L251" s="137">
        <v>40</v>
      </c>
      <c r="M251" s="137"/>
      <c r="N251" s="137"/>
      <c r="O251" s="137"/>
      <c r="P251" s="139"/>
      <c r="Q251" s="138"/>
      <c r="R251" s="138"/>
      <c r="S251" s="137"/>
      <c r="T251" s="137"/>
      <c r="U251" s="137"/>
      <c r="V251" s="137"/>
      <c r="W251" s="137">
        <v>2</v>
      </c>
      <c r="X251" s="137"/>
      <c r="Y251" s="137" t="s">
        <v>624</v>
      </c>
    </row>
    <row r="252" spans="1:25" x14ac:dyDescent="0.2">
      <c r="A252" s="137">
        <f t="shared" ref="A252:B252" si="175">+A251+1</f>
        <v>251</v>
      </c>
      <c r="B252" s="262">
        <f t="shared" si="175"/>
        <v>251</v>
      </c>
      <c r="C252" s="247" t="s">
        <v>1005</v>
      </c>
      <c r="D252" s="247">
        <v>44791</v>
      </c>
      <c r="E252" s="138">
        <f>WEEKNUM(Tabla16[[#This Row],[Fecha]],21)</f>
        <v>33</v>
      </c>
      <c r="F252" s="21" t="str">
        <f>CHOOSE(WEEKDAY(Tabla16[[#This Row],[Fecha]]),"D","L","M","X","J","V","S")</f>
        <v>J</v>
      </c>
      <c r="G252" s="147">
        <v>2</v>
      </c>
      <c r="H252" s="147">
        <v>4</v>
      </c>
      <c r="I252" s="147">
        <v>23</v>
      </c>
      <c r="J252" s="147">
        <v>38</v>
      </c>
      <c r="K252" s="147">
        <v>43</v>
      </c>
      <c r="L252" s="147">
        <v>49</v>
      </c>
      <c r="M252" s="137"/>
      <c r="N252" s="137"/>
      <c r="O252" s="137"/>
      <c r="P252" s="139"/>
      <c r="Q252" s="138"/>
      <c r="R252" s="138"/>
      <c r="S252" s="137"/>
      <c r="T252" s="137"/>
      <c r="U252" s="137"/>
      <c r="V252" s="137"/>
      <c r="W252" s="137">
        <v>0</v>
      </c>
      <c r="X252" s="137"/>
      <c r="Y252" s="137" t="s">
        <v>624</v>
      </c>
    </row>
    <row r="253" spans="1:25" x14ac:dyDescent="0.2">
      <c r="A253" s="137">
        <f t="shared" ref="A253:B253" si="176">+A252+1</f>
        <v>252</v>
      </c>
      <c r="B253" s="262">
        <f t="shared" si="176"/>
        <v>252</v>
      </c>
      <c r="C253" s="247" t="s">
        <v>1005</v>
      </c>
      <c r="D253" s="247">
        <v>44791</v>
      </c>
      <c r="E253" s="138">
        <f>WEEKNUM(Tabla16[[#This Row],[Fecha]],21)</f>
        <v>33</v>
      </c>
      <c r="F253" s="21" t="str">
        <f>CHOOSE(WEEKDAY(Tabla16[[#This Row],[Fecha]]),"D","L","M","X","J","V","S")</f>
        <v>J</v>
      </c>
      <c r="G253" s="137">
        <v>5</v>
      </c>
      <c r="H253" s="137">
        <v>10</v>
      </c>
      <c r="I253" s="137">
        <v>28</v>
      </c>
      <c r="J253" s="160">
        <v>30</v>
      </c>
      <c r="K253" s="137">
        <v>33</v>
      </c>
      <c r="L253" s="137">
        <v>46</v>
      </c>
      <c r="M253" s="137"/>
      <c r="N253" s="137"/>
      <c r="O253" s="137"/>
      <c r="P253" s="139"/>
      <c r="Q253" s="138"/>
      <c r="R253" s="138"/>
      <c r="S253" s="137"/>
      <c r="T253" s="137"/>
      <c r="U253" s="137"/>
      <c r="V253" s="137"/>
      <c r="W253" s="137">
        <v>1</v>
      </c>
      <c r="X253" s="137"/>
      <c r="Y253" s="137" t="s">
        <v>607</v>
      </c>
    </row>
    <row r="254" spans="1:25" x14ac:dyDescent="0.2">
      <c r="A254" s="137">
        <f t="shared" ref="A254:B254" si="177">+A253+1</f>
        <v>253</v>
      </c>
      <c r="B254" s="262">
        <f t="shared" si="177"/>
        <v>253</v>
      </c>
      <c r="C254" s="247" t="s">
        <v>1005</v>
      </c>
      <c r="D254" s="247">
        <v>44791</v>
      </c>
      <c r="E254" s="138">
        <f>WEEKNUM(Tabla16[[#This Row],[Fecha]],21)</f>
        <v>33</v>
      </c>
      <c r="F254" s="21" t="str">
        <f>CHOOSE(WEEKDAY(Tabla16[[#This Row],[Fecha]]),"D","L","M","X","J","V","S")</f>
        <v>J</v>
      </c>
      <c r="G254" s="137">
        <v>7</v>
      </c>
      <c r="H254" s="137">
        <v>18</v>
      </c>
      <c r="I254" s="137">
        <v>20</v>
      </c>
      <c r="J254" s="137">
        <v>25</v>
      </c>
      <c r="K254" s="137">
        <v>28</v>
      </c>
      <c r="L254" s="160">
        <v>37</v>
      </c>
      <c r="M254" s="137"/>
      <c r="N254" s="137"/>
      <c r="O254" s="137"/>
      <c r="P254" s="139"/>
      <c r="Q254" s="138"/>
      <c r="R254" s="138"/>
      <c r="S254" s="137"/>
      <c r="T254" s="137"/>
      <c r="U254" s="137"/>
      <c r="V254" s="137"/>
      <c r="W254" s="137">
        <v>1</v>
      </c>
      <c r="X254" s="137"/>
      <c r="Y254" s="137" t="s">
        <v>607</v>
      </c>
    </row>
    <row r="255" spans="1:25" x14ac:dyDescent="0.2">
      <c r="A255" s="137">
        <f t="shared" ref="A255:B255" si="178">+A254+1</f>
        <v>254</v>
      </c>
      <c r="B255" s="262">
        <f t="shared" si="178"/>
        <v>254</v>
      </c>
      <c r="C255" s="247" t="s">
        <v>1005</v>
      </c>
      <c r="D255" s="247">
        <v>44793</v>
      </c>
      <c r="E255" s="138">
        <f>WEEKNUM(Tabla16[[#This Row],[Fecha]],21)</f>
        <v>33</v>
      </c>
      <c r="F255" s="21" t="str">
        <f>CHOOSE(WEEKDAY(Tabla16[[#This Row],[Fecha]]),"D","L","M","X","J","V","S")</f>
        <v>S</v>
      </c>
      <c r="G255" s="137">
        <v>3</v>
      </c>
      <c r="H255" s="137">
        <v>10</v>
      </c>
      <c r="I255" s="137">
        <v>20</v>
      </c>
      <c r="J255" s="137">
        <v>33</v>
      </c>
      <c r="K255" s="137">
        <v>35</v>
      </c>
      <c r="L255" s="137">
        <v>42</v>
      </c>
      <c r="M255" s="137"/>
      <c r="N255" s="137"/>
      <c r="O255" s="137"/>
      <c r="P255" s="139"/>
      <c r="Q255" s="138"/>
      <c r="R255" s="138"/>
      <c r="S255" s="137"/>
      <c r="T255" s="137"/>
      <c r="U255" s="137"/>
      <c r="V255" s="137"/>
      <c r="W255" s="137">
        <v>0</v>
      </c>
      <c r="X255" s="137"/>
      <c r="Y255" s="137" t="s">
        <v>624</v>
      </c>
    </row>
    <row r="256" spans="1:25" x14ac:dyDescent="0.2">
      <c r="A256" s="137">
        <f t="shared" ref="A256:B256" si="179">+A255+1</f>
        <v>255</v>
      </c>
      <c r="B256" s="262">
        <f t="shared" si="179"/>
        <v>255</v>
      </c>
      <c r="C256" s="247" t="s">
        <v>1005</v>
      </c>
      <c r="D256" s="247">
        <v>44793</v>
      </c>
      <c r="E256" s="138">
        <f>WEEKNUM(Tabla16[[#This Row],[Fecha]],21)</f>
        <v>33</v>
      </c>
      <c r="F256" s="21" t="str">
        <f>CHOOSE(WEEKDAY(Tabla16[[#This Row],[Fecha]]),"D","L","M","X","J","V","S")</f>
        <v>S</v>
      </c>
      <c r="G256" s="137">
        <v>1</v>
      </c>
      <c r="H256" s="137">
        <v>4</v>
      </c>
      <c r="I256" s="137">
        <v>22</v>
      </c>
      <c r="J256" s="137">
        <v>43</v>
      </c>
      <c r="K256" s="137">
        <v>46</v>
      </c>
      <c r="L256" s="137">
        <v>49</v>
      </c>
      <c r="M256" s="137"/>
      <c r="N256" s="137"/>
      <c r="O256" s="137"/>
      <c r="P256" s="139"/>
      <c r="Q256" s="138"/>
      <c r="R256" s="138"/>
      <c r="S256" s="137"/>
      <c r="T256" s="137"/>
      <c r="U256" s="137"/>
      <c r="V256" s="137"/>
      <c r="W256" s="137">
        <v>0</v>
      </c>
      <c r="X256" s="137"/>
      <c r="Y256" s="137" t="s">
        <v>624</v>
      </c>
    </row>
    <row r="257" spans="1:25" x14ac:dyDescent="0.2">
      <c r="A257" s="137">
        <f t="shared" ref="A257:B257" si="180">+A256+1</f>
        <v>256</v>
      </c>
      <c r="B257" s="262">
        <f t="shared" si="180"/>
        <v>256</v>
      </c>
      <c r="C257" s="247" t="s">
        <v>1005</v>
      </c>
      <c r="D257" s="247">
        <v>44793</v>
      </c>
      <c r="E257" s="138">
        <f>WEEKNUM(Tabla16[[#This Row],[Fecha]],21)</f>
        <v>33</v>
      </c>
      <c r="F257" s="21" t="str">
        <f>CHOOSE(WEEKDAY(Tabla16[[#This Row],[Fecha]]),"D","L","M","X","J","V","S")</f>
        <v>S</v>
      </c>
      <c r="G257" s="137">
        <v>14</v>
      </c>
      <c r="H257" s="137">
        <v>17</v>
      </c>
      <c r="I257" s="137">
        <v>24</v>
      </c>
      <c r="J257" s="160">
        <v>31</v>
      </c>
      <c r="K257" s="160">
        <v>38</v>
      </c>
      <c r="L257" s="160">
        <v>39</v>
      </c>
      <c r="M257" s="137"/>
      <c r="N257" s="137"/>
      <c r="O257" s="137"/>
      <c r="P257" s="139"/>
      <c r="Q257" s="138"/>
      <c r="R257" s="138"/>
      <c r="S257" s="137"/>
      <c r="T257" s="137"/>
      <c r="U257" s="137"/>
      <c r="V257" s="137"/>
      <c r="W257" s="174" t="s">
        <v>755</v>
      </c>
      <c r="X257" s="174" t="s">
        <v>1020</v>
      </c>
      <c r="Y257" s="137" t="s">
        <v>624</v>
      </c>
    </row>
    <row r="258" spans="1:25" x14ac:dyDescent="0.2">
      <c r="A258" s="137">
        <f t="shared" ref="A258:B258" si="181">+A257+1</f>
        <v>257</v>
      </c>
      <c r="B258" s="262">
        <f t="shared" si="181"/>
        <v>257</v>
      </c>
      <c r="C258" s="247" t="s">
        <v>1005</v>
      </c>
      <c r="D258" s="247">
        <v>44793</v>
      </c>
      <c r="E258" s="138">
        <f>WEEKNUM(Tabla16[[#This Row],[Fecha]],21)</f>
        <v>33</v>
      </c>
      <c r="F258" s="21" t="str">
        <f>CHOOSE(WEEKDAY(Tabla16[[#This Row],[Fecha]]),"D","L","M","X","J","V","S")</f>
        <v>S</v>
      </c>
      <c r="G258" s="137">
        <v>2</v>
      </c>
      <c r="H258" s="137">
        <v>18</v>
      </c>
      <c r="I258" s="160">
        <v>19</v>
      </c>
      <c r="J258" s="160">
        <v>29</v>
      </c>
      <c r="K258" s="137">
        <v>40</v>
      </c>
      <c r="L258" s="137">
        <v>45</v>
      </c>
      <c r="M258" s="147"/>
      <c r="N258" s="137"/>
      <c r="O258" s="137"/>
      <c r="P258" s="139"/>
      <c r="Q258" s="138"/>
      <c r="R258" s="138"/>
      <c r="S258" s="137"/>
      <c r="T258" s="137"/>
      <c r="U258" s="137"/>
      <c r="V258" s="137"/>
      <c r="W258" s="137">
        <v>2</v>
      </c>
      <c r="X258" s="137"/>
      <c r="Y258" s="137" t="s">
        <v>624</v>
      </c>
    </row>
    <row r="259" spans="1:25" x14ac:dyDescent="0.2">
      <c r="A259" s="137">
        <f t="shared" ref="A259:B259" si="182">+A258+1</f>
        <v>258</v>
      </c>
      <c r="B259" s="262">
        <f t="shared" si="182"/>
        <v>258</v>
      </c>
      <c r="C259" s="247" t="s">
        <v>1005</v>
      </c>
      <c r="D259" s="247">
        <v>44795</v>
      </c>
      <c r="E259" s="138">
        <f>WEEKNUM(Tabla16[[#This Row],[Fecha]],21)</f>
        <v>34</v>
      </c>
      <c r="F259" s="21" t="str">
        <f>CHOOSE(WEEKDAY(Tabla16[[#This Row],[Fecha]]),"D","L","M","X","J","V","S")</f>
        <v>L</v>
      </c>
      <c r="G259" s="160">
        <v>6</v>
      </c>
      <c r="H259" s="137">
        <v>12</v>
      </c>
      <c r="I259" s="137">
        <v>23</v>
      </c>
      <c r="J259" s="137">
        <v>26</v>
      </c>
      <c r="K259" s="137">
        <v>39</v>
      </c>
      <c r="L259" s="137">
        <v>41</v>
      </c>
      <c r="M259" s="137"/>
      <c r="N259" s="137"/>
      <c r="O259" s="137"/>
      <c r="P259" s="139"/>
      <c r="Q259" s="138"/>
      <c r="R259" s="138"/>
      <c r="S259" s="137"/>
      <c r="T259" s="137"/>
      <c r="U259" s="137"/>
      <c r="V259" s="137"/>
      <c r="W259" s="137">
        <v>1</v>
      </c>
      <c r="X259" s="137"/>
      <c r="Y259" s="137" t="s">
        <v>624</v>
      </c>
    </row>
    <row r="260" spans="1:25" x14ac:dyDescent="0.2">
      <c r="A260" s="137">
        <f t="shared" ref="A260:B260" si="183">+A259+1</f>
        <v>259</v>
      </c>
      <c r="B260" s="262">
        <f t="shared" si="183"/>
        <v>259</v>
      </c>
      <c r="C260" s="247" t="s">
        <v>1005</v>
      </c>
      <c r="D260" s="247">
        <v>44795</v>
      </c>
      <c r="E260" s="138">
        <f>WEEKNUM(Tabla16[[#This Row],[Fecha]],21)</f>
        <v>34</v>
      </c>
      <c r="F260" s="21" t="str">
        <f>CHOOSE(WEEKDAY(Tabla16[[#This Row],[Fecha]]),"D","L","M","X","J","V","S")</f>
        <v>L</v>
      </c>
      <c r="G260" s="137">
        <v>3</v>
      </c>
      <c r="H260" s="137">
        <v>8</v>
      </c>
      <c r="I260" s="137">
        <v>16</v>
      </c>
      <c r="J260" s="137">
        <v>30</v>
      </c>
      <c r="K260" s="137">
        <v>31</v>
      </c>
      <c r="L260" s="137">
        <v>37</v>
      </c>
      <c r="M260" s="137"/>
      <c r="N260" s="137"/>
      <c r="O260" s="137"/>
      <c r="P260" s="139"/>
      <c r="Q260" s="138"/>
      <c r="R260" s="138"/>
      <c r="S260" s="137"/>
      <c r="T260" s="137"/>
      <c r="U260" s="137"/>
      <c r="V260" s="137"/>
      <c r="W260" s="137">
        <v>0</v>
      </c>
      <c r="X260" s="137"/>
      <c r="Y260" s="137" t="s">
        <v>624</v>
      </c>
    </row>
    <row r="261" spans="1:25" x14ac:dyDescent="0.2">
      <c r="A261" s="137">
        <f t="shared" ref="A261:B261" si="184">+A260+1</f>
        <v>260</v>
      </c>
      <c r="B261" s="262">
        <f t="shared" si="184"/>
        <v>260</v>
      </c>
      <c r="C261" s="247" t="s">
        <v>1005</v>
      </c>
      <c r="D261" s="247">
        <v>44795</v>
      </c>
      <c r="E261" s="138">
        <f>WEEKNUM(Tabla16[[#This Row],[Fecha]],21)</f>
        <v>34</v>
      </c>
      <c r="F261" s="21" t="str">
        <f>CHOOSE(WEEKDAY(Tabla16[[#This Row],[Fecha]]),"D","L","M","X","J","V","S")</f>
        <v>L</v>
      </c>
      <c r="G261" s="137">
        <v>18</v>
      </c>
      <c r="H261" s="160">
        <v>19</v>
      </c>
      <c r="I261" s="160">
        <v>22</v>
      </c>
      <c r="J261" s="137">
        <v>29</v>
      </c>
      <c r="K261" s="137">
        <v>38</v>
      </c>
      <c r="L261" s="137">
        <v>45</v>
      </c>
      <c r="M261" s="137"/>
      <c r="N261" s="137"/>
      <c r="O261" s="137"/>
      <c r="P261" s="139"/>
      <c r="Q261" s="138"/>
      <c r="R261" s="138"/>
      <c r="S261" s="137"/>
      <c r="T261" s="137"/>
      <c r="U261" s="137"/>
      <c r="V261" s="137"/>
      <c r="W261" s="137">
        <v>2</v>
      </c>
      <c r="X261" s="137"/>
      <c r="Y261" s="137" t="s">
        <v>624</v>
      </c>
    </row>
    <row r="262" spans="1:25" x14ac:dyDescent="0.2">
      <c r="A262" s="137">
        <f t="shared" ref="A262:B262" si="185">+A261+1</f>
        <v>261</v>
      </c>
      <c r="B262" s="262">
        <f t="shared" si="185"/>
        <v>261</v>
      </c>
      <c r="C262" s="247" t="s">
        <v>1005</v>
      </c>
      <c r="D262" s="247">
        <v>44795</v>
      </c>
      <c r="E262" s="138">
        <f>WEEKNUM(Tabla16[[#This Row],[Fecha]],21)</f>
        <v>34</v>
      </c>
      <c r="F262" s="21" t="str">
        <f>CHOOSE(WEEKDAY(Tabla16[[#This Row],[Fecha]]),"D","L","M","X","J","V","S")</f>
        <v>L</v>
      </c>
      <c r="G262" s="137">
        <v>1</v>
      </c>
      <c r="H262" s="137">
        <v>2</v>
      </c>
      <c r="I262" s="137">
        <v>4</v>
      </c>
      <c r="J262" s="137">
        <v>27</v>
      </c>
      <c r="K262" s="137">
        <v>40</v>
      </c>
      <c r="L262" s="137">
        <v>43</v>
      </c>
      <c r="M262" s="137"/>
      <c r="N262" s="137"/>
      <c r="O262" s="137"/>
      <c r="P262" s="139"/>
      <c r="Q262" s="138"/>
      <c r="R262" s="138"/>
      <c r="S262" s="137"/>
      <c r="T262" s="137"/>
      <c r="U262" s="137"/>
      <c r="V262" s="137"/>
      <c r="W262" s="137">
        <v>0</v>
      </c>
      <c r="X262" s="137"/>
      <c r="Y262" s="137" t="s">
        <v>624</v>
      </c>
    </row>
    <row r="263" spans="1:25" x14ac:dyDescent="0.2">
      <c r="A263" s="137">
        <f t="shared" ref="A263:B263" si="186">+A262+1</f>
        <v>262</v>
      </c>
      <c r="B263" s="262">
        <f t="shared" si="186"/>
        <v>262</v>
      </c>
      <c r="C263" s="247" t="s">
        <v>1005</v>
      </c>
      <c r="D263" s="247">
        <v>44798</v>
      </c>
      <c r="E263" s="138">
        <f>WEEKNUM(Tabla16[[#This Row],[Fecha]],21)</f>
        <v>34</v>
      </c>
      <c r="F263" s="21" t="str">
        <f>CHOOSE(WEEKDAY(Tabla16[[#This Row],[Fecha]]),"D","L","M","X","J","V","S")</f>
        <v>J</v>
      </c>
      <c r="G263" s="147">
        <v>1</v>
      </c>
      <c r="H263" s="147">
        <v>4</v>
      </c>
      <c r="I263" s="147">
        <v>8</v>
      </c>
      <c r="J263" s="147">
        <v>27</v>
      </c>
      <c r="K263" s="147">
        <v>29</v>
      </c>
      <c r="L263" s="147">
        <v>46</v>
      </c>
      <c r="M263" s="137"/>
      <c r="N263" s="137"/>
      <c r="O263" s="137"/>
      <c r="P263" s="139"/>
      <c r="Q263" s="138"/>
      <c r="R263" s="138"/>
      <c r="S263" s="137"/>
      <c r="T263" s="137"/>
      <c r="U263" s="137"/>
      <c r="V263" s="137"/>
      <c r="W263" s="137">
        <v>0</v>
      </c>
      <c r="X263" s="137"/>
      <c r="Y263" s="137" t="s">
        <v>624</v>
      </c>
    </row>
    <row r="264" spans="1:25" x14ac:dyDescent="0.2">
      <c r="A264" s="137">
        <f t="shared" ref="A264:B264" si="187">+A263+1</f>
        <v>263</v>
      </c>
      <c r="B264" s="262">
        <f t="shared" si="187"/>
        <v>263</v>
      </c>
      <c r="C264" s="247" t="s">
        <v>1005</v>
      </c>
      <c r="D264" s="247">
        <v>44798</v>
      </c>
      <c r="E264" s="138">
        <f>WEEKNUM(Tabla16[[#This Row],[Fecha]],21)</f>
        <v>34</v>
      </c>
      <c r="F264" s="21" t="str">
        <f>CHOOSE(WEEKDAY(Tabla16[[#This Row],[Fecha]]),"D","L","M","X","J","V","S")</f>
        <v>J</v>
      </c>
      <c r="G264" s="147">
        <v>10</v>
      </c>
      <c r="H264" s="147">
        <v>17</v>
      </c>
      <c r="I264" s="147">
        <v>22</v>
      </c>
      <c r="J264" s="158">
        <v>30</v>
      </c>
      <c r="K264" s="147">
        <v>37</v>
      </c>
      <c r="L264" s="147">
        <v>43</v>
      </c>
      <c r="M264" s="137"/>
      <c r="N264" s="137"/>
      <c r="O264" s="137"/>
      <c r="P264" s="139"/>
      <c r="Q264" s="138"/>
      <c r="R264" s="138"/>
      <c r="S264" s="137"/>
      <c r="T264" s="137"/>
      <c r="U264" s="137"/>
      <c r="V264" s="137"/>
      <c r="W264" s="137">
        <v>1</v>
      </c>
      <c r="X264" s="137"/>
      <c r="Y264" s="137" t="s">
        <v>624</v>
      </c>
    </row>
    <row r="265" spans="1:25" x14ac:dyDescent="0.2">
      <c r="A265" s="137">
        <f t="shared" ref="A265:B265" si="188">+A264+1</f>
        <v>264</v>
      </c>
      <c r="B265" s="262">
        <f t="shared" si="188"/>
        <v>264</v>
      </c>
      <c r="C265" s="247" t="s">
        <v>1005</v>
      </c>
      <c r="D265" s="247">
        <v>44798</v>
      </c>
      <c r="E265" s="138">
        <f>WEEKNUM(Tabla16[[#This Row],[Fecha]],21)</f>
        <v>34</v>
      </c>
      <c r="F265" s="21" t="str">
        <f>CHOOSE(WEEKDAY(Tabla16[[#This Row],[Fecha]]),"D","L","M","X","J","V","S")</f>
        <v>J</v>
      </c>
      <c r="G265" s="147">
        <v>2</v>
      </c>
      <c r="H265" s="158">
        <v>13</v>
      </c>
      <c r="I265" s="147">
        <v>20</v>
      </c>
      <c r="J265" s="147">
        <v>31</v>
      </c>
      <c r="K265" s="147">
        <v>40</v>
      </c>
      <c r="L265" s="147">
        <v>45</v>
      </c>
      <c r="M265" s="137"/>
      <c r="N265" s="137"/>
      <c r="O265" s="137"/>
      <c r="P265" s="139"/>
      <c r="Q265" s="138"/>
      <c r="R265" s="138"/>
      <c r="S265" s="137"/>
      <c r="T265" s="137"/>
      <c r="U265" s="137"/>
      <c r="V265" s="137"/>
      <c r="W265" s="137">
        <v>1</v>
      </c>
      <c r="X265" s="137"/>
      <c r="Y265" s="137" t="s">
        <v>624</v>
      </c>
    </row>
    <row r="266" spans="1:25" x14ac:dyDescent="0.2">
      <c r="A266" s="137">
        <f t="shared" ref="A266:B266" si="189">+A265+1</f>
        <v>265</v>
      </c>
      <c r="B266" s="262">
        <f t="shared" si="189"/>
        <v>265</v>
      </c>
      <c r="C266" s="247" t="s">
        <v>1005</v>
      </c>
      <c r="D266" s="247">
        <v>44798</v>
      </c>
      <c r="E266" s="138">
        <f>WEEKNUM(Tabla16[[#This Row],[Fecha]],21)</f>
        <v>34</v>
      </c>
      <c r="F266" s="21" t="str">
        <f>CHOOSE(WEEKDAY(Tabla16[[#This Row],[Fecha]]),"D","L","M","X","J","V","S")</f>
        <v>J</v>
      </c>
      <c r="G266" s="147">
        <v>6</v>
      </c>
      <c r="H266" s="158">
        <v>16</v>
      </c>
      <c r="I266" s="147">
        <v>23</v>
      </c>
      <c r="J266" s="147">
        <v>44</v>
      </c>
      <c r="K266" s="147">
        <v>47</v>
      </c>
      <c r="L266" s="147">
        <v>49</v>
      </c>
      <c r="M266" s="137"/>
      <c r="N266" s="137"/>
      <c r="O266" s="137"/>
      <c r="P266" s="139"/>
      <c r="Q266" s="138"/>
      <c r="R266" s="138"/>
      <c r="S266" s="137"/>
      <c r="T266" s="137"/>
      <c r="U266" s="137"/>
      <c r="V266" s="137"/>
      <c r="W266" s="137">
        <v>1</v>
      </c>
      <c r="X266" s="137"/>
      <c r="Y266" s="137" t="s">
        <v>624</v>
      </c>
    </row>
    <row r="267" spans="1:25" x14ac:dyDescent="0.2">
      <c r="A267" s="137">
        <f t="shared" ref="A267:B267" si="190">+A266+1</f>
        <v>266</v>
      </c>
      <c r="B267" s="262">
        <f t="shared" si="190"/>
        <v>266</v>
      </c>
      <c r="C267" s="247" t="s">
        <v>1005</v>
      </c>
      <c r="D267" s="247">
        <v>44800</v>
      </c>
      <c r="E267" s="138">
        <f>WEEKNUM(Tabla16[[#This Row],[Fecha]],21)</f>
        <v>34</v>
      </c>
      <c r="F267" s="21" t="str">
        <f>CHOOSE(WEEKDAY(Tabla16[[#This Row],[Fecha]]),"D","L","M","X","J","V","S")</f>
        <v>S</v>
      </c>
      <c r="G267" s="147">
        <v>1</v>
      </c>
      <c r="H267" s="147">
        <v>20</v>
      </c>
      <c r="I267" s="147">
        <v>22</v>
      </c>
      <c r="J267" s="147">
        <v>25</v>
      </c>
      <c r="K267" s="147">
        <v>30</v>
      </c>
      <c r="L267" s="158">
        <v>43</v>
      </c>
      <c r="M267" s="137"/>
      <c r="N267" s="137"/>
      <c r="O267" s="137"/>
      <c r="P267" s="139"/>
      <c r="Q267" s="138"/>
      <c r="R267" s="138"/>
      <c r="S267" s="137"/>
      <c r="T267" s="137"/>
      <c r="U267" s="137"/>
      <c r="V267" s="137"/>
      <c r="W267" s="137">
        <v>1</v>
      </c>
      <c r="X267" s="137"/>
      <c r="Y267" s="137" t="s">
        <v>624</v>
      </c>
    </row>
    <row r="268" spans="1:25" x14ac:dyDescent="0.2">
      <c r="A268" s="137">
        <f t="shared" ref="A268:B268" si="191">+A267+1</f>
        <v>267</v>
      </c>
      <c r="B268" s="262">
        <f t="shared" si="191"/>
        <v>267</v>
      </c>
      <c r="C268" s="247" t="s">
        <v>1005</v>
      </c>
      <c r="D268" s="247">
        <v>44800</v>
      </c>
      <c r="E268" s="138">
        <f>WEEKNUM(Tabla16[[#This Row],[Fecha]],21)</f>
        <v>34</v>
      </c>
      <c r="F268" s="21" t="str">
        <f>CHOOSE(WEEKDAY(Tabla16[[#This Row],[Fecha]]),"D","L","M","X","J","V","S")</f>
        <v>S</v>
      </c>
      <c r="G268" s="147">
        <v>8</v>
      </c>
      <c r="H268" s="147">
        <v>16</v>
      </c>
      <c r="I268" s="147">
        <v>19</v>
      </c>
      <c r="J268" s="147">
        <v>29</v>
      </c>
      <c r="K268" s="147">
        <v>38</v>
      </c>
      <c r="L268" s="147">
        <v>39</v>
      </c>
      <c r="M268" s="137"/>
      <c r="N268" s="137"/>
      <c r="O268" s="137"/>
      <c r="P268" s="139"/>
      <c r="Q268" s="138"/>
      <c r="R268" s="138"/>
      <c r="S268" s="137"/>
      <c r="T268" s="137"/>
      <c r="U268" s="137"/>
      <c r="V268" s="137"/>
      <c r="W268" s="137">
        <v>0</v>
      </c>
      <c r="X268" s="137"/>
      <c r="Y268" s="137" t="s">
        <v>624</v>
      </c>
    </row>
    <row r="269" spans="1:25" x14ac:dyDescent="0.2">
      <c r="A269" s="137">
        <f t="shared" ref="A269:B269" si="192">+A268+1</f>
        <v>268</v>
      </c>
      <c r="B269" s="262">
        <f t="shared" si="192"/>
        <v>268</v>
      </c>
      <c r="C269" s="247" t="s">
        <v>1005</v>
      </c>
      <c r="D269" s="247">
        <v>44800</v>
      </c>
      <c r="E269" s="138">
        <f>WEEKNUM(Tabla16[[#This Row],[Fecha]],21)</f>
        <v>34</v>
      </c>
      <c r="F269" s="21" t="str">
        <f>CHOOSE(WEEKDAY(Tabla16[[#This Row],[Fecha]]),"D","L","M","X","J","V","S")</f>
        <v>S</v>
      </c>
      <c r="G269" s="159">
        <v>6</v>
      </c>
      <c r="H269" s="147">
        <v>17</v>
      </c>
      <c r="I269" s="147">
        <v>18</v>
      </c>
      <c r="J269" s="147">
        <v>46</v>
      </c>
      <c r="K269" s="147">
        <v>47</v>
      </c>
      <c r="L269" s="147">
        <v>49</v>
      </c>
      <c r="M269" s="137"/>
      <c r="N269" s="137"/>
      <c r="O269" s="137"/>
      <c r="P269" s="139"/>
      <c r="Q269" s="138"/>
      <c r="R269" s="138"/>
      <c r="S269" s="137"/>
      <c r="T269" s="137"/>
      <c r="U269" s="137"/>
      <c r="V269" s="137"/>
      <c r="W269" s="137">
        <v>1</v>
      </c>
      <c r="X269" s="137"/>
      <c r="Y269" s="137" t="s">
        <v>624</v>
      </c>
    </row>
    <row r="270" spans="1:25" x14ac:dyDescent="0.2">
      <c r="A270" s="137">
        <f t="shared" ref="A270:B270" si="193">+A269+1</f>
        <v>269</v>
      </c>
      <c r="B270" s="262">
        <f t="shared" si="193"/>
        <v>269</v>
      </c>
      <c r="C270" s="247" t="s">
        <v>1005</v>
      </c>
      <c r="D270" s="247">
        <v>44800</v>
      </c>
      <c r="E270" s="138">
        <f>WEEKNUM(Tabla16[[#This Row],[Fecha]],21)</f>
        <v>34</v>
      </c>
      <c r="F270" s="21" t="str">
        <f>CHOOSE(WEEKDAY(Tabla16[[#This Row],[Fecha]]),"D","L","M","X","J","V","S")</f>
        <v>S</v>
      </c>
      <c r="G270" s="147">
        <v>2</v>
      </c>
      <c r="H270" s="158">
        <v>4</v>
      </c>
      <c r="I270" s="147">
        <v>7</v>
      </c>
      <c r="J270" s="147">
        <v>37</v>
      </c>
      <c r="K270" s="158">
        <v>40</v>
      </c>
      <c r="L270" s="158">
        <v>45</v>
      </c>
      <c r="M270" s="137"/>
      <c r="N270" s="137"/>
      <c r="O270" s="137"/>
      <c r="P270" s="139"/>
      <c r="Q270" s="138"/>
      <c r="R270" s="138"/>
      <c r="S270" s="137"/>
      <c r="T270" s="137"/>
      <c r="U270" s="137"/>
      <c r="V270" s="137"/>
      <c r="W270" s="174" t="s">
        <v>755</v>
      </c>
      <c r="X270" s="174" t="s">
        <v>1020</v>
      </c>
      <c r="Y270" s="137" t="s">
        <v>624</v>
      </c>
    </row>
    <row r="271" spans="1:25" x14ac:dyDescent="0.2">
      <c r="A271" s="137">
        <f t="shared" ref="A271:B271" si="194">+A270+1</f>
        <v>270</v>
      </c>
      <c r="B271" s="262">
        <f t="shared" si="194"/>
        <v>270</v>
      </c>
      <c r="C271" s="247" t="s">
        <v>1005</v>
      </c>
      <c r="D271" s="247">
        <v>44802</v>
      </c>
      <c r="E271" s="138">
        <f>WEEKNUM(Tabla16[[#This Row],[Fecha]],21)</f>
        <v>35</v>
      </c>
      <c r="F271" s="21" t="str">
        <f>CHOOSE(WEEKDAY(Tabla16[[#This Row],[Fecha]]),"D","L","M","X","J","V","S")</f>
        <v>L</v>
      </c>
      <c r="G271" s="147">
        <v>1</v>
      </c>
      <c r="H271" s="147">
        <v>18</v>
      </c>
      <c r="I271" s="147">
        <v>22</v>
      </c>
      <c r="J271" s="147">
        <v>29</v>
      </c>
      <c r="K271" s="147">
        <v>40</v>
      </c>
      <c r="L271" s="147">
        <v>45</v>
      </c>
      <c r="M271" s="137"/>
      <c r="N271" s="137"/>
      <c r="O271" s="137"/>
      <c r="P271" s="139"/>
      <c r="Q271" s="138"/>
      <c r="R271" s="138"/>
      <c r="S271" s="137"/>
      <c r="T271" s="137"/>
      <c r="U271" s="137"/>
      <c r="V271" s="137"/>
      <c r="W271" s="137">
        <v>0</v>
      </c>
      <c r="X271" s="137"/>
      <c r="Y271" s="137" t="s">
        <v>624</v>
      </c>
    </row>
    <row r="272" spans="1:25" x14ac:dyDescent="0.2">
      <c r="A272" s="137">
        <f t="shared" ref="A272:B272" si="195">+A271+1</f>
        <v>271</v>
      </c>
      <c r="B272" s="262">
        <f t="shared" si="195"/>
        <v>271</v>
      </c>
      <c r="C272" s="247" t="s">
        <v>1005</v>
      </c>
      <c r="D272" s="247">
        <v>44802</v>
      </c>
      <c r="E272" s="138">
        <f>WEEKNUM(Tabla16[[#This Row],[Fecha]],21)</f>
        <v>35</v>
      </c>
      <c r="F272" s="21" t="str">
        <f>CHOOSE(WEEKDAY(Tabla16[[#This Row],[Fecha]]),"D","L","M","X","J","V","S")</f>
        <v>L</v>
      </c>
      <c r="G272" s="158">
        <v>8</v>
      </c>
      <c r="H272" s="158">
        <v>16</v>
      </c>
      <c r="I272" s="158">
        <v>19</v>
      </c>
      <c r="J272" s="147">
        <v>27</v>
      </c>
      <c r="K272" s="147">
        <v>37</v>
      </c>
      <c r="L272" s="147">
        <v>38</v>
      </c>
      <c r="M272" s="137"/>
      <c r="N272" s="137"/>
      <c r="O272" s="137"/>
      <c r="P272" s="139"/>
      <c r="Q272" s="138"/>
      <c r="R272" s="138"/>
      <c r="S272" s="137"/>
      <c r="T272" s="137"/>
      <c r="U272" s="137"/>
      <c r="V272" s="137"/>
      <c r="W272" s="174" t="s">
        <v>755</v>
      </c>
      <c r="X272" s="174" t="s">
        <v>1020</v>
      </c>
      <c r="Y272" s="137" t="s">
        <v>624</v>
      </c>
    </row>
    <row r="273" spans="1:25" x14ac:dyDescent="0.2">
      <c r="A273" s="137">
        <f t="shared" ref="A273:B273" si="196">+A272+1</f>
        <v>272</v>
      </c>
      <c r="B273" s="262">
        <f t="shared" si="196"/>
        <v>272</v>
      </c>
      <c r="C273" s="247" t="s">
        <v>1005</v>
      </c>
      <c r="D273" s="247">
        <v>44802</v>
      </c>
      <c r="E273" s="138">
        <f>WEEKNUM(Tabla16[[#This Row],[Fecha]],21)</f>
        <v>35</v>
      </c>
      <c r="F273" s="21" t="str">
        <f>CHOOSE(WEEKDAY(Tabla16[[#This Row],[Fecha]]),"D","L","M","X","J","V","S")</f>
        <v>L</v>
      </c>
      <c r="G273" s="147">
        <v>6</v>
      </c>
      <c r="H273" s="147">
        <v>13</v>
      </c>
      <c r="I273" s="147">
        <v>14</v>
      </c>
      <c r="J273" s="147">
        <v>25</v>
      </c>
      <c r="K273" s="147">
        <v>31</v>
      </c>
      <c r="L273" s="159">
        <v>46</v>
      </c>
      <c r="M273" s="137"/>
      <c r="N273" s="137"/>
      <c r="O273" s="137"/>
      <c r="P273" s="139"/>
      <c r="Q273" s="138"/>
      <c r="R273" s="138"/>
      <c r="S273" s="137"/>
      <c r="T273" s="137"/>
      <c r="U273" s="137"/>
      <c r="V273" s="137"/>
      <c r="W273" s="137">
        <v>1</v>
      </c>
      <c r="X273" s="137"/>
      <c r="Y273" s="137" t="s">
        <v>624</v>
      </c>
    </row>
    <row r="274" spans="1:25" x14ac:dyDescent="0.2">
      <c r="A274" s="137">
        <f t="shared" ref="A274:B274" si="197">+A273+1</f>
        <v>273</v>
      </c>
      <c r="B274" s="262">
        <f t="shared" si="197"/>
        <v>273</v>
      </c>
      <c r="C274" s="247" t="s">
        <v>1005</v>
      </c>
      <c r="D274" s="247">
        <v>44802</v>
      </c>
      <c r="E274" s="138">
        <f>WEEKNUM(Tabla16[[#This Row],[Fecha]],21)</f>
        <v>35</v>
      </c>
      <c r="F274" s="21" t="str">
        <f>CHOOSE(WEEKDAY(Tabla16[[#This Row],[Fecha]]),"D","L","M","X","J","V","S")</f>
        <v>L</v>
      </c>
      <c r="G274" s="147">
        <v>4</v>
      </c>
      <c r="H274" s="147">
        <v>17</v>
      </c>
      <c r="I274" s="158">
        <v>20</v>
      </c>
      <c r="J274" s="158">
        <v>41</v>
      </c>
      <c r="K274" s="147">
        <v>43</v>
      </c>
      <c r="L274" s="147">
        <v>48</v>
      </c>
      <c r="M274" s="137"/>
      <c r="N274" s="137"/>
      <c r="O274" s="137"/>
      <c r="P274" s="139"/>
      <c r="Q274" s="138"/>
      <c r="R274" s="138"/>
      <c r="S274" s="137"/>
      <c r="T274" s="137"/>
      <c r="U274" s="137"/>
      <c r="V274" s="137"/>
      <c r="W274" s="137">
        <v>2</v>
      </c>
      <c r="X274" s="137"/>
      <c r="Y274" s="137" t="s">
        <v>624</v>
      </c>
    </row>
    <row r="275" spans="1:25" x14ac:dyDescent="0.2">
      <c r="A275" s="137">
        <f t="shared" ref="A275:B275" si="198">+A274+1</f>
        <v>274</v>
      </c>
      <c r="B275" s="262">
        <f t="shared" si="198"/>
        <v>274</v>
      </c>
      <c r="C275" s="247" t="s">
        <v>1005</v>
      </c>
      <c r="D275" s="247">
        <v>44805</v>
      </c>
      <c r="E275" s="138">
        <f>WEEKNUM(Tabla16[[#This Row],[Fecha]],21)</f>
        <v>35</v>
      </c>
      <c r="F275" s="21" t="str">
        <f>CHOOSE(WEEKDAY(Tabla16[[#This Row],[Fecha]]),"D","L","M","X","J","V","S")</f>
        <v>J</v>
      </c>
      <c r="G275" s="137">
        <v>4</v>
      </c>
      <c r="H275" s="160">
        <v>8</v>
      </c>
      <c r="I275" s="137">
        <v>17</v>
      </c>
      <c r="J275" s="137">
        <v>27</v>
      </c>
      <c r="K275" s="160">
        <v>30</v>
      </c>
      <c r="L275" s="137">
        <v>47</v>
      </c>
      <c r="M275" s="137"/>
      <c r="N275" s="137"/>
      <c r="O275" s="137"/>
      <c r="P275" s="139"/>
      <c r="Q275" s="138"/>
      <c r="R275" s="138"/>
      <c r="S275" s="137"/>
      <c r="T275" s="137"/>
      <c r="U275" s="137"/>
      <c r="V275" s="137"/>
      <c r="W275" s="137">
        <v>2</v>
      </c>
      <c r="X275" s="137"/>
      <c r="Y275" s="137" t="s">
        <v>624</v>
      </c>
    </row>
    <row r="276" spans="1:25" x14ac:dyDescent="0.2">
      <c r="A276" s="137">
        <f t="shared" ref="A276:B276" si="199">+A275+1</f>
        <v>275</v>
      </c>
      <c r="B276" s="262">
        <f t="shared" si="199"/>
        <v>275</v>
      </c>
      <c r="C276" s="247" t="s">
        <v>1005</v>
      </c>
      <c r="D276" s="247">
        <v>44805</v>
      </c>
      <c r="E276" s="138">
        <f>WEEKNUM(Tabla16[[#This Row],[Fecha]],21)</f>
        <v>35</v>
      </c>
      <c r="F276" s="21" t="str">
        <f>CHOOSE(WEEKDAY(Tabla16[[#This Row],[Fecha]]),"D","L","M","X","J","V","S")</f>
        <v>J</v>
      </c>
      <c r="G276" s="147">
        <v>1</v>
      </c>
      <c r="H276" s="147">
        <v>18</v>
      </c>
      <c r="I276" s="147">
        <v>22</v>
      </c>
      <c r="J276" s="158">
        <v>29</v>
      </c>
      <c r="K276" s="147">
        <v>40</v>
      </c>
      <c r="L276" s="147">
        <v>45</v>
      </c>
      <c r="M276" s="137"/>
      <c r="N276" s="137"/>
      <c r="O276" s="137"/>
      <c r="P276" s="139"/>
      <c r="Q276" s="138"/>
      <c r="R276" s="138"/>
      <c r="S276" s="137"/>
      <c r="T276" s="137"/>
      <c r="U276" s="137"/>
      <c r="V276" s="137"/>
      <c r="W276" s="137">
        <v>1</v>
      </c>
      <c r="X276" s="137"/>
      <c r="Y276" s="137" t="s">
        <v>624</v>
      </c>
    </row>
    <row r="277" spans="1:25" x14ac:dyDescent="0.2">
      <c r="A277" s="137">
        <f t="shared" ref="A277:B277" si="200">+A276+1</f>
        <v>276</v>
      </c>
      <c r="B277" s="262">
        <f t="shared" si="200"/>
        <v>276</v>
      </c>
      <c r="C277" s="247" t="s">
        <v>1005</v>
      </c>
      <c r="D277" s="247">
        <v>44805</v>
      </c>
      <c r="E277" s="138">
        <f>WEEKNUM(Tabla16[[#This Row],[Fecha]],21)</f>
        <v>35</v>
      </c>
      <c r="F277" s="21" t="str">
        <f>CHOOSE(WEEKDAY(Tabla16[[#This Row],[Fecha]]),"D","L","M","X","J","V","S")</f>
        <v>J</v>
      </c>
      <c r="G277" s="147">
        <v>9</v>
      </c>
      <c r="H277" s="147">
        <v>20</v>
      </c>
      <c r="I277" s="147">
        <v>24</v>
      </c>
      <c r="J277" s="147">
        <v>25</v>
      </c>
      <c r="K277" s="147">
        <v>32</v>
      </c>
      <c r="L277" s="147">
        <v>43</v>
      </c>
      <c r="M277" s="137"/>
      <c r="N277" s="137"/>
      <c r="O277" s="137"/>
      <c r="P277" s="139"/>
      <c r="Q277" s="138"/>
      <c r="R277" s="138"/>
      <c r="S277" s="137"/>
      <c r="T277" s="137"/>
      <c r="U277" s="137"/>
      <c r="V277" s="137"/>
      <c r="W277" s="137">
        <v>0</v>
      </c>
      <c r="X277" s="137"/>
      <c r="Y277" s="137" t="s">
        <v>624</v>
      </c>
    </row>
    <row r="278" spans="1:25" x14ac:dyDescent="0.2">
      <c r="A278" s="137">
        <f t="shared" ref="A278:B278" si="201">+A277+1</f>
        <v>277</v>
      </c>
      <c r="B278" s="262">
        <f t="shared" si="201"/>
        <v>277</v>
      </c>
      <c r="C278" s="247" t="s">
        <v>1005</v>
      </c>
      <c r="D278" s="247">
        <v>44805</v>
      </c>
      <c r="E278" s="138">
        <f>WEEKNUM(Tabla16[[#This Row],[Fecha]],21)</f>
        <v>35</v>
      </c>
      <c r="F278" s="21" t="str">
        <f>CHOOSE(WEEKDAY(Tabla16[[#This Row],[Fecha]]),"D","L","M","X","J","V","S")</f>
        <v>J</v>
      </c>
      <c r="G278" s="147">
        <v>6</v>
      </c>
      <c r="H278" s="147">
        <v>16</v>
      </c>
      <c r="I278" s="147">
        <v>19</v>
      </c>
      <c r="J278" s="147">
        <v>37</v>
      </c>
      <c r="K278" s="147">
        <v>38</v>
      </c>
      <c r="L278" s="147">
        <v>39</v>
      </c>
      <c r="M278" s="137"/>
      <c r="N278" s="137"/>
      <c r="O278" s="137"/>
      <c r="P278" s="139"/>
      <c r="Q278" s="138"/>
      <c r="R278" s="138"/>
      <c r="S278" s="137"/>
      <c r="T278" s="137"/>
      <c r="U278" s="137"/>
      <c r="V278" s="137"/>
      <c r="W278" s="137">
        <v>0</v>
      </c>
      <c r="X278" s="137"/>
      <c r="Y278" s="137" t="s">
        <v>624</v>
      </c>
    </row>
    <row r="279" spans="1:25" x14ac:dyDescent="0.2">
      <c r="A279" s="137">
        <f t="shared" ref="A279:B279" si="202">+A278+1</f>
        <v>278</v>
      </c>
      <c r="B279" s="262">
        <f t="shared" si="202"/>
        <v>278</v>
      </c>
      <c r="C279" s="247" t="s">
        <v>1005</v>
      </c>
      <c r="D279" s="247">
        <v>44807</v>
      </c>
      <c r="E279" s="138">
        <f>WEEKNUM(Tabla16[[#This Row],[Fecha]],21)</f>
        <v>35</v>
      </c>
      <c r="F279" s="21" t="str">
        <f>CHOOSE(WEEKDAY(Tabla16[[#This Row],[Fecha]]),"D","L","M","X","J","V","S")</f>
        <v>S</v>
      </c>
      <c r="G279" s="147">
        <v>1</v>
      </c>
      <c r="H279" s="147">
        <v>18</v>
      </c>
      <c r="I279" s="147">
        <v>19</v>
      </c>
      <c r="J279" s="147">
        <v>22</v>
      </c>
      <c r="K279" s="158">
        <v>29</v>
      </c>
      <c r="L279" s="147">
        <v>40</v>
      </c>
      <c r="M279" s="137"/>
      <c r="N279" s="137"/>
      <c r="O279" s="137"/>
      <c r="P279" s="139"/>
      <c r="Q279" s="138"/>
      <c r="R279" s="138"/>
      <c r="S279" s="137"/>
      <c r="T279" s="137"/>
      <c r="U279" s="137"/>
      <c r="V279" s="137"/>
      <c r="W279" s="137">
        <v>1</v>
      </c>
      <c r="X279" s="137"/>
      <c r="Y279" s="137" t="s">
        <v>624</v>
      </c>
    </row>
    <row r="280" spans="1:25" x14ac:dyDescent="0.2">
      <c r="A280" s="137">
        <f t="shared" ref="A280:B280" si="203">+A279+1</f>
        <v>279</v>
      </c>
      <c r="B280" s="262">
        <f t="shared" si="203"/>
        <v>279</v>
      </c>
      <c r="C280" s="247" t="s">
        <v>1005</v>
      </c>
      <c r="D280" s="247">
        <v>44807</v>
      </c>
      <c r="E280" s="138">
        <f>WEEKNUM(Tabla16[[#This Row],[Fecha]],21)</f>
        <v>35</v>
      </c>
      <c r="F280" s="21" t="str">
        <f>CHOOSE(WEEKDAY(Tabla16[[#This Row],[Fecha]]),"D","L","M","X","J","V","S")</f>
        <v>S</v>
      </c>
      <c r="G280" s="147">
        <v>6</v>
      </c>
      <c r="H280" s="158">
        <v>11</v>
      </c>
      <c r="I280" s="147">
        <v>16</v>
      </c>
      <c r="J280" s="147">
        <v>30</v>
      </c>
      <c r="K280" s="147">
        <v>33</v>
      </c>
      <c r="L280" s="159">
        <v>39</v>
      </c>
      <c r="M280" s="137"/>
      <c r="N280" s="137"/>
      <c r="O280" s="137"/>
      <c r="P280" s="139"/>
      <c r="Q280" s="138"/>
      <c r="R280" s="138"/>
      <c r="S280" s="137"/>
      <c r="T280" s="137"/>
      <c r="U280" s="137"/>
      <c r="V280" s="137"/>
      <c r="W280" s="137">
        <v>2</v>
      </c>
      <c r="X280" s="137"/>
      <c r="Y280" s="137" t="s">
        <v>624</v>
      </c>
    </row>
    <row r="281" spans="1:25" x14ac:dyDescent="0.2">
      <c r="A281" s="137">
        <f t="shared" ref="A281:B281" si="204">+A280+1</f>
        <v>280</v>
      </c>
      <c r="B281" s="262">
        <f t="shared" si="204"/>
        <v>280</v>
      </c>
      <c r="C281" s="247" t="s">
        <v>1005</v>
      </c>
      <c r="D281" s="247">
        <v>44807</v>
      </c>
      <c r="E281" s="138">
        <f>WEEKNUM(Tabla16[[#This Row],[Fecha]],21)</f>
        <v>35</v>
      </c>
      <c r="F281" s="21" t="str">
        <f>CHOOSE(WEEKDAY(Tabla16[[#This Row],[Fecha]]),"D","L","M","X","J","V","S")</f>
        <v>S</v>
      </c>
      <c r="G281" s="147">
        <v>3</v>
      </c>
      <c r="H281" s="147">
        <v>14</v>
      </c>
      <c r="I281" s="147">
        <v>17</v>
      </c>
      <c r="J281" s="147">
        <v>26</v>
      </c>
      <c r="K281" s="147">
        <v>38</v>
      </c>
      <c r="L281" s="147">
        <v>47</v>
      </c>
      <c r="M281" s="137"/>
      <c r="N281" s="137"/>
      <c r="O281" s="137"/>
      <c r="P281" s="139"/>
      <c r="Q281" s="138"/>
      <c r="R281" s="138"/>
      <c r="S281" s="137"/>
      <c r="T281" s="137"/>
      <c r="U281" s="137"/>
      <c r="V281" s="137"/>
      <c r="W281" s="137">
        <v>0</v>
      </c>
      <c r="X281" s="137"/>
      <c r="Y281" s="137" t="s">
        <v>624</v>
      </c>
    </row>
    <row r="282" spans="1:25" x14ac:dyDescent="0.2">
      <c r="A282" s="137">
        <f t="shared" ref="A282:B282" si="205">+A281+1</f>
        <v>281</v>
      </c>
      <c r="B282" s="262">
        <f t="shared" si="205"/>
        <v>281</v>
      </c>
      <c r="C282" s="247" t="s">
        <v>1005</v>
      </c>
      <c r="D282" s="247">
        <v>44807</v>
      </c>
      <c r="E282" s="138">
        <f>WEEKNUM(Tabla16[[#This Row],[Fecha]],21)</f>
        <v>35</v>
      </c>
      <c r="F282" s="21" t="str">
        <f>CHOOSE(WEEKDAY(Tabla16[[#This Row],[Fecha]]),"D","L","M","X","J","V","S")</f>
        <v>S</v>
      </c>
      <c r="G282" s="147">
        <v>4</v>
      </c>
      <c r="H282" s="147">
        <v>5</v>
      </c>
      <c r="I282" s="147">
        <v>21</v>
      </c>
      <c r="J282" s="147">
        <v>32</v>
      </c>
      <c r="K282" s="158">
        <v>45</v>
      </c>
      <c r="L282" s="147">
        <v>48</v>
      </c>
      <c r="M282" s="137"/>
      <c r="N282" s="137"/>
      <c r="O282" s="137"/>
      <c r="P282" s="139"/>
      <c r="Q282" s="138"/>
      <c r="R282" s="138"/>
      <c r="S282" s="137"/>
      <c r="T282" s="137"/>
      <c r="U282" s="137"/>
      <c r="V282" s="137"/>
      <c r="W282" s="137">
        <v>1</v>
      </c>
      <c r="X282" s="137"/>
      <c r="Y282" s="137" t="s">
        <v>624</v>
      </c>
    </row>
    <row r="283" spans="1:25" x14ac:dyDescent="0.2">
      <c r="A283" s="137">
        <f t="shared" ref="A283:B283" si="206">+A282+1</f>
        <v>282</v>
      </c>
      <c r="B283" s="262">
        <f t="shared" si="206"/>
        <v>282</v>
      </c>
      <c r="C283" s="247" t="s">
        <v>1005</v>
      </c>
      <c r="D283" s="247">
        <v>44809</v>
      </c>
      <c r="E283" s="138">
        <f>WEEKNUM(Tabla16[[#This Row],[Fecha]],21)</f>
        <v>36</v>
      </c>
      <c r="F283" s="21" t="str">
        <f>CHOOSE(WEEKDAY(Tabla16[[#This Row],[Fecha]]),"D","L","M","X","J","V","S")</f>
        <v>L</v>
      </c>
      <c r="G283" s="147">
        <v>1</v>
      </c>
      <c r="H283" s="147">
        <v>4</v>
      </c>
      <c r="I283" s="147">
        <v>18</v>
      </c>
      <c r="J283" s="147">
        <v>40</v>
      </c>
      <c r="K283" s="147">
        <v>43</v>
      </c>
      <c r="L283" s="147">
        <v>45</v>
      </c>
      <c r="M283" s="137"/>
      <c r="N283" s="137"/>
      <c r="O283" s="137"/>
      <c r="P283" s="139"/>
      <c r="Q283" s="138"/>
      <c r="R283" s="138"/>
      <c r="S283" s="137"/>
      <c r="T283" s="137"/>
      <c r="U283" s="137"/>
      <c r="V283" s="137"/>
      <c r="W283" s="137">
        <v>0</v>
      </c>
      <c r="X283" s="137"/>
      <c r="Y283" s="137" t="s">
        <v>624</v>
      </c>
    </row>
    <row r="284" spans="1:25" x14ac:dyDescent="0.2">
      <c r="A284" s="137">
        <f t="shared" ref="A284:B284" si="207">+A283+1</f>
        <v>283</v>
      </c>
      <c r="B284" s="262">
        <f t="shared" si="207"/>
        <v>283</v>
      </c>
      <c r="C284" s="247" t="s">
        <v>1005</v>
      </c>
      <c r="D284" s="247">
        <v>44809</v>
      </c>
      <c r="E284" s="138">
        <f>WEEKNUM(Tabla16[[#This Row],[Fecha]],21)</f>
        <v>36</v>
      </c>
      <c r="F284" s="21" t="str">
        <f>CHOOSE(WEEKDAY(Tabla16[[#This Row],[Fecha]]),"D","L","M","X","J","V","S")</f>
        <v>L</v>
      </c>
      <c r="G284" s="147">
        <v>6</v>
      </c>
      <c r="H284" s="147">
        <v>13</v>
      </c>
      <c r="I284" s="147">
        <v>16</v>
      </c>
      <c r="J284" s="147">
        <v>33</v>
      </c>
      <c r="K284" s="147">
        <v>34</v>
      </c>
      <c r="L284" s="147">
        <v>41</v>
      </c>
      <c r="M284" s="137"/>
      <c r="N284" s="137"/>
      <c r="O284" s="137"/>
      <c r="P284" s="139"/>
      <c r="Q284" s="138"/>
      <c r="R284" s="138"/>
      <c r="S284" s="137"/>
      <c r="T284" s="137"/>
      <c r="U284" s="137"/>
      <c r="V284" s="137"/>
      <c r="W284" s="137">
        <v>0</v>
      </c>
      <c r="X284" s="137"/>
      <c r="Y284" s="137" t="s">
        <v>624</v>
      </c>
    </row>
    <row r="285" spans="1:25" x14ac:dyDescent="0.2">
      <c r="A285" s="137">
        <f t="shared" ref="A285:B285" si="208">+A284+1</f>
        <v>284</v>
      </c>
      <c r="B285" s="262">
        <f t="shared" si="208"/>
        <v>284</v>
      </c>
      <c r="C285" s="247" t="s">
        <v>1005</v>
      </c>
      <c r="D285" s="247">
        <v>44809</v>
      </c>
      <c r="E285" s="138">
        <f>WEEKNUM(Tabla16[[#This Row],[Fecha]],21)</f>
        <v>36</v>
      </c>
      <c r="F285" s="21" t="str">
        <f>CHOOSE(WEEKDAY(Tabla16[[#This Row],[Fecha]]),"D","L","M","X","J","V","S")</f>
        <v>L</v>
      </c>
      <c r="G285" s="137">
        <v>2</v>
      </c>
      <c r="H285" s="137">
        <v>18</v>
      </c>
      <c r="I285" s="137">
        <v>19</v>
      </c>
      <c r="J285" s="137">
        <v>24</v>
      </c>
      <c r="K285" s="137">
        <v>31</v>
      </c>
      <c r="L285" s="137">
        <v>44</v>
      </c>
      <c r="M285" s="137"/>
      <c r="N285" s="137"/>
      <c r="O285" s="137"/>
      <c r="P285" s="139"/>
      <c r="Q285" s="138"/>
      <c r="R285" s="138"/>
      <c r="S285" s="137"/>
      <c r="T285" s="137"/>
      <c r="U285" s="137"/>
      <c r="V285" s="137"/>
      <c r="W285" s="137">
        <v>0</v>
      </c>
      <c r="X285" s="137"/>
      <c r="Y285" s="137" t="s">
        <v>607</v>
      </c>
    </row>
    <row r="286" spans="1:25" x14ac:dyDescent="0.2">
      <c r="A286" s="137">
        <f t="shared" ref="A286:B286" si="209">+A285+1</f>
        <v>285</v>
      </c>
      <c r="B286" s="262">
        <f t="shared" si="209"/>
        <v>285</v>
      </c>
      <c r="C286" s="247" t="s">
        <v>1005</v>
      </c>
      <c r="D286" s="247">
        <v>44809</v>
      </c>
      <c r="E286" s="138">
        <f>WEEKNUM(Tabla16[[#This Row],[Fecha]],21)</f>
        <v>36</v>
      </c>
      <c r="F286" s="21" t="str">
        <f>CHOOSE(WEEKDAY(Tabla16[[#This Row],[Fecha]]),"D","L","M","X","J","V","S")</f>
        <v>L</v>
      </c>
      <c r="G286" s="161">
        <v>5</v>
      </c>
      <c r="H286" s="137">
        <v>12</v>
      </c>
      <c r="I286" s="137">
        <v>28</v>
      </c>
      <c r="J286" s="137">
        <v>30</v>
      </c>
      <c r="K286" s="137">
        <v>34</v>
      </c>
      <c r="L286" s="137">
        <v>46</v>
      </c>
      <c r="M286" s="137"/>
      <c r="N286" s="137"/>
      <c r="O286" s="137"/>
      <c r="P286" s="139"/>
      <c r="Q286" s="138"/>
      <c r="R286" s="138"/>
      <c r="S286" s="137"/>
      <c r="T286" s="137"/>
      <c r="U286" s="137"/>
      <c r="V286" s="137"/>
      <c r="W286" s="137">
        <v>1</v>
      </c>
      <c r="X286" s="137"/>
      <c r="Y286" s="137" t="s">
        <v>607</v>
      </c>
    </row>
    <row r="287" spans="1:25" x14ac:dyDescent="0.2">
      <c r="A287" s="137">
        <f t="shared" ref="A287:B287" si="210">+A286+1</f>
        <v>286</v>
      </c>
      <c r="B287" s="262">
        <f t="shared" si="210"/>
        <v>286</v>
      </c>
      <c r="C287" s="247" t="s">
        <v>1005</v>
      </c>
      <c r="D287" s="247">
        <v>44812</v>
      </c>
      <c r="E287" s="138">
        <f>WEEKNUM(Tabla16[[#This Row],[Fecha]],21)</f>
        <v>36</v>
      </c>
      <c r="F287" s="21" t="str">
        <f>CHOOSE(WEEKDAY(Tabla16[[#This Row],[Fecha]]),"D","L","M","X","J","V","S")</f>
        <v>J</v>
      </c>
      <c r="G287" s="147">
        <v>11</v>
      </c>
      <c r="H287" s="147">
        <v>17</v>
      </c>
      <c r="I287" s="147">
        <v>20</v>
      </c>
      <c r="J287" s="147">
        <v>30</v>
      </c>
      <c r="K287" s="147">
        <v>36</v>
      </c>
      <c r="L287" s="147">
        <v>43</v>
      </c>
      <c r="M287" s="137"/>
      <c r="N287" s="137"/>
      <c r="O287" s="137"/>
      <c r="P287" s="139"/>
      <c r="Q287" s="138"/>
      <c r="R287" s="138"/>
      <c r="S287" s="137"/>
      <c r="T287" s="137"/>
      <c r="U287" s="137"/>
      <c r="V287" s="137"/>
      <c r="W287" s="137">
        <v>0</v>
      </c>
      <c r="X287" s="137"/>
      <c r="Y287" s="137" t="s">
        <v>624</v>
      </c>
    </row>
    <row r="288" spans="1:25" x14ac:dyDescent="0.2">
      <c r="A288" s="137">
        <f t="shared" ref="A288:B288" si="211">+A287+1</f>
        <v>287</v>
      </c>
      <c r="B288" s="262">
        <f t="shared" si="211"/>
        <v>287</v>
      </c>
      <c r="C288" s="247" t="s">
        <v>1005</v>
      </c>
      <c r="D288" s="247">
        <v>44812</v>
      </c>
      <c r="E288" s="138">
        <f>WEEKNUM(Tabla16[[#This Row],[Fecha]],21)</f>
        <v>36</v>
      </c>
      <c r="F288" s="21" t="str">
        <f>CHOOSE(WEEKDAY(Tabla16[[#This Row],[Fecha]]),"D","L","M","X","J","V","S")</f>
        <v>J</v>
      </c>
      <c r="G288" s="147">
        <v>1</v>
      </c>
      <c r="H288" s="147">
        <v>4</v>
      </c>
      <c r="I288" s="147">
        <v>18</v>
      </c>
      <c r="J288" s="147">
        <v>19</v>
      </c>
      <c r="K288" s="147">
        <v>40</v>
      </c>
      <c r="L288" s="147">
        <v>45</v>
      </c>
      <c r="M288" s="137"/>
      <c r="N288" s="137"/>
      <c r="O288" s="137"/>
      <c r="P288" s="139"/>
      <c r="Q288" s="138"/>
      <c r="R288" s="138"/>
      <c r="S288" s="137"/>
      <c r="T288" s="137"/>
      <c r="U288" s="137"/>
      <c r="V288" s="137"/>
      <c r="W288" s="137">
        <v>0</v>
      </c>
      <c r="X288" s="137"/>
      <c r="Y288" s="137" t="s">
        <v>624</v>
      </c>
    </row>
    <row r="289" spans="1:25" x14ac:dyDescent="0.2">
      <c r="A289" s="137">
        <f t="shared" ref="A289:B290" si="212">+A288+1</f>
        <v>288</v>
      </c>
      <c r="B289" s="262">
        <f t="shared" si="212"/>
        <v>288</v>
      </c>
      <c r="C289" s="247" t="s">
        <v>1005</v>
      </c>
      <c r="D289" s="247">
        <v>44812</v>
      </c>
      <c r="E289" s="138">
        <f>WEEKNUM(Tabla16[[#This Row],[Fecha]],21)</f>
        <v>36</v>
      </c>
      <c r="F289" s="21" t="str">
        <f>CHOOSE(WEEKDAY(Tabla16[[#This Row],[Fecha]]),"D","L","M","X","J","V","S")</f>
        <v>J</v>
      </c>
      <c r="G289" s="137">
        <v>2</v>
      </c>
      <c r="H289" s="137">
        <v>18</v>
      </c>
      <c r="I289" s="137">
        <v>24</v>
      </c>
      <c r="J289" s="137">
        <v>30</v>
      </c>
      <c r="K289" s="137">
        <v>31</v>
      </c>
      <c r="L289" s="137">
        <v>46</v>
      </c>
      <c r="M289" s="137"/>
      <c r="N289" s="137"/>
      <c r="O289" s="137"/>
      <c r="P289" s="139"/>
      <c r="Q289" s="138"/>
      <c r="R289" s="138"/>
      <c r="S289" s="137"/>
      <c r="T289" s="137"/>
      <c r="U289" s="137"/>
      <c r="V289" s="137"/>
      <c r="W289" s="137">
        <v>0</v>
      </c>
      <c r="X289" s="137"/>
      <c r="Y289" s="137" t="s">
        <v>607</v>
      </c>
    </row>
    <row r="290" spans="1:25" x14ac:dyDescent="0.2">
      <c r="A290" s="137">
        <f t="shared" si="212"/>
        <v>289</v>
      </c>
      <c r="B290" s="262">
        <f t="shared" si="212"/>
        <v>289</v>
      </c>
      <c r="C290" s="247" t="s">
        <v>1005</v>
      </c>
      <c r="D290" s="247">
        <v>44812</v>
      </c>
      <c r="E290" s="138">
        <f>WEEKNUM(Tabla16[[#This Row],[Fecha]],21)</f>
        <v>36</v>
      </c>
      <c r="F290" s="21" t="str">
        <f>CHOOSE(WEEKDAY(Tabla16[[#This Row],[Fecha]]),"D","L","M","X","J","V","S")</f>
        <v>J</v>
      </c>
      <c r="G290" s="137">
        <v>5</v>
      </c>
      <c r="H290" s="137">
        <v>12</v>
      </c>
      <c r="I290" s="137">
        <v>19</v>
      </c>
      <c r="J290" s="160">
        <v>28</v>
      </c>
      <c r="K290" s="160">
        <v>34</v>
      </c>
      <c r="L290" s="137">
        <v>44</v>
      </c>
      <c r="M290" s="137"/>
      <c r="N290" s="137"/>
      <c r="O290" s="137"/>
      <c r="P290" s="139"/>
      <c r="Q290" s="138"/>
      <c r="R290" s="138"/>
      <c r="S290" s="137"/>
      <c r="T290" s="137"/>
      <c r="U290" s="137"/>
      <c r="V290" s="137"/>
      <c r="W290" s="137">
        <v>2</v>
      </c>
      <c r="X290" s="137"/>
      <c r="Y290" s="137" t="s">
        <v>607</v>
      </c>
    </row>
    <row r="291" spans="1:25" x14ac:dyDescent="0.2">
      <c r="A291" s="137">
        <f t="shared" ref="A291:B291" si="213">+A290+1</f>
        <v>290</v>
      </c>
      <c r="B291" s="262">
        <f t="shared" si="213"/>
        <v>290</v>
      </c>
      <c r="C291" s="247" t="s">
        <v>1005</v>
      </c>
      <c r="D291" s="247">
        <v>44814</v>
      </c>
      <c r="E291" s="138">
        <f>WEEKNUM(Tabla16[[#This Row],[Fecha]],21)</f>
        <v>36</v>
      </c>
      <c r="F291" s="21" t="str">
        <f>CHOOSE(WEEKDAY(Tabla16[[#This Row],[Fecha]]),"D","L","M","X","J","V","S")</f>
        <v>S</v>
      </c>
      <c r="G291" s="147">
        <v>2</v>
      </c>
      <c r="H291" s="147">
        <v>12</v>
      </c>
      <c r="I291" s="158">
        <v>21</v>
      </c>
      <c r="J291" s="147">
        <v>31</v>
      </c>
      <c r="K291" s="147">
        <v>32</v>
      </c>
      <c r="L291" s="158">
        <v>47</v>
      </c>
      <c r="M291" s="137"/>
      <c r="N291" s="137"/>
      <c r="O291" s="137"/>
      <c r="P291" s="139"/>
      <c r="Q291" s="138"/>
      <c r="R291" s="138"/>
      <c r="S291" s="137"/>
      <c r="T291" s="137"/>
      <c r="U291" s="137"/>
      <c r="V291" s="137"/>
      <c r="W291" s="137">
        <v>2</v>
      </c>
      <c r="X291" s="137"/>
      <c r="Y291" s="137" t="s">
        <v>624</v>
      </c>
    </row>
    <row r="292" spans="1:25" x14ac:dyDescent="0.2">
      <c r="A292" s="137">
        <f t="shared" ref="A292:B292" si="214">+A291+1</f>
        <v>291</v>
      </c>
      <c r="B292" s="262">
        <f t="shared" si="214"/>
        <v>291</v>
      </c>
      <c r="C292" s="247" t="s">
        <v>1005</v>
      </c>
      <c r="D292" s="247">
        <v>44814</v>
      </c>
      <c r="E292" s="138">
        <f>WEEKNUM(Tabla16[[#This Row],[Fecha]],21)</f>
        <v>36</v>
      </c>
      <c r="F292" s="21" t="str">
        <f>CHOOSE(WEEKDAY(Tabla16[[#This Row],[Fecha]]),"D","L","M","X","J","V","S")</f>
        <v>S</v>
      </c>
      <c r="G292" s="147">
        <v>5</v>
      </c>
      <c r="H292" s="158">
        <v>16</v>
      </c>
      <c r="I292" s="147">
        <v>20</v>
      </c>
      <c r="J292" s="147">
        <v>30</v>
      </c>
      <c r="K292" s="147">
        <v>39</v>
      </c>
      <c r="L292" s="147">
        <v>41</v>
      </c>
      <c r="M292" s="137"/>
      <c r="N292" s="137"/>
      <c r="O292" s="137"/>
      <c r="P292" s="139"/>
      <c r="Q292" s="138"/>
      <c r="R292" s="138"/>
      <c r="S292" s="137"/>
      <c r="T292" s="137"/>
      <c r="U292" s="137"/>
      <c r="V292" s="137"/>
      <c r="W292" s="137">
        <v>1</v>
      </c>
      <c r="X292" s="137"/>
      <c r="Y292" s="137" t="s">
        <v>624</v>
      </c>
    </row>
    <row r="293" spans="1:25" x14ac:dyDescent="0.2">
      <c r="A293" s="137">
        <f t="shared" ref="A293:B293" si="215">+A292+1</f>
        <v>292</v>
      </c>
      <c r="B293" s="262">
        <f t="shared" si="215"/>
        <v>292</v>
      </c>
      <c r="C293" s="247" t="s">
        <v>1005</v>
      </c>
      <c r="D293" s="247">
        <v>44814</v>
      </c>
      <c r="E293" s="138">
        <f>WEEKNUM(Tabla16[[#This Row],[Fecha]],21)</f>
        <v>36</v>
      </c>
      <c r="F293" s="21" t="str">
        <f>CHOOSE(WEEKDAY(Tabla16[[#This Row],[Fecha]]),"D","L","M","X","J","V","S")</f>
        <v>S</v>
      </c>
      <c r="G293" s="137">
        <v>2</v>
      </c>
      <c r="H293" s="137">
        <v>12</v>
      </c>
      <c r="I293" s="137">
        <v>20</v>
      </c>
      <c r="J293" s="137">
        <v>31</v>
      </c>
      <c r="K293" s="137">
        <v>39</v>
      </c>
      <c r="L293" s="137">
        <v>46</v>
      </c>
      <c r="M293" s="137"/>
      <c r="N293" s="137"/>
      <c r="O293" s="137"/>
      <c r="P293" s="139"/>
      <c r="Q293" s="138"/>
      <c r="R293" s="138"/>
      <c r="S293" s="137"/>
      <c r="T293" s="137"/>
      <c r="U293" s="137"/>
      <c r="V293" s="137"/>
      <c r="W293" s="137">
        <v>0</v>
      </c>
      <c r="X293" s="137"/>
      <c r="Y293" s="137" t="s">
        <v>607</v>
      </c>
    </row>
    <row r="294" spans="1:25" x14ac:dyDescent="0.2">
      <c r="A294" s="137">
        <f t="shared" ref="A294:B294" si="216">+A293+1</f>
        <v>293</v>
      </c>
      <c r="B294" s="262">
        <f t="shared" si="216"/>
        <v>293</v>
      </c>
      <c r="C294" s="247" t="s">
        <v>1005</v>
      </c>
      <c r="D294" s="247">
        <v>44814</v>
      </c>
      <c r="E294" s="138">
        <f>WEEKNUM(Tabla16[[#This Row],[Fecha]],21)</f>
        <v>36</v>
      </c>
      <c r="F294" s="21" t="str">
        <f>CHOOSE(WEEKDAY(Tabla16[[#This Row],[Fecha]]),"D","L","M","X","J","V","S")</f>
        <v>S</v>
      </c>
      <c r="G294" s="137">
        <v>5</v>
      </c>
      <c r="H294" s="137">
        <v>18</v>
      </c>
      <c r="I294" s="137">
        <v>19</v>
      </c>
      <c r="J294" s="137">
        <v>24</v>
      </c>
      <c r="K294" s="137">
        <v>30</v>
      </c>
      <c r="L294" s="137">
        <v>44</v>
      </c>
      <c r="M294" s="137"/>
      <c r="N294" s="137"/>
      <c r="O294" s="137"/>
      <c r="P294" s="139"/>
      <c r="Q294" s="138"/>
      <c r="R294" s="138"/>
      <c r="S294" s="137"/>
      <c r="T294" s="137"/>
      <c r="U294" s="137"/>
      <c r="V294" s="137"/>
      <c r="W294" s="137">
        <v>0</v>
      </c>
      <c r="X294" s="137"/>
      <c r="Y294" s="137" t="s">
        <v>607</v>
      </c>
    </row>
    <row r="295" spans="1:25" x14ac:dyDescent="0.2">
      <c r="A295" s="137">
        <f t="shared" ref="A295:B295" si="217">+A294+1</f>
        <v>294</v>
      </c>
      <c r="B295" s="262">
        <f t="shared" si="217"/>
        <v>294</v>
      </c>
      <c r="C295" s="247" t="s">
        <v>1005</v>
      </c>
      <c r="D295" s="247">
        <v>44816</v>
      </c>
      <c r="E295" s="138">
        <f>WEEKNUM(Tabla16[[#This Row],[Fecha]],21)</f>
        <v>37</v>
      </c>
      <c r="F295" s="21" t="str">
        <f>CHOOSE(WEEKDAY(Tabla16[[#This Row],[Fecha]]),"D","L","M","X","J","V","S")</f>
        <v>L</v>
      </c>
      <c r="G295" s="129">
        <v>1</v>
      </c>
      <c r="H295" s="129">
        <v>12</v>
      </c>
      <c r="I295" s="129">
        <v>22</v>
      </c>
      <c r="J295" s="129">
        <v>26</v>
      </c>
      <c r="K295" s="129">
        <v>31</v>
      </c>
      <c r="L295" s="129">
        <v>35</v>
      </c>
      <c r="M295" s="137"/>
      <c r="N295" s="137"/>
      <c r="O295" s="137"/>
      <c r="P295" s="139"/>
      <c r="Q295" s="138"/>
      <c r="R295" s="138"/>
      <c r="S295" s="137"/>
      <c r="T295" s="137"/>
      <c r="U295" s="137"/>
      <c r="V295" s="137"/>
      <c r="W295" s="137"/>
      <c r="X295" s="137"/>
      <c r="Y295" s="137" t="s">
        <v>624</v>
      </c>
    </row>
    <row r="296" spans="1:25" x14ac:dyDescent="0.2">
      <c r="A296" s="137">
        <f t="shared" ref="A296:B296" si="218">+A295+1</f>
        <v>295</v>
      </c>
      <c r="B296" s="262">
        <f t="shared" si="218"/>
        <v>295</v>
      </c>
      <c r="C296" s="247" t="s">
        <v>1005</v>
      </c>
      <c r="D296" s="247">
        <v>44816</v>
      </c>
      <c r="E296" s="138">
        <f>WEEKNUM(Tabla16[[#This Row],[Fecha]],21)</f>
        <v>37</v>
      </c>
      <c r="F296" s="21" t="str">
        <f>CHOOSE(WEEKDAY(Tabla16[[#This Row],[Fecha]]),"D","L","M","X","J","V","S")</f>
        <v>L</v>
      </c>
      <c r="G296" s="129">
        <v>10</v>
      </c>
      <c r="H296" s="129">
        <v>16</v>
      </c>
      <c r="I296" s="129">
        <v>21</v>
      </c>
      <c r="J296" s="129">
        <v>38</v>
      </c>
      <c r="K296" s="129">
        <v>39</v>
      </c>
      <c r="L296" s="129">
        <v>47</v>
      </c>
      <c r="M296" s="137"/>
      <c r="N296" s="137"/>
      <c r="O296" s="137"/>
      <c r="P296" s="139"/>
      <c r="Q296" s="138"/>
      <c r="R296" s="138"/>
      <c r="S296" s="137"/>
      <c r="T296" s="137"/>
      <c r="U296" s="137"/>
      <c r="V296" s="137"/>
      <c r="W296" s="137"/>
      <c r="X296" s="137"/>
      <c r="Y296" s="137" t="s">
        <v>624</v>
      </c>
    </row>
    <row r="297" spans="1:25" x14ac:dyDescent="0.2">
      <c r="A297" s="137">
        <f t="shared" ref="A297:B297" si="219">+A296+1</f>
        <v>296</v>
      </c>
      <c r="B297" s="262">
        <f t="shared" si="219"/>
        <v>296</v>
      </c>
      <c r="C297" s="247" t="s">
        <v>1005</v>
      </c>
      <c r="D297" s="247">
        <v>44816</v>
      </c>
      <c r="E297" s="138">
        <f>WEEKNUM(Tabla16[[#This Row],[Fecha]],21)</f>
        <v>37</v>
      </c>
      <c r="F297" s="21" t="str">
        <f>CHOOSE(WEEKDAY(Tabla16[[#This Row],[Fecha]]),"D","L","M","X","J","V","S")</f>
        <v>L</v>
      </c>
      <c r="G297" s="137">
        <v>3</v>
      </c>
      <c r="H297" s="137">
        <v>10</v>
      </c>
      <c r="I297" s="137">
        <v>16</v>
      </c>
      <c r="J297" s="137">
        <v>25</v>
      </c>
      <c r="K297" s="137">
        <v>31</v>
      </c>
      <c r="L297" s="137">
        <v>40</v>
      </c>
      <c r="M297" s="137"/>
      <c r="N297" s="137"/>
      <c r="O297" s="137"/>
      <c r="P297" s="139"/>
      <c r="Q297" s="138"/>
      <c r="R297" s="138"/>
      <c r="S297" s="137"/>
      <c r="T297" s="137"/>
      <c r="U297" s="137"/>
      <c r="V297" s="137"/>
      <c r="W297" s="137"/>
      <c r="X297" s="137"/>
      <c r="Y297" s="137" t="s">
        <v>607</v>
      </c>
    </row>
    <row r="298" spans="1:25" x14ac:dyDescent="0.2">
      <c r="A298" s="137">
        <f t="shared" ref="A298:B298" si="220">+A297+1</f>
        <v>297</v>
      </c>
      <c r="B298" s="262">
        <f t="shared" si="220"/>
        <v>297</v>
      </c>
      <c r="C298" s="247" t="s">
        <v>1005</v>
      </c>
      <c r="D298" s="247">
        <v>44816</v>
      </c>
      <c r="E298" s="138">
        <f>WEEKNUM(Tabla16[[#This Row],[Fecha]],21)</f>
        <v>37</v>
      </c>
      <c r="F298" s="21" t="str">
        <f>CHOOSE(WEEKDAY(Tabla16[[#This Row],[Fecha]]),"D","L","M","X","J","V","S")</f>
        <v>L</v>
      </c>
      <c r="G298" s="137">
        <v>5</v>
      </c>
      <c r="H298" s="137">
        <v>14</v>
      </c>
      <c r="I298" s="137">
        <v>22</v>
      </c>
      <c r="J298" s="137">
        <v>30</v>
      </c>
      <c r="K298" s="137">
        <v>43</v>
      </c>
      <c r="L298" s="137">
        <v>49</v>
      </c>
      <c r="M298" s="137"/>
      <c r="N298" s="137"/>
      <c r="O298" s="137"/>
      <c r="P298" s="139"/>
      <c r="Q298" s="138"/>
      <c r="R298" s="138"/>
      <c r="S298" s="137"/>
      <c r="T298" s="137"/>
      <c r="U298" s="137"/>
      <c r="V298" s="137"/>
      <c r="W298" s="137"/>
      <c r="X298" s="137"/>
      <c r="Y298" s="137" t="s">
        <v>607</v>
      </c>
    </row>
  </sheetData>
  <sortState ref="K302:K307">
    <sortCondition ref="K302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6"/>
  <dimension ref="A1:X135"/>
  <sheetViews>
    <sheetView zoomScale="85" zoomScaleNormal="85" workbookViewId="0">
      <selection activeCell="B22" sqref="B22"/>
    </sheetView>
  </sheetViews>
  <sheetFormatPr baseColWidth="10" defaultColWidth="11.42578125" defaultRowHeight="15" x14ac:dyDescent="0.25"/>
  <cols>
    <col min="1" max="1" width="5.140625" style="55" bestFit="1" customWidth="1"/>
    <col min="2" max="2" width="10.85546875" style="55" bestFit="1" customWidth="1"/>
    <col min="3" max="3" width="7.5703125" style="56" bestFit="1" customWidth="1"/>
    <col min="4" max="4" width="104.7109375" style="55" bestFit="1" customWidth="1"/>
    <col min="5" max="13" width="6.140625" style="55" bestFit="1" customWidth="1"/>
    <col min="14" max="15" width="7.140625" style="55" bestFit="1" customWidth="1"/>
    <col min="16" max="16" width="4.85546875" style="55" bestFit="1" customWidth="1"/>
    <col min="17" max="19" width="3.85546875" style="55" bestFit="1" customWidth="1"/>
    <col min="20" max="20" width="10" style="55" bestFit="1" customWidth="1"/>
    <col min="21" max="21" width="12.140625" style="55" bestFit="1" customWidth="1"/>
    <col min="22" max="22" width="3.85546875" style="55" bestFit="1" customWidth="1"/>
    <col min="23" max="23" width="5.140625" style="55" bestFit="1" customWidth="1"/>
    <col min="24" max="30" width="3.85546875" style="55" bestFit="1" customWidth="1"/>
    <col min="31" max="32" width="10" style="55" bestFit="1" customWidth="1"/>
    <col min="33" max="33" width="3.85546875" style="55" bestFit="1" customWidth="1"/>
    <col min="34" max="34" width="5.140625" style="55" bestFit="1" customWidth="1"/>
    <col min="35" max="46" width="3.85546875" style="55" bestFit="1" customWidth="1"/>
    <col min="47" max="47" width="10" style="55" bestFit="1" customWidth="1"/>
    <col min="48" max="48" width="11" style="55" bestFit="1" customWidth="1"/>
    <col min="49" max="49" width="3.85546875" style="55" bestFit="1" customWidth="1"/>
    <col min="50" max="50" width="5.140625" style="55" bestFit="1" customWidth="1"/>
    <col min="51" max="93" width="3.85546875" style="55" bestFit="1" customWidth="1"/>
    <col min="94" max="94" width="6.5703125" style="55" bestFit="1" customWidth="1"/>
    <col min="95" max="95" width="6.7109375" style="55" bestFit="1" customWidth="1"/>
    <col min="96" max="96" width="3.85546875" style="55" bestFit="1" customWidth="1"/>
    <col min="97" max="97" width="5.140625" style="55" bestFit="1" customWidth="1"/>
    <col min="98" max="121" width="3.28515625" style="55" bestFit="1" customWidth="1"/>
    <col min="122" max="122" width="10.5703125" style="55" bestFit="1" customWidth="1"/>
    <col min="123" max="123" width="11.7109375" style="55" bestFit="1" customWidth="1"/>
    <col min="124" max="124" width="3.42578125" style="55" bestFit="1" customWidth="1"/>
    <col min="125" max="125" width="5.5703125" style="55" bestFit="1" customWidth="1"/>
    <col min="126" max="16384" width="11.42578125" style="55"/>
  </cols>
  <sheetData>
    <row r="1" spans="1:24" x14ac:dyDescent="0.25">
      <c r="A1" s="54"/>
    </row>
    <row r="2" spans="1:24" ht="72.75" x14ac:dyDescent="0.25">
      <c r="A2" s="57" t="s">
        <v>12</v>
      </c>
      <c r="B2" s="57" t="s">
        <v>14</v>
      </c>
      <c r="C2" s="57" t="s">
        <v>616</v>
      </c>
      <c r="D2" s="57" t="s">
        <v>612</v>
      </c>
      <c r="E2" s="57" t="s">
        <v>17</v>
      </c>
      <c r="F2" s="57" t="s">
        <v>18</v>
      </c>
      <c r="G2" s="57" t="s">
        <v>19</v>
      </c>
      <c r="H2" s="57" t="s">
        <v>20</v>
      </c>
      <c r="I2" s="57" t="s">
        <v>21</v>
      </c>
      <c r="J2" s="57" t="s">
        <v>22</v>
      </c>
      <c r="K2" s="57" t="s">
        <v>601</v>
      </c>
      <c r="L2" s="57" t="s">
        <v>602</v>
      </c>
      <c r="M2" s="57" t="s">
        <v>603</v>
      </c>
      <c r="N2" s="57" t="s">
        <v>613</v>
      </c>
      <c r="O2" s="57" t="s">
        <v>614</v>
      </c>
      <c r="P2" s="57" t="s">
        <v>615</v>
      </c>
      <c r="Q2" s="17" t="s">
        <v>1183</v>
      </c>
      <c r="R2" s="17" t="s">
        <v>1186</v>
      </c>
      <c r="S2" s="17" t="s">
        <v>1187</v>
      </c>
      <c r="T2" s="17" t="s">
        <v>1149</v>
      </c>
      <c r="U2" s="17" t="s">
        <v>7</v>
      </c>
      <c r="V2" s="17" t="s">
        <v>616</v>
      </c>
      <c r="W2" s="17" t="s">
        <v>1150</v>
      </c>
      <c r="X2" s="17"/>
    </row>
    <row r="3" spans="1:24" x14ac:dyDescent="0.25">
      <c r="A3" s="109">
        <v>1</v>
      </c>
      <c r="B3" s="110">
        <v>44814</v>
      </c>
      <c r="C3" s="111">
        <v>15</v>
      </c>
      <c r="D3" s="109" t="s">
        <v>904</v>
      </c>
      <c r="E3" s="112">
        <v>1</v>
      </c>
      <c r="F3" s="112">
        <v>2</v>
      </c>
      <c r="G3" s="112">
        <v>4</v>
      </c>
      <c r="H3" s="112">
        <v>8</v>
      </c>
      <c r="I3" s="112">
        <v>18</v>
      </c>
      <c r="J3" s="112">
        <v>19</v>
      </c>
      <c r="K3" s="112">
        <v>22</v>
      </c>
      <c r="L3" s="112">
        <v>29</v>
      </c>
      <c r="M3" s="112">
        <v>40</v>
      </c>
      <c r="N3" s="112">
        <v>45</v>
      </c>
      <c r="O3" s="112">
        <v>46</v>
      </c>
      <c r="P3" s="17"/>
      <c r="T3" s="336">
        <v>462</v>
      </c>
      <c r="U3" s="336">
        <v>0</v>
      </c>
      <c r="V3" s="55">
        <v>0</v>
      </c>
      <c r="W3" s="55">
        <v>0</v>
      </c>
    </row>
    <row r="4" spans="1:24" x14ac:dyDescent="0.25">
      <c r="A4" s="109">
        <v>2</v>
      </c>
      <c r="B4" s="110">
        <v>44814</v>
      </c>
      <c r="C4" s="111">
        <v>15</v>
      </c>
      <c r="D4" s="109" t="s">
        <v>905</v>
      </c>
      <c r="E4" s="112">
        <v>3</v>
      </c>
      <c r="F4" s="112">
        <v>8</v>
      </c>
      <c r="G4" s="112">
        <v>10</v>
      </c>
      <c r="H4" s="112">
        <v>21</v>
      </c>
      <c r="I4" s="112">
        <v>25</v>
      </c>
      <c r="J4" s="112">
        <v>28</v>
      </c>
      <c r="K4" s="112">
        <v>34</v>
      </c>
      <c r="L4" s="112">
        <v>35</v>
      </c>
      <c r="M4" s="112">
        <v>38</v>
      </c>
      <c r="N4" s="112">
        <v>45</v>
      </c>
      <c r="O4" s="112">
        <v>48</v>
      </c>
      <c r="P4" s="17"/>
      <c r="S4" s="337" t="s">
        <v>1190</v>
      </c>
      <c r="T4" s="336">
        <v>462</v>
      </c>
      <c r="U4" s="336">
        <v>236559.12</v>
      </c>
      <c r="V4" s="55">
        <v>1</v>
      </c>
      <c r="W4" s="55">
        <v>1000</v>
      </c>
    </row>
    <row r="5" spans="1:24" x14ac:dyDescent="0.25">
      <c r="A5" s="109">
        <v>3</v>
      </c>
      <c r="B5" s="110">
        <v>44814</v>
      </c>
      <c r="C5" s="111">
        <v>15</v>
      </c>
      <c r="D5" s="109" t="s">
        <v>906</v>
      </c>
      <c r="E5" s="112">
        <v>5</v>
      </c>
      <c r="F5" s="112">
        <v>11</v>
      </c>
      <c r="G5" s="112">
        <v>14</v>
      </c>
      <c r="H5" s="112">
        <v>15</v>
      </c>
      <c r="I5" s="112">
        <v>17</v>
      </c>
      <c r="J5" s="112">
        <v>23</v>
      </c>
      <c r="K5" s="112">
        <v>25</v>
      </c>
      <c r="L5" s="112">
        <v>42</v>
      </c>
      <c r="M5" s="112">
        <v>43</v>
      </c>
      <c r="N5" s="112">
        <v>47</v>
      </c>
      <c r="O5" s="112">
        <v>48</v>
      </c>
      <c r="P5" s="17"/>
      <c r="S5" s="55">
        <v>2</v>
      </c>
      <c r="T5" s="336">
        <v>462</v>
      </c>
      <c r="U5" s="336">
        <v>0</v>
      </c>
      <c r="V5" s="55">
        <v>1</v>
      </c>
      <c r="W5" s="55">
        <v>400</v>
      </c>
    </row>
    <row r="6" spans="1:24" x14ac:dyDescent="0.25">
      <c r="A6" s="109">
        <v>4</v>
      </c>
      <c r="B6" s="110">
        <v>44814</v>
      </c>
      <c r="C6" s="111">
        <v>15</v>
      </c>
      <c r="D6" s="109" t="s">
        <v>907</v>
      </c>
      <c r="E6" s="112">
        <v>1</v>
      </c>
      <c r="F6" s="112">
        <v>2</v>
      </c>
      <c r="G6" s="112">
        <v>8</v>
      </c>
      <c r="H6" s="112">
        <v>16</v>
      </c>
      <c r="I6" s="112">
        <v>18</v>
      </c>
      <c r="J6" s="112">
        <v>19</v>
      </c>
      <c r="K6" s="112">
        <v>29</v>
      </c>
      <c r="L6" s="112">
        <v>30</v>
      </c>
      <c r="M6" s="112">
        <v>38</v>
      </c>
      <c r="N6" s="112">
        <v>43</v>
      </c>
      <c r="O6" s="112">
        <v>45</v>
      </c>
      <c r="P6" s="17"/>
      <c r="S6" s="55">
        <v>2</v>
      </c>
      <c r="T6" s="336">
        <v>462</v>
      </c>
      <c r="U6" s="336">
        <v>0</v>
      </c>
      <c r="V6" s="55">
        <v>1</v>
      </c>
      <c r="W6" s="55">
        <v>400</v>
      </c>
    </row>
    <row r="7" spans="1:24" x14ac:dyDescent="0.25">
      <c r="A7" s="109">
        <v>5</v>
      </c>
      <c r="B7" s="110">
        <v>44814</v>
      </c>
      <c r="C7" s="111">
        <v>15</v>
      </c>
      <c r="D7" s="109" t="s">
        <v>908</v>
      </c>
      <c r="E7" s="112">
        <v>5</v>
      </c>
      <c r="F7" s="112">
        <v>8</v>
      </c>
      <c r="G7" s="112">
        <v>21</v>
      </c>
      <c r="H7" s="112">
        <v>25</v>
      </c>
      <c r="I7" s="112">
        <v>28</v>
      </c>
      <c r="J7" s="112">
        <v>34</v>
      </c>
      <c r="K7" s="112">
        <v>35</v>
      </c>
      <c r="L7" s="112">
        <v>38</v>
      </c>
      <c r="M7" s="112">
        <v>39</v>
      </c>
      <c r="N7" s="112">
        <v>43</v>
      </c>
      <c r="O7" s="112">
        <v>45</v>
      </c>
      <c r="P7" s="17"/>
      <c r="S7" s="337" t="s">
        <v>755</v>
      </c>
      <c r="T7" s="336">
        <v>462</v>
      </c>
      <c r="U7" s="336">
        <v>448</v>
      </c>
      <c r="V7" s="55">
        <v>1</v>
      </c>
      <c r="W7" s="55">
        <v>900</v>
      </c>
    </row>
    <row r="8" spans="1:24" x14ac:dyDescent="0.25">
      <c r="A8" s="109">
        <v>6</v>
      </c>
      <c r="B8" s="110">
        <v>44814</v>
      </c>
      <c r="C8" s="111">
        <v>15</v>
      </c>
      <c r="D8" s="109" t="s">
        <v>909</v>
      </c>
      <c r="E8" s="112">
        <v>4</v>
      </c>
      <c r="F8" s="112">
        <v>5</v>
      </c>
      <c r="G8" s="112">
        <v>14</v>
      </c>
      <c r="H8" s="112">
        <v>16</v>
      </c>
      <c r="I8" s="112">
        <v>17</v>
      </c>
      <c r="J8" s="112">
        <v>21</v>
      </c>
      <c r="K8" s="112">
        <v>23</v>
      </c>
      <c r="L8" s="112">
        <v>42</v>
      </c>
      <c r="M8" s="112">
        <v>43</v>
      </c>
      <c r="N8" s="112">
        <v>45</v>
      </c>
      <c r="O8" s="112">
        <v>48</v>
      </c>
      <c r="P8" s="17"/>
      <c r="S8" s="337" t="s">
        <v>755</v>
      </c>
      <c r="T8" s="336">
        <v>462</v>
      </c>
      <c r="U8" s="336">
        <v>448</v>
      </c>
      <c r="V8" s="55">
        <v>1</v>
      </c>
      <c r="W8" s="55">
        <v>800</v>
      </c>
    </row>
    <row r="9" spans="1:24" x14ac:dyDescent="0.25">
      <c r="A9" s="109">
        <v>7</v>
      </c>
      <c r="B9" s="110">
        <v>44814</v>
      </c>
      <c r="C9" s="111">
        <v>15</v>
      </c>
      <c r="D9" s="109" t="s">
        <v>910</v>
      </c>
      <c r="E9" s="112">
        <v>1</v>
      </c>
      <c r="F9" s="112">
        <v>2</v>
      </c>
      <c r="G9" s="112">
        <v>5</v>
      </c>
      <c r="H9" s="112">
        <v>8</v>
      </c>
      <c r="I9" s="112">
        <v>18</v>
      </c>
      <c r="J9" s="112">
        <v>19</v>
      </c>
      <c r="K9" s="112">
        <v>29</v>
      </c>
      <c r="L9" s="112">
        <v>30</v>
      </c>
      <c r="M9" s="112">
        <v>38</v>
      </c>
      <c r="N9" s="112">
        <v>43</v>
      </c>
      <c r="O9" s="112">
        <v>45</v>
      </c>
      <c r="P9" s="17"/>
      <c r="S9" s="55">
        <v>1</v>
      </c>
      <c r="T9" s="336">
        <v>462</v>
      </c>
      <c r="U9" s="336">
        <v>0</v>
      </c>
      <c r="V9" s="55">
        <v>1</v>
      </c>
      <c r="W9" s="55">
        <v>200</v>
      </c>
    </row>
    <row r="10" spans="1:24" x14ac:dyDescent="0.25">
      <c r="A10" s="109">
        <v>8</v>
      </c>
      <c r="B10" s="110">
        <v>44814</v>
      </c>
      <c r="C10" s="111">
        <v>15</v>
      </c>
      <c r="D10" s="109" t="s">
        <v>911</v>
      </c>
      <c r="E10" s="112">
        <v>4</v>
      </c>
      <c r="F10" s="112">
        <v>5</v>
      </c>
      <c r="G10" s="112">
        <v>8</v>
      </c>
      <c r="H10" s="112">
        <v>17</v>
      </c>
      <c r="I10" s="112">
        <v>25</v>
      </c>
      <c r="J10" s="112">
        <v>28</v>
      </c>
      <c r="K10" s="112">
        <v>30</v>
      </c>
      <c r="L10" s="112">
        <v>34</v>
      </c>
      <c r="M10" s="112">
        <v>38</v>
      </c>
      <c r="N10" s="112">
        <v>43</v>
      </c>
      <c r="O10" s="112">
        <v>45</v>
      </c>
      <c r="P10" s="17"/>
      <c r="S10" s="55">
        <v>2</v>
      </c>
      <c r="T10" s="336">
        <v>462</v>
      </c>
      <c r="U10" s="336">
        <v>0</v>
      </c>
      <c r="V10" s="55">
        <v>1</v>
      </c>
      <c r="W10" s="55">
        <v>400</v>
      </c>
    </row>
    <row r="11" spans="1:24" x14ac:dyDescent="0.25">
      <c r="A11" s="109">
        <v>9</v>
      </c>
      <c r="B11" s="110">
        <v>44814</v>
      </c>
      <c r="C11" s="111">
        <v>15</v>
      </c>
      <c r="D11" s="109" t="s">
        <v>912</v>
      </c>
      <c r="E11" s="112">
        <v>4</v>
      </c>
      <c r="F11" s="112">
        <v>5</v>
      </c>
      <c r="G11" s="112">
        <v>14</v>
      </c>
      <c r="H11" s="112">
        <v>16</v>
      </c>
      <c r="I11" s="112">
        <v>17</v>
      </c>
      <c r="J11" s="112">
        <v>21</v>
      </c>
      <c r="K11" s="112">
        <v>42</v>
      </c>
      <c r="L11" s="112">
        <v>43</v>
      </c>
      <c r="M11" s="112">
        <v>44</v>
      </c>
      <c r="N11" s="112">
        <v>45</v>
      </c>
      <c r="O11" s="112">
        <v>48</v>
      </c>
      <c r="P11" s="17"/>
      <c r="S11" s="337" t="s">
        <v>755</v>
      </c>
      <c r="T11" s="336">
        <v>462</v>
      </c>
      <c r="U11" s="336">
        <v>448</v>
      </c>
      <c r="V11" s="55">
        <v>1</v>
      </c>
      <c r="W11" s="55">
        <v>800</v>
      </c>
    </row>
    <row r="12" spans="1:24" x14ac:dyDescent="0.25">
      <c r="A12" s="109">
        <v>10</v>
      </c>
      <c r="B12" s="110">
        <v>44814</v>
      </c>
      <c r="C12" s="111">
        <v>15</v>
      </c>
      <c r="D12" s="109" t="s">
        <v>913</v>
      </c>
      <c r="E12" s="112">
        <v>1</v>
      </c>
      <c r="F12" s="112">
        <v>5</v>
      </c>
      <c r="G12" s="112">
        <v>8</v>
      </c>
      <c r="H12" s="112">
        <v>18</v>
      </c>
      <c r="I12" s="112">
        <v>19</v>
      </c>
      <c r="J12" s="112">
        <v>20</v>
      </c>
      <c r="K12" s="112">
        <v>25</v>
      </c>
      <c r="L12" s="112">
        <v>29</v>
      </c>
      <c r="M12" s="112">
        <v>30</v>
      </c>
      <c r="N12" s="112">
        <v>43</v>
      </c>
      <c r="O12" s="112">
        <v>45</v>
      </c>
      <c r="P12" s="17"/>
      <c r="T12" s="336">
        <v>462</v>
      </c>
      <c r="U12" s="336">
        <v>0</v>
      </c>
      <c r="V12" s="55">
        <v>0</v>
      </c>
      <c r="W12" s="55">
        <v>0</v>
      </c>
    </row>
    <row r="13" spans="1:24" x14ac:dyDescent="0.25">
      <c r="A13" s="109">
        <v>11</v>
      </c>
      <c r="B13" s="110">
        <v>44814</v>
      </c>
      <c r="C13" s="111">
        <v>15</v>
      </c>
      <c r="D13" s="109" t="s">
        <v>914</v>
      </c>
      <c r="E13" s="112">
        <v>4</v>
      </c>
      <c r="F13" s="112">
        <v>5</v>
      </c>
      <c r="G13" s="112">
        <v>8</v>
      </c>
      <c r="H13" s="112">
        <v>14</v>
      </c>
      <c r="I13" s="112">
        <v>17</v>
      </c>
      <c r="J13" s="112">
        <v>25</v>
      </c>
      <c r="K13" s="112">
        <v>28</v>
      </c>
      <c r="L13" s="112">
        <v>30</v>
      </c>
      <c r="M13" s="112">
        <v>38</v>
      </c>
      <c r="N13" s="112">
        <v>43</v>
      </c>
      <c r="O13" s="112">
        <v>45</v>
      </c>
      <c r="P13" s="17"/>
      <c r="S13" s="55">
        <v>2</v>
      </c>
      <c r="T13" s="336">
        <v>462</v>
      </c>
      <c r="U13" s="336">
        <v>0</v>
      </c>
      <c r="V13" s="55">
        <v>1</v>
      </c>
      <c r="W13" s="55">
        <v>400</v>
      </c>
    </row>
    <row r="14" spans="1:24" x14ac:dyDescent="0.25">
      <c r="A14" s="109">
        <v>12</v>
      </c>
      <c r="B14" s="110">
        <v>44814</v>
      </c>
      <c r="C14" s="111">
        <v>15</v>
      </c>
      <c r="D14" s="109" t="s">
        <v>915</v>
      </c>
      <c r="E14" s="112">
        <v>4</v>
      </c>
      <c r="F14" s="112">
        <v>5</v>
      </c>
      <c r="G14" s="112">
        <v>7</v>
      </c>
      <c r="H14" s="112">
        <v>14</v>
      </c>
      <c r="I14" s="112">
        <v>16</v>
      </c>
      <c r="J14" s="112">
        <v>17</v>
      </c>
      <c r="K14" s="112">
        <v>42</v>
      </c>
      <c r="L14" s="112">
        <v>43</v>
      </c>
      <c r="M14" s="112">
        <v>44</v>
      </c>
      <c r="N14" s="112">
        <v>45</v>
      </c>
      <c r="O14" s="112">
        <v>48</v>
      </c>
      <c r="P14" s="17"/>
      <c r="S14" s="55">
        <v>2</v>
      </c>
      <c r="T14" s="336">
        <v>462</v>
      </c>
      <c r="U14" s="336">
        <v>0</v>
      </c>
      <c r="V14" s="55">
        <v>1</v>
      </c>
      <c r="W14" s="55">
        <v>400</v>
      </c>
    </row>
    <row r="15" spans="1:24" x14ac:dyDescent="0.25">
      <c r="A15" s="109">
        <v>13</v>
      </c>
      <c r="B15" s="110">
        <v>44814</v>
      </c>
      <c r="C15" s="111">
        <v>15</v>
      </c>
      <c r="D15" s="109" t="s">
        <v>916</v>
      </c>
      <c r="E15" s="112">
        <v>5</v>
      </c>
      <c r="F15" s="112">
        <v>8</v>
      </c>
      <c r="G15" s="112">
        <v>19</v>
      </c>
      <c r="H15" s="112">
        <v>20</v>
      </c>
      <c r="I15" s="112">
        <v>25</v>
      </c>
      <c r="J15" s="112">
        <v>28</v>
      </c>
      <c r="K15" s="112">
        <v>30</v>
      </c>
      <c r="L15" s="112">
        <v>40</v>
      </c>
      <c r="M15" s="112">
        <v>43</v>
      </c>
      <c r="N15" s="112">
        <v>45</v>
      </c>
      <c r="O15" s="112">
        <v>49</v>
      </c>
      <c r="P15" s="17"/>
      <c r="S15" s="55">
        <v>1</v>
      </c>
      <c r="T15" s="336">
        <v>462</v>
      </c>
      <c r="U15" s="336">
        <v>0</v>
      </c>
      <c r="V15" s="55">
        <v>1</v>
      </c>
      <c r="W15" s="55">
        <v>200</v>
      </c>
    </row>
    <row r="16" spans="1:24" x14ac:dyDescent="0.25">
      <c r="A16" s="109">
        <v>14</v>
      </c>
      <c r="B16" s="110">
        <v>44814</v>
      </c>
      <c r="C16" s="111">
        <v>15</v>
      </c>
      <c r="D16" s="109" t="s">
        <v>917</v>
      </c>
      <c r="E16" s="112">
        <v>4</v>
      </c>
      <c r="F16" s="112">
        <v>5</v>
      </c>
      <c r="G16" s="112">
        <v>8</v>
      </c>
      <c r="H16" s="112">
        <v>14</v>
      </c>
      <c r="I16" s="112">
        <v>25</v>
      </c>
      <c r="J16" s="112">
        <v>28</v>
      </c>
      <c r="K16" s="112">
        <v>30</v>
      </c>
      <c r="L16" s="112">
        <v>31</v>
      </c>
      <c r="M16" s="112">
        <v>38</v>
      </c>
      <c r="N16" s="112">
        <v>39</v>
      </c>
      <c r="O16" s="112">
        <v>43</v>
      </c>
      <c r="P16" s="17"/>
      <c r="S16" s="55">
        <v>2</v>
      </c>
      <c r="T16" s="336">
        <v>462</v>
      </c>
      <c r="U16" s="336">
        <v>0</v>
      </c>
      <c r="V16" s="55">
        <v>1</v>
      </c>
      <c r="W16" s="55">
        <v>400</v>
      </c>
    </row>
    <row r="17" spans="1:23" x14ac:dyDescent="0.25">
      <c r="A17" s="109">
        <v>15</v>
      </c>
      <c r="B17" s="110">
        <v>44814</v>
      </c>
      <c r="C17" s="111">
        <v>15</v>
      </c>
      <c r="D17" s="109" t="s">
        <v>918</v>
      </c>
      <c r="E17" s="112">
        <v>1</v>
      </c>
      <c r="F17" s="112">
        <v>4</v>
      </c>
      <c r="G17" s="112">
        <v>5</v>
      </c>
      <c r="H17" s="112">
        <v>7</v>
      </c>
      <c r="I17" s="112">
        <v>10</v>
      </c>
      <c r="J17" s="112">
        <v>14</v>
      </c>
      <c r="K17" s="112">
        <v>16</v>
      </c>
      <c r="L17" s="112">
        <v>17</v>
      </c>
      <c r="M17" s="112">
        <v>21</v>
      </c>
      <c r="N17" s="112">
        <v>42</v>
      </c>
      <c r="O17" s="112">
        <v>43</v>
      </c>
      <c r="P17" s="17"/>
      <c r="S17" s="55">
        <v>2</v>
      </c>
      <c r="T17" s="336">
        <v>462</v>
      </c>
      <c r="U17" s="336">
        <v>0</v>
      </c>
      <c r="V17" s="55">
        <v>1</v>
      </c>
      <c r="W17" s="55">
        <v>400</v>
      </c>
    </row>
    <row r="18" spans="1:23" x14ac:dyDescent="0.25">
      <c r="A18" s="109">
        <v>16</v>
      </c>
      <c r="B18" s="110">
        <v>44814</v>
      </c>
      <c r="C18" s="111">
        <v>15</v>
      </c>
      <c r="D18" s="109" t="s">
        <v>919</v>
      </c>
      <c r="E18" s="112">
        <v>5</v>
      </c>
      <c r="F18" s="112">
        <v>8</v>
      </c>
      <c r="G18" s="112">
        <v>11</v>
      </c>
      <c r="H18" s="112">
        <v>16</v>
      </c>
      <c r="I18" s="112">
        <v>20</v>
      </c>
      <c r="J18" s="112">
        <v>29</v>
      </c>
      <c r="K18" s="112">
        <v>30</v>
      </c>
      <c r="L18" s="112">
        <v>38</v>
      </c>
      <c r="M18" s="112">
        <v>39</v>
      </c>
      <c r="N18" s="112">
        <v>40</v>
      </c>
      <c r="O18" s="112">
        <v>43</v>
      </c>
      <c r="P18" s="17"/>
      <c r="S18" s="55">
        <v>2</v>
      </c>
      <c r="T18" s="336">
        <v>462</v>
      </c>
      <c r="U18" s="336">
        <v>0</v>
      </c>
      <c r="V18" s="55">
        <v>1</v>
      </c>
      <c r="W18" s="55">
        <v>400</v>
      </c>
    </row>
    <row r="19" spans="1:23" x14ac:dyDescent="0.25">
      <c r="A19" s="109">
        <v>17</v>
      </c>
      <c r="B19" s="110">
        <v>44814</v>
      </c>
      <c r="C19" s="111">
        <v>15</v>
      </c>
      <c r="D19" s="109" t="s">
        <v>920</v>
      </c>
      <c r="E19" s="112">
        <v>5</v>
      </c>
      <c r="F19" s="112">
        <v>8</v>
      </c>
      <c r="G19" s="112">
        <v>11</v>
      </c>
      <c r="H19" s="112">
        <v>16</v>
      </c>
      <c r="I19" s="112">
        <v>25</v>
      </c>
      <c r="J19" s="112">
        <v>29</v>
      </c>
      <c r="K19" s="112">
        <v>30</v>
      </c>
      <c r="L19" s="112">
        <v>38</v>
      </c>
      <c r="M19" s="112">
        <v>39</v>
      </c>
      <c r="N19" s="112">
        <v>41</v>
      </c>
      <c r="O19" s="112">
        <v>43</v>
      </c>
      <c r="P19" s="17"/>
      <c r="S19" s="55">
        <v>2</v>
      </c>
      <c r="T19" s="336">
        <v>462</v>
      </c>
      <c r="U19" s="336">
        <v>0</v>
      </c>
      <c r="V19" s="55">
        <v>1</v>
      </c>
      <c r="W19" s="55">
        <v>400</v>
      </c>
    </row>
    <row r="20" spans="1:23" x14ac:dyDescent="0.25">
      <c r="A20" s="109">
        <v>18</v>
      </c>
      <c r="B20" s="110">
        <v>44814</v>
      </c>
      <c r="C20" s="111">
        <v>15</v>
      </c>
      <c r="D20" s="109" t="s">
        <v>921</v>
      </c>
      <c r="E20" s="112">
        <v>1</v>
      </c>
      <c r="F20" s="112">
        <v>2</v>
      </c>
      <c r="G20" s="112">
        <v>3</v>
      </c>
      <c r="H20" s="112">
        <v>5</v>
      </c>
      <c r="I20" s="112">
        <v>8</v>
      </c>
      <c r="J20" s="112">
        <v>14</v>
      </c>
      <c r="K20" s="112">
        <v>16</v>
      </c>
      <c r="L20" s="112">
        <v>21</v>
      </c>
      <c r="M20" s="112">
        <v>29</v>
      </c>
      <c r="N20" s="112">
        <v>43</v>
      </c>
      <c r="O20" s="112">
        <v>45</v>
      </c>
      <c r="P20" s="17"/>
      <c r="S20" s="55">
        <v>2</v>
      </c>
      <c r="T20" s="336">
        <v>462</v>
      </c>
      <c r="U20" s="336">
        <v>0</v>
      </c>
      <c r="V20" s="55">
        <v>1</v>
      </c>
      <c r="W20" s="55">
        <v>400</v>
      </c>
    </row>
    <row r="21" spans="1:23" x14ac:dyDescent="0.25">
      <c r="A21" s="109">
        <v>19</v>
      </c>
      <c r="B21" s="110">
        <v>44814</v>
      </c>
      <c r="C21" s="111">
        <v>15</v>
      </c>
      <c r="D21" s="109" t="s">
        <v>922</v>
      </c>
      <c r="E21" s="112">
        <v>8</v>
      </c>
      <c r="F21" s="112">
        <v>9</v>
      </c>
      <c r="G21" s="112">
        <v>10</v>
      </c>
      <c r="H21" s="112">
        <v>17</v>
      </c>
      <c r="I21" s="112">
        <v>18</v>
      </c>
      <c r="J21" s="112">
        <v>19</v>
      </c>
      <c r="K21" s="112">
        <v>24</v>
      </c>
      <c r="L21" s="112">
        <v>26</v>
      </c>
      <c r="M21" s="112">
        <v>27</v>
      </c>
      <c r="N21" s="112">
        <v>28</v>
      </c>
      <c r="O21" s="112">
        <v>30</v>
      </c>
      <c r="P21" s="17"/>
      <c r="S21" s="55">
        <v>1</v>
      </c>
      <c r="T21" s="336">
        <v>462</v>
      </c>
      <c r="U21" s="336">
        <v>0</v>
      </c>
      <c r="V21" s="55">
        <v>1</v>
      </c>
      <c r="W21" s="55">
        <v>200</v>
      </c>
    </row>
    <row r="22" spans="1:23" x14ac:dyDescent="0.25">
      <c r="A22" s="113">
        <v>20</v>
      </c>
      <c r="B22" s="114">
        <v>44816</v>
      </c>
      <c r="C22" s="115">
        <v>15</v>
      </c>
      <c r="D22" s="113" t="s">
        <v>904</v>
      </c>
      <c r="E22" s="116">
        <v>1</v>
      </c>
      <c r="F22" s="116">
        <v>4</v>
      </c>
      <c r="G22" s="116">
        <v>8</v>
      </c>
      <c r="H22" s="116">
        <v>18</v>
      </c>
      <c r="I22" s="116">
        <v>19</v>
      </c>
      <c r="J22" s="116">
        <v>22</v>
      </c>
      <c r="K22" s="116">
        <v>29</v>
      </c>
      <c r="L22" s="116">
        <v>38</v>
      </c>
      <c r="M22" s="116">
        <v>40</v>
      </c>
      <c r="N22" s="116">
        <v>45</v>
      </c>
      <c r="O22" s="116">
        <v>46</v>
      </c>
      <c r="P22" s="17"/>
      <c r="T22" s="336">
        <v>1386</v>
      </c>
      <c r="U22" s="336">
        <v>0</v>
      </c>
      <c r="V22" s="55">
        <v>0</v>
      </c>
      <c r="W22" s="55">
        <v>0</v>
      </c>
    </row>
    <row r="23" spans="1:23" x14ac:dyDescent="0.25">
      <c r="A23" s="113">
        <v>21</v>
      </c>
      <c r="B23" s="114">
        <v>44816</v>
      </c>
      <c r="C23" s="115">
        <v>15</v>
      </c>
      <c r="D23" s="113" t="s">
        <v>905</v>
      </c>
      <c r="E23" s="116">
        <v>3</v>
      </c>
      <c r="F23" s="116">
        <v>10</v>
      </c>
      <c r="G23" s="116">
        <v>16</v>
      </c>
      <c r="H23" s="116">
        <v>21</v>
      </c>
      <c r="I23" s="116">
        <v>25</v>
      </c>
      <c r="J23" s="116">
        <v>28</v>
      </c>
      <c r="K23" s="116">
        <v>34</v>
      </c>
      <c r="L23" s="116">
        <v>38</v>
      </c>
      <c r="M23" s="116">
        <v>39</v>
      </c>
      <c r="N23" s="116">
        <v>47</v>
      </c>
      <c r="O23" s="116">
        <v>48</v>
      </c>
      <c r="P23" s="17"/>
      <c r="R23" s="55">
        <v>1</v>
      </c>
      <c r="S23" s="55">
        <v>1</v>
      </c>
      <c r="T23" s="336">
        <v>1386</v>
      </c>
      <c r="U23" s="336">
        <v>0</v>
      </c>
      <c r="V23" s="55">
        <v>2</v>
      </c>
      <c r="W23" s="55">
        <v>400</v>
      </c>
    </row>
    <row r="24" spans="1:23" x14ac:dyDescent="0.25">
      <c r="A24" s="113">
        <v>22</v>
      </c>
      <c r="B24" s="114">
        <v>44816</v>
      </c>
      <c r="C24" s="115">
        <v>15</v>
      </c>
      <c r="D24" s="113" t="s">
        <v>906</v>
      </c>
      <c r="E24" s="116">
        <v>5</v>
      </c>
      <c r="F24" s="116">
        <v>8</v>
      </c>
      <c r="G24" s="116">
        <v>9</v>
      </c>
      <c r="H24" s="116">
        <v>15</v>
      </c>
      <c r="I24" s="116">
        <v>17</v>
      </c>
      <c r="J24" s="116">
        <v>21</v>
      </c>
      <c r="K24" s="116">
        <v>23</v>
      </c>
      <c r="L24" s="116">
        <v>25</v>
      </c>
      <c r="M24" s="116">
        <v>37</v>
      </c>
      <c r="N24" s="116">
        <v>38</v>
      </c>
      <c r="O24" s="116">
        <v>46</v>
      </c>
      <c r="P24" s="17"/>
      <c r="Q24" s="55">
        <v>1</v>
      </c>
      <c r="R24" s="55">
        <v>2</v>
      </c>
      <c r="S24" s="55">
        <v>2</v>
      </c>
      <c r="T24" s="336">
        <v>1386</v>
      </c>
      <c r="U24" s="336">
        <v>0</v>
      </c>
      <c r="V24" s="55">
        <v>3</v>
      </c>
      <c r="W24" s="55">
        <v>1000</v>
      </c>
    </row>
    <row r="25" spans="1:23" x14ac:dyDescent="0.25">
      <c r="A25" s="113">
        <v>23</v>
      </c>
      <c r="B25" s="114">
        <v>44816</v>
      </c>
      <c r="C25" s="115">
        <v>15</v>
      </c>
      <c r="D25" s="113" t="s">
        <v>907</v>
      </c>
      <c r="E25" s="116">
        <v>1</v>
      </c>
      <c r="F25" s="116">
        <v>8</v>
      </c>
      <c r="G25" s="116">
        <v>16</v>
      </c>
      <c r="H25" s="116">
        <v>18</v>
      </c>
      <c r="I25" s="116">
        <v>19</v>
      </c>
      <c r="J25" s="116">
        <v>28</v>
      </c>
      <c r="K25" s="116">
        <v>29</v>
      </c>
      <c r="L25" s="116">
        <v>30</v>
      </c>
      <c r="M25" s="116">
        <v>38</v>
      </c>
      <c r="N25" s="116">
        <v>43</v>
      </c>
      <c r="O25" s="116">
        <v>45</v>
      </c>
      <c r="P25" s="17"/>
      <c r="Q25" s="55">
        <v>2</v>
      </c>
      <c r="S25" s="55">
        <v>1</v>
      </c>
      <c r="T25" s="336">
        <v>1386</v>
      </c>
      <c r="U25" s="336">
        <v>0</v>
      </c>
      <c r="V25" s="55">
        <v>2</v>
      </c>
      <c r="W25" s="55">
        <v>600</v>
      </c>
    </row>
    <row r="26" spans="1:23" x14ac:dyDescent="0.25">
      <c r="A26" s="113">
        <v>24</v>
      </c>
      <c r="B26" s="114">
        <v>44816</v>
      </c>
      <c r="C26" s="115">
        <v>15</v>
      </c>
      <c r="D26" s="113" t="s">
        <v>908</v>
      </c>
      <c r="E26" s="116">
        <v>10</v>
      </c>
      <c r="F26" s="116">
        <v>16</v>
      </c>
      <c r="G26" s="116">
        <v>21</v>
      </c>
      <c r="H26" s="116">
        <v>25</v>
      </c>
      <c r="I26" s="116">
        <v>28</v>
      </c>
      <c r="J26" s="116">
        <v>34</v>
      </c>
      <c r="K26" s="116">
        <v>38</v>
      </c>
      <c r="L26" s="116">
        <v>39</v>
      </c>
      <c r="M26" s="116">
        <v>43</v>
      </c>
      <c r="N26" s="116">
        <v>47</v>
      </c>
      <c r="O26" s="116">
        <v>48</v>
      </c>
      <c r="P26" s="17"/>
      <c r="R26" s="55">
        <v>1</v>
      </c>
      <c r="S26" s="55">
        <v>1</v>
      </c>
      <c r="T26" s="336">
        <v>1386</v>
      </c>
      <c r="U26" s="336">
        <v>0</v>
      </c>
      <c r="V26" s="55">
        <v>2</v>
      </c>
      <c r="W26" s="55">
        <v>400</v>
      </c>
    </row>
    <row r="27" spans="1:23" x14ac:dyDescent="0.25">
      <c r="A27" s="113">
        <v>25</v>
      </c>
      <c r="B27" s="114">
        <v>44816</v>
      </c>
      <c r="C27" s="115">
        <v>15</v>
      </c>
      <c r="D27" s="113" t="s">
        <v>909</v>
      </c>
      <c r="E27" s="116">
        <v>5</v>
      </c>
      <c r="F27" s="116">
        <v>8</v>
      </c>
      <c r="G27" s="116">
        <v>15</v>
      </c>
      <c r="H27" s="116">
        <v>17</v>
      </c>
      <c r="I27" s="116">
        <v>21</v>
      </c>
      <c r="J27" s="116">
        <v>23</v>
      </c>
      <c r="K27" s="116">
        <v>25</v>
      </c>
      <c r="L27" s="116">
        <v>28</v>
      </c>
      <c r="M27" s="116">
        <v>31</v>
      </c>
      <c r="N27" s="116">
        <v>38</v>
      </c>
      <c r="O27" s="116">
        <v>39</v>
      </c>
      <c r="P27" s="17"/>
      <c r="Q27" s="55">
        <v>1</v>
      </c>
      <c r="R27" s="55">
        <v>1</v>
      </c>
      <c r="S27" s="55">
        <v>2</v>
      </c>
      <c r="T27" s="336">
        <v>1386</v>
      </c>
      <c r="U27" s="336">
        <v>0</v>
      </c>
      <c r="V27" s="55">
        <v>3</v>
      </c>
      <c r="W27" s="55">
        <v>800</v>
      </c>
    </row>
    <row r="28" spans="1:23" x14ac:dyDescent="0.25">
      <c r="A28" s="113">
        <v>26</v>
      </c>
      <c r="B28" s="114">
        <v>44816</v>
      </c>
      <c r="C28" s="115">
        <v>15</v>
      </c>
      <c r="D28" s="113" t="s">
        <v>910</v>
      </c>
      <c r="E28" s="116">
        <v>1</v>
      </c>
      <c r="F28" s="116">
        <v>2</v>
      </c>
      <c r="G28" s="116">
        <v>5</v>
      </c>
      <c r="H28" s="116">
        <v>8</v>
      </c>
      <c r="I28" s="116">
        <v>16</v>
      </c>
      <c r="J28" s="116">
        <v>18</v>
      </c>
      <c r="K28" s="116">
        <v>29</v>
      </c>
      <c r="L28" s="116">
        <v>30</v>
      </c>
      <c r="M28" s="116">
        <v>38</v>
      </c>
      <c r="N28" s="116">
        <v>43</v>
      </c>
      <c r="O28" s="116">
        <v>45</v>
      </c>
      <c r="P28" s="17"/>
      <c r="Q28" s="55">
        <v>2</v>
      </c>
      <c r="S28" s="55">
        <v>1</v>
      </c>
      <c r="T28" s="336">
        <v>1386</v>
      </c>
      <c r="U28" s="336">
        <v>0</v>
      </c>
      <c r="V28" s="55">
        <v>2</v>
      </c>
      <c r="W28" s="55">
        <v>600</v>
      </c>
    </row>
    <row r="29" spans="1:23" x14ac:dyDescent="0.25">
      <c r="A29" s="113">
        <v>27</v>
      </c>
      <c r="B29" s="114">
        <v>44816</v>
      </c>
      <c r="C29" s="115">
        <v>15</v>
      </c>
      <c r="D29" s="113" t="s">
        <v>911</v>
      </c>
      <c r="E29" s="116">
        <v>4</v>
      </c>
      <c r="F29" s="116">
        <v>10</v>
      </c>
      <c r="G29" s="116">
        <v>16</v>
      </c>
      <c r="H29" s="116">
        <v>17</v>
      </c>
      <c r="I29" s="116">
        <v>21</v>
      </c>
      <c r="J29" s="116">
        <v>25</v>
      </c>
      <c r="K29" s="116">
        <v>28</v>
      </c>
      <c r="L29" s="116">
        <v>34</v>
      </c>
      <c r="M29" s="116">
        <v>38</v>
      </c>
      <c r="N29" s="116">
        <v>39</v>
      </c>
      <c r="O29" s="116">
        <v>47</v>
      </c>
      <c r="P29" s="17"/>
      <c r="Q29" s="55">
        <v>1</v>
      </c>
      <c r="R29" s="55">
        <v>1</v>
      </c>
      <c r="S29" s="55">
        <v>2</v>
      </c>
      <c r="T29" s="336">
        <v>1386</v>
      </c>
      <c r="U29" s="336">
        <v>0</v>
      </c>
      <c r="V29" s="55">
        <v>3</v>
      </c>
      <c r="W29" s="55">
        <v>800</v>
      </c>
    </row>
    <row r="30" spans="1:23" x14ac:dyDescent="0.25">
      <c r="A30" s="113">
        <v>28</v>
      </c>
      <c r="B30" s="114">
        <v>44816</v>
      </c>
      <c r="C30" s="115">
        <v>15</v>
      </c>
      <c r="D30" s="113" t="s">
        <v>912</v>
      </c>
      <c r="E30" s="116">
        <v>5</v>
      </c>
      <c r="F30" s="116">
        <v>8</v>
      </c>
      <c r="G30" s="116">
        <v>17</v>
      </c>
      <c r="H30" s="116">
        <v>21</v>
      </c>
      <c r="I30" s="116">
        <v>25</v>
      </c>
      <c r="J30" s="116">
        <v>28</v>
      </c>
      <c r="K30" s="116">
        <v>31</v>
      </c>
      <c r="L30" s="116">
        <v>37</v>
      </c>
      <c r="M30" s="116">
        <v>38</v>
      </c>
      <c r="N30" s="116">
        <v>44</v>
      </c>
      <c r="O30" s="116">
        <v>45</v>
      </c>
      <c r="P30" s="17"/>
      <c r="Q30" s="55">
        <v>1</v>
      </c>
      <c r="R30" s="55">
        <v>1</v>
      </c>
      <c r="S30" s="55">
        <v>2</v>
      </c>
      <c r="T30" s="336">
        <v>1386</v>
      </c>
      <c r="U30" s="336">
        <v>0</v>
      </c>
      <c r="V30" s="55">
        <v>3</v>
      </c>
      <c r="W30" s="55">
        <v>800</v>
      </c>
    </row>
    <row r="31" spans="1:23" x14ac:dyDescent="0.25">
      <c r="A31" s="113">
        <v>29</v>
      </c>
      <c r="B31" s="114">
        <v>44816</v>
      </c>
      <c r="C31" s="115">
        <v>15</v>
      </c>
      <c r="D31" s="113" t="s">
        <v>913</v>
      </c>
      <c r="E31" s="116">
        <v>1</v>
      </c>
      <c r="F31" s="116">
        <v>5</v>
      </c>
      <c r="G31" s="116">
        <v>16</v>
      </c>
      <c r="H31" s="116">
        <v>19</v>
      </c>
      <c r="I31" s="116">
        <v>20</v>
      </c>
      <c r="J31" s="116">
        <v>25</v>
      </c>
      <c r="K31" s="116">
        <v>28</v>
      </c>
      <c r="L31" s="116">
        <v>30</v>
      </c>
      <c r="M31" s="116">
        <v>38</v>
      </c>
      <c r="N31" s="116">
        <v>43</v>
      </c>
      <c r="O31" s="116">
        <v>45</v>
      </c>
      <c r="P31" s="17"/>
      <c r="Q31" s="337" t="s">
        <v>755</v>
      </c>
      <c r="S31" s="55">
        <v>2</v>
      </c>
      <c r="T31" s="336">
        <v>1386</v>
      </c>
      <c r="U31" s="336">
        <v>448</v>
      </c>
      <c r="V31" s="55">
        <v>2</v>
      </c>
      <c r="W31" s="55">
        <v>1200</v>
      </c>
    </row>
    <row r="32" spans="1:23" x14ac:dyDescent="0.25">
      <c r="A32" s="113">
        <v>30</v>
      </c>
      <c r="B32" s="114">
        <v>44816</v>
      </c>
      <c r="C32" s="115">
        <v>15</v>
      </c>
      <c r="D32" s="113" t="s">
        <v>914</v>
      </c>
      <c r="E32" s="116">
        <v>4</v>
      </c>
      <c r="F32" s="116">
        <v>8</v>
      </c>
      <c r="G32" s="116">
        <v>10</v>
      </c>
      <c r="H32" s="116">
        <v>16</v>
      </c>
      <c r="I32" s="116">
        <v>17</v>
      </c>
      <c r="J32" s="116">
        <v>21</v>
      </c>
      <c r="K32" s="116">
        <v>25</v>
      </c>
      <c r="L32" s="116">
        <v>28</v>
      </c>
      <c r="M32" s="116">
        <v>34</v>
      </c>
      <c r="N32" s="116">
        <v>38</v>
      </c>
      <c r="O32" s="116">
        <v>39</v>
      </c>
      <c r="P32" s="17"/>
      <c r="Q32" s="55">
        <v>1</v>
      </c>
      <c r="R32" s="55">
        <v>1</v>
      </c>
      <c r="S32" s="55">
        <v>2</v>
      </c>
      <c r="T32" s="336">
        <v>1386</v>
      </c>
      <c r="U32" s="336">
        <v>0</v>
      </c>
      <c r="V32" s="55">
        <v>3</v>
      </c>
      <c r="W32" s="55">
        <v>800</v>
      </c>
    </row>
    <row r="33" spans="1:23" x14ac:dyDescent="0.25">
      <c r="A33" s="113">
        <v>31</v>
      </c>
      <c r="B33" s="114">
        <v>44816</v>
      </c>
      <c r="C33" s="115">
        <v>15</v>
      </c>
      <c r="D33" s="113" t="s">
        <v>915</v>
      </c>
      <c r="E33" s="116">
        <v>5</v>
      </c>
      <c r="F33" s="116">
        <v>8</v>
      </c>
      <c r="G33" s="116">
        <v>11</v>
      </c>
      <c r="H33" s="116">
        <v>17</v>
      </c>
      <c r="I33" s="116">
        <v>21</v>
      </c>
      <c r="J33" s="116">
        <v>25</v>
      </c>
      <c r="K33" s="116">
        <v>28</v>
      </c>
      <c r="L33" s="116">
        <v>37</v>
      </c>
      <c r="M33" s="116">
        <v>43</v>
      </c>
      <c r="N33" s="116">
        <v>44</v>
      </c>
      <c r="O33" s="116">
        <v>45</v>
      </c>
      <c r="P33" s="17"/>
      <c r="Q33" s="55">
        <v>1</v>
      </c>
      <c r="R33" s="55">
        <v>2</v>
      </c>
      <c r="S33" s="55">
        <v>2</v>
      </c>
      <c r="T33" s="336">
        <v>1386</v>
      </c>
      <c r="U33" s="336">
        <v>0</v>
      </c>
      <c r="V33" s="55">
        <v>3</v>
      </c>
      <c r="W33" s="55">
        <v>1000</v>
      </c>
    </row>
    <row r="34" spans="1:23" x14ac:dyDescent="0.25">
      <c r="A34" s="113">
        <v>32</v>
      </c>
      <c r="B34" s="114">
        <v>44816</v>
      </c>
      <c r="C34" s="115">
        <v>15</v>
      </c>
      <c r="D34" s="113" t="s">
        <v>916</v>
      </c>
      <c r="E34" s="116">
        <v>5</v>
      </c>
      <c r="F34" s="116">
        <v>8</v>
      </c>
      <c r="G34" s="116">
        <v>16</v>
      </c>
      <c r="H34" s="116">
        <v>19</v>
      </c>
      <c r="I34" s="116">
        <v>20</v>
      </c>
      <c r="J34" s="116">
        <v>25</v>
      </c>
      <c r="K34" s="116">
        <v>28</v>
      </c>
      <c r="L34" s="116">
        <v>30</v>
      </c>
      <c r="M34" s="116">
        <v>38</v>
      </c>
      <c r="N34" s="116">
        <v>43</v>
      </c>
      <c r="O34" s="116">
        <v>49</v>
      </c>
      <c r="P34" s="17"/>
      <c r="Q34" s="55">
        <v>3</v>
      </c>
      <c r="S34" s="55">
        <v>2</v>
      </c>
      <c r="T34" s="336">
        <v>1386</v>
      </c>
      <c r="U34" s="336">
        <v>0</v>
      </c>
      <c r="V34" s="55">
        <v>2</v>
      </c>
      <c r="W34" s="55">
        <v>1200</v>
      </c>
    </row>
    <row r="35" spans="1:23" x14ac:dyDescent="0.25">
      <c r="A35" s="113">
        <v>33</v>
      </c>
      <c r="B35" s="114">
        <v>44816</v>
      </c>
      <c r="C35" s="115">
        <v>15</v>
      </c>
      <c r="D35" s="113" t="s">
        <v>917</v>
      </c>
      <c r="E35" s="116">
        <v>4</v>
      </c>
      <c r="F35" s="116">
        <v>5</v>
      </c>
      <c r="G35" s="116">
        <v>8</v>
      </c>
      <c r="H35" s="116">
        <v>16</v>
      </c>
      <c r="I35" s="116">
        <v>25</v>
      </c>
      <c r="J35" s="116">
        <v>28</v>
      </c>
      <c r="K35" s="116">
        <v>31</v>
      </c>
      <c r="L35" s="116">
        <v>34</v>
      </c>
      <c r="M35" s="116">
        <v>38</v>
      </c>
      <c r="N35" s="116">
        <v>39</v>
      </c>
      <c r="O35" s="116">
        <v>43</v>
      </c>
      <c r="P35" s="17"/>
      <c r="Q35" s="55">
        <v>1</v>
      </c>
      <c r="R35" s="55">
        <v>1</v>
      </c>
      <c r="S35" s="55">
        <v>2</v>
      </c>
      <c r="T35" s="336">
        <v>1386</v>
      </c>
      <c r="U35" s="336">
        <v>0</v>
      </c>
      <c r="V35" s="55">
        <v>3</v>
      </c>
      <c r="W35" s="55">
        <v>800</v>
      </c>
    </row>
    <row r="36" spans="1:23" x14ac:dyDescent="0.25">
      <c r="A36" s="113">
        <v>34</v>
      </c>
      <c r="B36" s="114">
        <v>44816</v>
      </c>
      <c r="C36" s="115">
        <v>15</v>
      </c>
      <c r="D36" s="113" t="s">
        <v>918</v>
      </c>
      <c r="E36" s="116">
        <v>1</v>
      </c>
      <c r="F36" s="116">
        <v>5</v>
      </c>
      <c r="G36" s="116">
        <v>11</v>
      </c>
      <c r="H36" s="116">
        <v>17</v>
      </c>
      <c r="I36" s="116">
        <v>21</v>
      </c>
      <c r="J36" s="116">
        <v>25</v>
      </c>
      <c r="K36" s="116">
        <v>28</v>
      </c>
      <c r="L36" s="116">
        <v>34</v>
      </c>
      <c r="M36" s="116">
        <v>39</v>
      </c>
      <c r="N36" s="116">
        <v>43</v>
      </c>
      <c r="O36" s="116">
        <v>44</v>
      </c>
      <c r="P36" s="17"/>
      <c r="Q36" s="55">
        <v>2</v>
      </c>
      <c r="R36" s="55">
        <v>1</v>
      </c>
      <c r="S36" s="55">
        <v>2</v>
      </c>
      <c r="T36" s="336">
        <v>1386</v>
      </c>
      <c r="U36" s="336">
        <v>0</v>
      </c>
      <c r="V36" s="55">
        <v>3</v>
      </c>
      <c r="W36" s="55">
        <v>1000</v>
      </c>
    </row>
    <row r="37" spans="1:23" x14ac:dyDescent="0.25">
      <c r="A37" s="113">
        <v>35</v>
      </c>
      <c r="B37" s="114">
        <v>44816</v>
      </c>
      <c r="C37" s="115">
        <v>15</v>
      </c>
      <c r="D37" s="113" t="s">
        <v>919</v>
      </c>
      <c r="E37" s="116">
        <v>5</v>
      </c>
      <c r="F37" s="116">
        <v>6</v>
      </c>
      <c r="G37" s="116">
        <v>8</v>
      </c>
      <c r="H37" s="116">
        <v>11</v>
      </c>
      <c r="I37" s="116">
        <v>15</v>
      </c>
      <c r="J37" s="116">
        <v>16</v>
      </c>
      <c r="K37" s="116">
        <v>29</v>
      </c>
      <c r="L37" s="116">
        <v>30</v>
      </c>
      <c r="M37" s="116">
        <v>38</v>
      </c>
      <c r="N37" s="116">
        <v>39</v>
      </c>
      <c r="O37" s="116">
        <v>43</v>
      </c>
      <c r="P37" s="17"/>
      <c r="Q37" s="55">
        <v>2</v>
      </c>
      <c r="T37" s="336">
        <v>1386</v>
      </c>
      <c r="U37" s="336">
        <v>0</v>
      </c>
      <c r="V37" s="55">
        <v>1</v>
      </c>
      <c r="W37" s="55">
        <v>400</v>
      </c>
    </row>
    <row r="38" spans="1:23" x14ac:dyDescent="0.25">
      <c r="A38" s="113">
        <v>36</v>
      </c>
      <c r="B38" s="114">
        <v>44816</v>
      </c>
      <c r="C38" s="115">
        <v>15</v>
      </c>
      <c r="D38" s="113" t="s">
        <v>920</v>
      </c>
      <c r="E38" s="116">
        <v>5</v>
      </c>
      <c r="F38" s="116">
        <v>8</v>
      </c>
      <c r="G38" s="116">
        <v>16</v>
      </c>
      <c r="H38" s="116">
        <v>25</v>
      </c>
      <c r="I38" s="116">
        <v>28</v>
      </c>
      <c r="J38" s="116">
        <v>29</v>
      </c>
      <c r="K38" s="116">
        <v>30</v>
      </c>
      <c r="L38" s="116">
        <v>38</v>
      </c>
      <c r="M38" s="116">
        <v>39</v>
      </c>
      <c r="N38" s="116">
        <v>43</v>
      </c>
      <c r="O38" s="116">
        <v>48</v>
      </c>
      <c r="P38" s="17"/>
      <c r="Q38" s="55">
        <v>1</v>
      </c>
      <c r="R38" s="55">
        <v>1</v>
      </c>
      <c r="S38" s="55">
        <v>1</v>
      </c>
      <c r="T38" s="336">
        <v>1386</v>
      </c>
      <c r="U38" s="336">
        <v>0</v>
      </c>
      <c r="V38" s="55">
        <v>3</v>
      </c>
      <c r="W38" s="55">
        <v>600</v>
      </c>
    </row>
    <row r="39" spans="1:23" x14ac:dyDescent="0.25">
      <c r="A39" s="113">
        <v>37</v>
      </c>
      <c r="B39" s="114">
        <v>44816</v>
      </c>
      <c r="C39" s="115">
        <v>15</v>
      </c>
      <c r="D39" s="113" t="s">
        <v>921</v>
      </c>
      <c r="E39" s="116">
        <v>1</v>
      </c>
      <c r="F39" s="116">
        <v>2</v>
      </c>
      <c r="G39" s="116">
        <v>8</v>
      </c>
      <c r="H39" s="116">
        <v>11</v>
      </c>
      <c r="I39" s="116">
        <v>21</v>
      </c>
      <c r="J39" s="116">
        <v>25</v>
      </c>
      <c r="K39" s="116">
        <v>28</v>
      </c>
      <c r="L39" s="116">
        <v>30</v>
      </c>
      <c r="M39" s="116">
        <v>39</v>
      </c>
      <c r="N39" s="116">
        <v>45</v>
      </c>
      <c r="O39" s="116">
        <v>47</v>
      </c>
      <c r="P39" s="17"/>
      <c r="Q39" s="55">
        <v>2</v>
      </c>
      <c r="R39" s="55">
        <v>2</v>
      </c>
      <c r="S39" s="55">
        <v>1</v>
      </c>
      <c r="T39" s="336">
        <v>1386</v>
      </c>
      <c r="U39" s="336">
        <v>0</v>
      </c>
      <c r="V39" s="55">
        <v>3</v>
      </c>
      <c r="W39" s="55">
        <v>1000</v>
      </c>
    </row>
    <row r="40" spans="1:23" x14ac:dyDescent="0.25">
      <c r="A40" s="113">
        <v>38</v>
      </c>
      <c r="B40" s="114">
        <v>44816</v>
      </c>
      <c r="C40" s="115">
        <v>15</v>
      </c>
      <c r="D40" s="113" t="s">
        <v>922</v>
      </c>
      <c r="E40" s="116">
        <v>2</v>
      </c>
      <c r="F40" s="116">
        <v>4</v>
      </c>
      <c r="G40" s="116">
        <v>7</v>
      </c>
      <c r="H40" s="116">
        <v>10</v>
      </c>
      <c r="I40" s="116">
        <v>19</v>
      </c>
      <c r="J40" s="116">
        <v>20</v>
      </c>
      <c r="K40" s="116">
        <v>22</v>
      </c>
      <c r="L40" s="116">
        <v>24</v>
      </c>
      <c r="M40" s="116">
        <v>25</v>
      </c>
      <c r="N40" s="116">
        <v>29</v>
      </c>
      <c r="O40" s="116">
        <v>32</v>
      </c>
      <c r="P40" s="17"/>
      <c r="Q40" s="55">
        <v>2</v>
      </c>
      <c r="R40" s="55">
        <v>1</v>
      </c>
      <c r="S40" s="55">
        <v>2</v>
      </c>
      <c r="T40" s="336">
        <v>1386</v>
      </c>
      <c r="U40" s="336">
        <v>0</v>
      </c>
      <c r="V40" s="55">
        <v>3</v>
      </c>
      <c r="W40" s="55">
        <v>1000</v>
      </c>
    </row>
    <row r="41" spans="1:23" x14ac:dyDescent="0.25">
      <c r="A41" s="109">
        <v>39</v>
      </c>
      <c r="B41" s="110">
        <v>44802</v>
      </c>
      <c r="C41" s="111">
        <v>15</v>
      </c>
      <c r="D41" s="109" t="s">
        <v>904</v>
      </c>
      <c r="E41" s="112">
        <v>1</v>
      </c>
      <c r="F41" s="112">
        <v>2</v>
      </c>
      <c r="G41" s="112">
        <v>4</v>
      </c>
      <c r="H41" s="112">
        <v>18</v>
      </c>
      <c r="I41" s="112">
        <v>19</v>
      </c>
      <c r="J41" s="112">
        <v>22</v>
      </c>
      <c r="K41" s="112">
        <v>27</v>
      </c>
      <c r="L41" s="112">
        <v>29</v>
      </c>
      <c r="M41" s="112">
        <v>40</v>
      </c>
      <c r="N41" s="112">
        <v>43</v>
      </c>
      <c r="O41" s="112">
        <v>45</v>
      </c>
      <c r="P41" s="17"/>
      <c r="T41" s="336">
        <v>1386</v>
      </c>
      <c r="U41" s="336">
        <v>0</v>
      </c>
      <c r="V41" s="55">
        <v>0</v>
      </c>
      <c r="W41" s="55">
        <v>0</v>
      </c>
    </row>
    <row r="42" spans="1:23" x14ac:dyDescent="0.25">
      <c r="A42" s="109">
        <v>40</v>
      </c>
      <c r="B42" s="110">
        <v>44802</v>
      </c>
      <c r="C42" s="111">
        <v>15</v>
      </c>
      <c r="D42" s="109" t="s">
        <v>905</v>
      </c>
      <c r="E42" s="112">
        <v>4</v>
      </c>
      <c r="F42" s="112">
        <v>6</v>
      </c>
      <c r="G42" s="112">
        <v>11</v>
      </c>
      <c r="H42" s="112">
        <v>13</v>
      </c>
      <c r="I42" s="112">
        <v>16</v>
      </c>
      <c r="J42" s="112">
        <v>18</v>
      </c>
      <c r="K42" s="112">
        <v>33</v>
      </c>
      <c r="L42" s="112">
        <v>40</v>
      </c>
      <c r="M42" s="112">
        <v>41</v>
      </c>
      <c r="N42" s="112">
        <v>43</v>
      </c>
      <c r="O42" s="112">
        <v>45</v>
      </c>
      <c r="P42" s="17"/>
      <c r="S42" s="55">
        <v>1</v>
      </c>
      <c r="T42" s="336">
        <v>1386</v>
      </c>
      <c r="U42" s="336">
        <v>0</v>
      </c>
      <c r="V42" s="55">
        <v>1</v>
      </c>
      <c r="W42" s="55">
        <v>200</v>
      </c>
    </row>
    <row r="43" spans="1:23" x14ac:dyDescent="0.25">
      <c r="A43" s="109">
        <v>41</v>
      </c>
      <c r="B43" s="110">
        <v>44802</v>
      </c>
      <c r="C43" s="111">
        <v>15</v>
      </c>
      <c r="D43" s="109" t="s">
        <v>906</v>
      </c>
      <c r="E43" s="112">
        <v>1</v>
      </c>
      <c r="F43" s="112">
        <v>4</v>
      </c>
      <c r="G43" s="112">
        <v>17</v>
      </c>
      <c r="H43" s="112">
        <v>18</v>
      </c>
      <c r="I43" s="112">
        <v>22</v>
      </c>
      <c r="J43" s="112">
        <v>31</v>
      </c>
      <c r="K43" s="112">
        <v>34</v>
      </c>
      <c r="L43" s="112">
        <v>41</v>
      </c>
      <c r="M43" s="112">
        <v>45</v>
      </c>
      <c r="N43" s="112">
        <v>46</v>
      </c>
      <c r="O43" s="112">
        <v>47</v>
      </c>
      <c r="P43" s="17"/>
      <c r="R43" s="55">
        <v>1</v>
      </c>
      <c r="S43" s="55">
        <v>1</v>
      </c>
      <c r="T43" s="336">
        <v>1386</v>
      </c>
      <c r="U43" s="336">
        <v>0</v>
      </c>
      <c r="V43" s="55">
        <v>2</v>
      </c>
      <c r="W43" s="55">
        <v>400</v>
      </c>
    </row>
    <row r="44" spans="1:23" x14ac:dyDescent="0.25">
      <c r="A44" s="109">
        <v>42</v>
      </c>
      <c r="B44" s="110">
        <v>44802</v>
      </c>
      <c r="C44" s="111">
        <v>15</v>
      </c>
      <c r="D44" s="109" t="s">
        <v>907</v>
      </c>
      <c r="E44" s="112">
        <v>1</v>
      </c>
      <c r="F44" s="112">
        <v>2</v>
      </c>
      <c r="G44" s="112">
        <v>8</v>
      </c>
      <c r="H44" s="112">
        <v>18</v>
      </c>
      <c r="I44" s="112">
        <v>19</v>
      </c>
      <c r="J44" s="112">
        <v>22</v>
      </c>
      <c r="K44" s="112">
        <v>30</v>
      </c>
      <c r="L44" s="112">
        <v>38</v>
      </c>
      <c r="M44" s="112">
        <v>40</v>
      </c>
      <c r="N44" s="112">
        <v>43</v>
      </c>
      <c r="O44" s="112">
        <v>45</v>
      </c>
      <c r="P44" s="17"/>
      <c r="Q44" s="55">
        <v>2</v>
      </c>
      <c r="S44" s="55">
        <v>1</v>
      </c>
      <c r="T44" s="336">
        <v>1386</v>
      </c>
      <c r="U44" s="336">
        <v>0</v>
      </c>
      <c r="V44" s="55">
        <v>2</v>
      </c>
      <c r="W44" s="55">
        <v>600</v>
      </c>
    </row>
    <row r="45" spans="1:23" x14ac:dyDescent="0.25">
      <c r="A45" s="109">
        <v>43</v>
      </c>
      <c r="B45" s="110">
        <v>44802</v>
      </c>
      <c r="C45" s="111">
        <v>15</v>
      </c>
      <c r="D45" s="109" t="s">
        <v>908</v>
      </c>
      <c r="E45" s="112">
        <v>5</v>
      </c>
      <c r="F45" s="112">
        <v>6</v>
      </c>
      <c r="G45" s="112">
        <v>11</v>
      </c>
      <c r="H45" s="112">
        <v>16</v>
      </c>
      <c r="I45" s="112">
        <v>18</v>
      </c>
      <c r="J45" s="112">
        <v>30</v>
      </c>
      <c r="K45" s="112">
        <v>33</v>
      </c>
      <c r="L45" s="112">
        <v>34</v>
      </c>
      <c r="M45" s="112">
        <v>40</v>
      </c>
      <c r="N45" s="112">
        <v>43</v>
      </c>
      <c r="O45" s="112">
        <v>45</v>
      </c>
      <c r="P45" s="17"/>
      <c r="Q45" s="55">
        <v>1</v>
      </c>
      <c r="R45" s="55">
        <v>1</v>
      </c>
      <c r="S45" s="55">
        <v>1</v>
      </c>
      <c r="T45" s="336">
        <v>1386</v>
      </c>
      <c r="U45" s="336">
        <v>0</v>
      </c>
      <c r="V45" s="55">
        <v>3</v>
      </c>
      <c r="W45" s="55">
        <v>600</v>
      </c>
    </row>
    <row r="46" spans="1:23" x14ac:dyDescent="0.25">
      <c r="A46" s="109">
        <v>44</v>
      </c>
      <c r="B46" s="110">
        <v>44802</v>
      </c>
      <c r="C46" s="111">
        <v>15</v>
      </c>
      <c r="D46" s="109" t="s">
        <v>909</v>
      </c>
      <c r="E46" s="112">
        <v>1</v>
      </c>
      <c r="F46" s="112">
        <v>3</v>
      </c>
      <c r="G46" s="112">
        <v>4</v>
      </c>
      <c r="H46" s="112">
        <v>16</v>
      </c>
      <c r="I46" s="112">
        <v>17</v>
      </c>
      <c r="J46" s="112">
        <v>18</v>
      </c>
      <c r="K46" s="112">
        <v>31</v>
      </c>
      <c r="L46" s="112">
        <v>33</v>
      </c>
      <c r="M46" s="112">
        <v>41</v>
      </c>
      <c r="N46" s="112">
        <v>46</v>
      </c>
      <c r="O46" s="112">
        <v>47</v>
      </c>
      <c r="P46" s="17"/>
      <c r="R46" s="55">
        <v>1</v>
      </c>
      <c r="S46" s="55">
        <v>2</v>
      </c>
      <c r="T46" s="336">
        <v>1386</v>
      </c>
      <c r="U46" s="336">
        <v>0</v>
      </c>
      <c r="V46" s="55">
        <v>2</v>
      </c>
      <c r="W46" s="55">
        <v>600</v>
      </c>
    </row>
    <row r="47" spans="1:23" x14ac:dyDescent="0.25">
      <c r="A47" s="109">
        <v>45</v>
      </c>
      <c r="B47" s="110">
        <v>44802</v>
      </c>
      <c r="C47" s="111">
        <v>15</v>
      </c>
      <c r="D47" s="109" t="s">
        <v>910</v>
      </c>
      <c r="E47" s="112">
        <v>1</v>
      </c>
      <c r="F47" s="112">
        <v>2</v>
      </c>
      <c r="G47" s="112">
        <v>8</v>
      </c>
      <c r="H47" s="112">
        <v>18</v>
      </c>
      <c r="I47" s="112">
        <v>19</v>
      </c>
      <c r="J47" s="112">
        <v>20</v>
      </c>
      <c r="K47" s="112">
        <v>29</v>
      </c>
      <c r="L47" s="112">
        <v>30</v>
      </c>
      <c r="M47" s="112">
        <v>38</v>
      </c>
      <c r="N47" s="112">
        <v>43</v>
      </c>
      <c r="O47" s="112">
        <v>45</v>
      </c>
      <c r="P47" s="17"/>
      <c r="Q47" s="55">
        <v>2</v>
      </c>
      <c r="S47" s="55">
        <v>1</v>
      </c>
      <c r="T47" s="336">
        <v>1386</v>
      </c>
      <c r="U47" s="336">
        <v>0</v>
      </c>
      <c r="V47" s="55">
        <v>2</v>
      </c>
      <c r="W47" s="55">
        <v>600</v>
      </c>
    </row>
    <row r="48" spans="1:23" x14ac:dyDescent="0.25">
      <c r="A48" s="109">
        <v>46</v>
      </c>
      <c r="B48" s="110">
        <v>44802</v>
      </c>
      <c r="C48" s="111">
        <v>15</v>
      </c>
      <c r="D48" s="109" t="s">
        <v>911</v>
      </c>
      <c r="E48" s="112">
        <v>5</v>
      </c>
      <c r="F48" s="112">
        <v>6</v>
      </c>
      <c r="G48" s="112">
        <v>11</v>
      </c>
      <c r="H48" s="112">
        <v>13</v>
      </c>
      <c r="I48" s="112">
        <v>16</v>
      </c>
      <c r="J48" s="112">
        <v>18</v>
      </c>
      <c r="K48" s="112">
        <v>30</v>
      </c>
      <c r="L48" s="112">
        <v>34</v>
      </c>
      <c r="M48" s="112">
        <v>40</v>
      </c>
      <c r="N48" s="112">
        <v>43</v>
      </c>
      <c r="O48" s="112">
        <v>45</v>
      </c>
      <c r="P48" s="17"/>
      <c r="Q48" s="55">
        <v>1</v>
      </c>
      <c r="R48" s="55">
        <v>1</v>
      </c>
      <c r="S48" s="55">
        <v>1</v>
      </c>
      <c r="T48" s="336">
        <v>1386</v>
      </c>
      <c r="U48" s="336">
        <v>0</v>
      </c>
      <c r="V48" s="55">
        <v>3</v>
      </c>
      <c r="W48" s="55">
        <v>600</v>
      </c>
    </row>
    <row r="49" spans="1:23" x14ac:dyDescent="0.25">
      <c r="A49" s="109">
        <v>47</v>
      </c>
      <c r="B49" s="110">
        <v>44802</v>
      </c>
      <c r="C49" s="111">
        <v>15</v>
      </c>
      <c r="D49" s="109" t="s">
        <v>912</v>
      </c>
      <c r="E49" s="112">
        <v>1</v>
      </c>
      <c r="F49" s="112">
        <v>3</v>
      </c>
      <c r="G49" s="112">
        <v>5</v>
      </c>
      <c r="H49" s="112">
        <v>6</v>
      </c>
      <c r="I49" s="112">
        <v>7</v>
      </c>
      <c r="J49" s="112">
        <v>16</v>
      </c>
      <c r="K49" s="112">
        <v>17</v>
      </c>
      <c r="L49" s="112">
        <v>31</v>
      </c>
      <c r="M49" s="112">
        <v>41</v>
      </c>
      <c r="N49" s="112">
        <v>46</v>
      </c>
      <c r="O49" s="112">
        <v>47</v>
      </c>
      <c r="P49" s="17"/>
      <c r="Q49" s="55">
        <v>1</v>
      </c>
      <c r="R49" s="55">
        <v>1</v>
      </c>
      <c r="S49" s="55">
        <v>2</v>
      </c>
      <c r="T49" s="336">
        <v>1386</v>
      </c>
      <c r="U49" s="336">
        <v>0</v>
      </c>
      <c r="V49" s="55">
        <v>3</v>
      </c>
      <c r="W49" s="55">
        <v>800</v>
      </c>
    </row>
    <row r="50" spans="1:23" x14ac:dyDescent="0.25">
      <c r="A50" s="109">
        <v>48</v>
      </c>
      <c r="B50" s="110">
        <v>44802</v>
      </c>
      <c r="C50" s="111">
        <v>15</v>
      </c>
      <c r="D50" s="109" t="s">
        <v>913</v>
      </c>
      <c r="E50" s="112">
        <v>1</v>
      </c>
      <c r="F50" s="112">
        <v>8</v>
      </c>
      <c r="G50" s="112">
        <v>16</v>
      </c>
      <c r="H50" s="112">
        <v>18</v>
      </c>
      <c r="I50" s="112">
        <v>19</v>
      </c>
      <c r="J50" s="112">
        <v>25</v>
      </c>
      <c r="K50" s="112">
        <v>30</v>
      </c>
      <c r="L50" s="112">
        <v>38</v>
      </c>
      <c r="M50" s="112">
        <v>40</v>
      </c>
      <c r="N50" s="112">
        <v>43</v>
      </c>
      <c r="O50" s="112">
        <v>45</v>
      </c>
      <c r="P50" s="17"/>
      <c r="Q50" s="337" t="s">
        <v>755</v>
      </c>
      <c r="S50" s="55">
        <v>2</v>
      </c>
      <c r="T50" s="336">
        <v>1386</v>
      </c>
      <c r="U50" s="336">
        <v>448</v>
      </c>
      <c r="V50" s="55">
        <v>2</v>
      </c>
      <c r="W50" s="55">
        <v>1200</v>
      </c>
    </row>
    <row r="51" spans="1:23" x14ac:dyDescent="0.25">
      <c r="A51" s="109">
        <v>49</v>
      </c>
      <c r="B51" s="110">
        <v>44802</v>
      </c>
      <c r="C51" s="111">
        <v>15</v>
      </c>
      <c r="D51" s="109" t="s">
        <v>914</v>
      </c>
      <c r="E51" s="112">
        <v>5</v>
      </c>
      <c r="F51" s="112">
        <v>6</v>
      </c>
      <c r="G51" s="112">
        <v>11</v>
      </c>
      <c r="H51" s="112">
        <v>16</v>
      </c>
      <c r="I51" s="112">
        <v>18</v>
      </c>
      <c r="J51" s="112">
        <v>30</v>
      </c>
      <c r="K51" s="112">
        <v>33</v>
      </c>
      <c r="L51" s="112">
        <v>34</v>
      </c>
      <c r="M51" s="112">
        <v>40</v>
      </c>
      <c r="N51" s="112">
        <v>43</v>
      </c>
      <c r="O51" s="112">
        <v>45</v>
      </c>
      <c r="P51" s="17"/>
      <c r="Q51" s="55">
        <v>1</v>
      </c>
      <c r="R51" s="55">
        <v>1</v>
      </c>
      <c r="S51" s="55">
        <v>1</v>
      </c>
      <c r="T51" s="336">
        <v>1386</v>
      </c>
      <c r="U51" s="336">
        <v>0</v>
      </c>
      <c r="V51" s="55">
        <v>3</v>
      </c>
      <c r="W51" s="55">
        <v>600</v>
      </c>
    </row>
    <row r="52" spans="1:23" x14ac:dyDescent="0.25">
      <c r="A52" s="109">
        <v>50</v>
      </c>
      <c r="B52" s="110">
        <v>44802</v>
      </c>
      <c r="C52" s="111">
        <v>15</v>
      </c>
      <c r="D52" s="109" t="s">
        <v>915</v>
      </c>
      <c r="E52" s="112">
        <v>1</v>
      </c>
      <c r="F52" s="112">
        <v>3</v>
      </c>
      <c r="G52" s="112">
        <v>5</v>
      </c>
      <c r="H52" s="112">
        <v>16</v>
      </c>
      <c r="I52" s="112">
        <v>17</v>
      </c>
      <c r="J52" s="112">
        <v>26</v>
      </c>
      <c r="K52" s="112">
        <v>31</v>
      </c>
      <c r="L52" s="112">
        <v>39</v>
      </c>
      <c r="M52" s="112">
        <v>41</v>
      </c>
      <c r="N52" s="112">
        <v>46</v>
      </c>
      <c r="O52" s="112">
        <v>47</v>
      </c>
      <c r="P52" s="17"/>
      <c r="Q52" s="55">
        <v>1</v>
      </c>
      <c r="R52" s="55">
        <v>2</v>
      </c>
      <c r="S52" s="55">
        <v>2</v>
      </c>
      <c r="T52" s="336">
        <v>1386</v>
      </c>
      <c r="U52" s="336">
        <v>0</v>
      </c>
      <c r="V52" s="55">
        <v>3</v>
      </c>
      <c r="W52" s="55">
        <v>1000</v>
      </c>
    </row>
    <row r="53" spans="1:23" x14ac:dyDescent="0.25">
      <c r="A53" s="109">
        <v>51</v>
      </c>
      <c r="B53" s="110">
        <v>44802</v>
      </c>
      <c r="C53" s="111">
        <v>15</v>
      </c>
      <c r="D53" s="109" t="s">
        <v>916</v>
      </c>
      <c r="E53" s="112">
        <v>1</v>
      </c>
      <c r="F53" s="112">
        <v>5</v>
      </c>
      <c r="G53" s="112">
        <v>18</v>
      </c>
      <c r="H53" s="112">
        <v>19</v>
      </c>
      <c r="I53" s="112">
        <v>20</v>
      </c>
      <c r="J53" s="112">
        <v>22</v>
      </c>
      <c r="K53" s="112">
        <v>25</v>
      </c>
      <c r="L53" s="112">
        <v>30</v>
      </c>
      <c r="M53" s="112">
        <v>40</v>
      </c>
      <c r="N53" s="112">
        <v>43</v>
      </c>
      <c r="O53" s="112">
        <v>45</v>
      </c>
      <c r="P53" s="17"/>
      <c r="Q53" s="55">
        <v>2</v>
      </c>
      <c r="T53" s="336">
        <v>1386</v>
      </c>
      <c r="U53" s="336">
        <v>0</v>
      </c>
      <c r="V53" s="55">
        <v>1</v>
      </c>
      <c r="W53" s="55">
        <v>400</v>
      </c>
    </row>
    <row r="54" spans="1:23" x14ac:dyDescent="0.25">
      <c r="A54" s="109">
        <v>52</v>
      </c>
      <c r="B54" s="110">
        <v>44802</v>
      </c>
      <c r="C54" s="111">
        <v>15</v>
      </c>
      <c r="D54" s="109" t="s">
        <v>917</v>
      </c>
      <c r="E54" s="112">
        <v>5</v>
      </c>
      <c r="F54" s="112">
        <v>6</v>
      </c>
      <c r="G54" s="112">
        <v>11</v>
      </c>
      <c r="H54" s="112">
        <v>13</v>
      </c>
      <c r="I54" s="112">
        <v>16</v>
      </c>
      <c r="J54" s="112">
        <v>18</v>
      </c>
      <c r="K54" s="112">
        <v>30</v>
      </c>
      <c r="L54" s="112">
        <v>33</v>
      </c>
      <c r="M54" s="112">
        <v>34</v>
      </c>
      <c r="N54" s="112">
        <v>40</v>
      </c>
      <c r="O54" s="112">
        <v>45</v>
      </c>
      <c r="P54" s="17"/>
      <c r="Q54" s="55">
        <v>1</v>
      </c>
      <c r="R54" s="55">
        <v>1</v>
      </c>
      <c r="S54" s="55">
        <v>1</v>
      </c>
      <c r="T54" s="336">
        <v>1386</v>
      </c>
      <c r="U54" s="336">
        <v>0</v>
      </c>
      <c r="V54" s="55">
        <v>3</v>
      </c>
      <c r="W54" s="55">
        <v>600</v>
      </c>
    </row>
    <row r="55" spans="1:23" x14ac:dyDescent="0.25">
      <c r="A55" s="109">
        <v>53</v>
      </c>
      <c r="B55" s="110">
        <v>44802</v>
      </c>
      <c r="C55" s="111">
        <v>15</v>
      </c>
      <c r="D55" s="109" t="s">
        <v>918</v>
      </c>
      <c r="E55" s="112">
        <v>3</v>
      </c>
      <c r="F55" s="112">
        <v>6</v>
      </c>
      <c r="G55" s="112">
        <v>16</v>
      </c>
      <c r="H55" s="112">
        <v>17</v>
      </c>
      <c r="I55" s="112">
        <v>18</v>
      </c>
      <c r="J55" s="112">
        <v>26</v>
      </c>
      <c r="K55" s="112">
        <v>31</v>
      </c>
      <c r="L55" s="112">
        <v>39</v>
      </c>
      <c r="M55" s="112">
        <v>41</v>
      </c>
      <c r="N55" s="112">
        <v>46</v>
      </c>
      <c r="O55" s="112">
        <v>47</v>
      </c>
      <c r="P55" s="17"/>
      <c r="R55" s="55">
        <v>2</v>
      </c>
      <c r="S55" s="55">
        <v>2</v>
      </c>
      <c r="T55" s="336">
        <v>1386</v>
      </c>
      <c r="U55" s="336">
        <v>0</v>
      </c>
      <c r="V55" s="55">
        <v>2</v>
      </c>
      <c r="W55" s="55">
        <v>800</v>
      </c>
    </row>
    <row r="56" spans="1:23" x14ac:dyDescent="0.25">
      <c r="A56" s="109">
        <v>54</v>
      </c>
      <c r="B56" s="110">
        <v>44802</v>
      </c>
      <c r="C56" s="111">
        <v>15</v>
      </c>
      <c r="D56" s="109" t="s">
        <v>919</v>
      </c>
      <c r="E56" s="112">
        <v>1</v>
      </c>
      <c r="F56" s="112">
        <v>4</v>
      </c>
      <c r="G56" s="112">
        <v>5</v>
      </c>
      <c r="H56" s="112">
        <v>6</v>
      </c>
      <c r="I56" s="112">
        <v>7</v>
      </c>
      <c r="J56" s="112">
        <v>18</v>
      </c>
      <c r="K56" s="112">
        <v>20</v>
      </c>
      <c r="L56" s="112">
        <v>30</v>
      </c>
      <c r="M56" s="112">
        <v>40</v>
      </c>
      <c r="N56" s="112">
        <v>43</v>
      </c>
      <c r="O56" s="112">
        <v>49</v>
      </c>
      <c r="P56" s="17"/>
      <c r="Q56" s="55">
        <v>1</v>
      </c>
      <c r="T56" s="336">
        <v>1386</v>
      </c>
      <c r="U56" s="336">
        <v>0</v>
      </c>
      <c r="V56" s="55">
        <v>1</v>
      </c>
      <c r="W56" s="55">
        <v>200</v>
      </c>
    </row>
    <row r="57" spans="1:23" x14ac:dyDescent="0.25">
      <c r="A57" s="109">
        <v>55</v>
      </c>
      <c r="B57" s="110">
        <v>44802</v>
      </c>
      <c r="C57" s="111">
        <v>15</v>
      </c>
      <c r="D57" s="109" t="s">
        <v>920</v>
      </c>
      <c r="E57" s="112">
        <v>5</v>
      </c>
      <c r="F57" s="112">
        <v>6</v>
      </c>
      <c r="G57" s="112">
        <v>11</v>
      </c>
      <c r="H57" s="112">
        <v>16</v>
      </c>
      <c r="I57" s="112">
        <v>18</v>
      </c>
      <c r="J57" s="112">
        <v>19</v>
      </c>
      <c r="K57" s="112">
        <v>22</v>
      </c>
      <c r="L57" s="112">
        <v>30</v>
      </c>
      <c r="M57" s="112">
        <v>34</v>
      </c>
      <c r="N57" s="112">
        <v>40</v>
      </c>
      <c r="O57" s="112">
        <v>43</v>
      </c>
      <c r="P57" s="17"/>
      <c r="Q57" s="55">
        <v>1</v>
      </c>
      <c r="R57" s="55">
        <v>1</v>
      </c>
      <c r="S57" s="55">
        <v>1</v>
      </c>
      <c r="T57" s="336">
        <v>1386</v>
      </c>
      <c r="U57" s="336">
        <v>0</v>
      </c>
      <c r="V57" s="55">
        <v>3</v>
      </c>
      <c r="W57" s="55">
        <v>600</v>
      </c>
    </row>
    <row r="58" spans="1:23" x14ac:dyDescent="0.25">
      <c r="A58" s="109">
        <v>56</v>
      </c>
      <c r="B58" s="110">
        <v>44802</v>
      </c>
      <c r="C58" s="111">
        <v>15</v>
      </c>
      <c r="D58" s="109" t="s">
        <v>921</v>
      </c>
      <c r="E58" s="112">
        <v>1</v>
      </c>
      <c r="F58" s="112">
        <v>2</v>
      </c>
      <c r="G58" s="112">
        <v>3</v>
      </c>
      <c r="H58" s="112">
        <v>4</v>
      </c>
      <c r="I58" s="112">
        <v>5</v>
      </c>
      <c r="J58" s="112">
        <v>6</v>
      </c>
      <c r="K58" s="112">
        <v>16</v>
      </c>
      <c r="L58" s="112">
        <v>18</v>
      </c>
      <c r="M58" s="112">
        <v>30</v>
      </c>
      <c r="N58" s="112">
        <v>31</v>
      </c>
      <c r="O58" s="112">
        <v>38</v>
      </c>
      <c r="P58" s="17"/>
      <c r="Q58" s="55">
        <v>2</v>
      </c>
      <c r="R58" s="55">
        <v>1</v>
      </c>
      <c r="S58" s="55">
        <v>2</v>
      </c>
      <c r="T58" s="336">
        <v>1386</v>
      </c>
      <c r="U58" s="336">
        <v>0</v>
      </c>
      <c r="V58" s="55">
        <v>3</v>
      </c>
      <c r="W58" s="55">
        <v>1000</v>
      </c>
    </row>
    <row r="59" spans="1:23" x14ac:dyDescent="0.25">
      <c r="A59" s="109">
        <v>57</v>
      </c>
      <c r="B59" s="110">
        <v>44802</v>
      </c>
      <c r="C59" s="111">
        <v>15</v>
      </c>
      <c r="D59" s="109" t="s">
        <v>922</v>
      </c>
      <c r="E59" s="112">
        <v>1</v>
      </c>
      <c r="F59" s="112">
        <v>5</v>
      </c>
      <c r="G59" s="112">
        <v>11</v>
      </c>
      <c r="H59" s="112">
        <v>12</v>
      </c>
      <c r="I59" s="112">
        <v>14</v>
      </c>
      <c r="J59" s="112">
        <v>15</v>
      </c>
      <c r="K59" s="112">
        <v>19</v>
      </c>
      <c r="L59" s="112">
        <v>20</v>
      </c>
      <c r="M59" s="112">
        <v>23</v>
      </c>
      <c r="N59" s="112">
        <v>25</v>
      </c>
      <c r="O59" s="112">
        <v>27</v>
      </c>
      <c r="P59" s="17"/>
      <c r="Q59" s="55">
        <v>2</v>
      </c>
      <c r="R59" s="55">
        <v>1</v>
      </c>
      <c r="T59" s="336">
        <v>1386</v>
      </c>
      <c r="U59" s="336">
        <v>0</v>
      </c>
      <c r="V59" s="55">
        <v>2</v>
      </c>
      <c r="W59" s="55">
        <v>600</v>
      </c>
    </row>
    <row r="60" spans="1:23" x14ac:dyDescent="0.25">
      <c r="A60" s="113">
        <v>58</v>
      </c>
      <c r="B60" s="114">
        <v>44805</v>
      </c>
      <c r="C60" s="115">
        <v>15</v>
      </c>
      <c r="D60" s="113" t="s">
        <v>904</v>
      </c>
      <c r="E60" s="116">
        <v>1</v>
      </c>
      <c r="F60" s="116">
        <v>2</v>
      </c>
      <c r="G60" s="116">
        <v>4</v>
      </c>
      <c r="H60" s="116">
        <v>8</v>
      </c>
      <c r="I60" s="116">
        <v>18</v>
      </c>
      <c r="J60" s="116">
        <v>19</v>
      </c>
      <c r="K60" s="116">
        <v>22</v>
      </c>
      <c r="L60" s="116">
        <v>29</v>
      </c>
      <c r="M60" s="116">
        <v>40</v>
      </c>
      <c r="N60" s="116">
        <v>43</v>
      </c>
      <c r="O60" s="116">
        <v>45</v>
      </c>
      <c r="P60" s="17"/>
      <c r="Q60" s="55">
        <v>1</v>
      </c>
      <c r="T60" s="336">
        <v>1386</v>
      </c>
      <c r="U60" s="336">
        <v>0</v>
      </c>
      <c r="V60" s="55">
        <v>1</v>
      </c>
      <c r="W60" s="55">
        <v>200</v>
      </c>
    </row>
    <row r="61" spans="1:23" x14ac:dyDescent="0.25">
      <c r="A61" s="113">
        <v>59</v>
      </c>
      <c r="B61" s="114">
        <v>44805</v>
      </c>
      <c r="C61" s="115">
        <v>15</v>
      </c>
      <c r="D61" s="113" t="s">
        <v>905</v>
      </c>
      <c r="E61" s="116">
        <v>4</v>
      </c>
      <c r="F61" s="116">
        <v>6</v>
      </c>
      <c r="G61" s="116">
        <v>8</v>
      </c>
      <c r="H61" s="116">
        <v>16</v>
      </c>
      <c r="I61" s="116">
        <v>18</v>
      </c>
      <c r="J61" s="116">
        <v>19</v>
      </c>
      <c r="K61" s="116">
        <v>40</v>
      </c>
      <c r="L61" s="116">
        <v>41</v>
      </c>
      <c r="M61" s="116">
        <v>43</v>
      </c>
      <c r="N61" s="116">
        <v>45</v>
      </c>
      <c r="O61" s="116">
        <v>46</v>
      </c>
      <c r="P61" s="17"/>
      <c r="Q61" s="55">
        <v>1</v>
      </c>
      <c r="S61" s="55">
        <v>1</v>
      </c>
      <c r="T61" s="336">
        <v>1386</v>
      </c>
      <c r="U61" s="336">
        <v>0</v>
      </c>
      <c r="V61" s="55">
        <v>2</v>
      </c>
      <c r="W61" s="55">
        <v>400</v>
      </c>
    </row>
    <row r="62" spans="1:23" x14ac:dyDescent="0.25">
      <c r="A62" s="113">
        <v>60</v>
      </c>
      <c r="B62" s="114">
        <v>44805</v>
      </c>
      <c r="C62" s="115">
        <v>15</v>
      </c>
      <c r="D62" s="113" t="s">
        <v>906</v>
      </c>
      <c r="E62" s="116">
        <v>6</v>
      </c>
      <c r="F62" s="116">
        <v>8</v>
      </c>
      <c r="G62" s="116">
        <v>11</v>
      </c>
      <c r="H62" s="116">
        <v>17</v>
      </c>
      <c r="I62" s="116">
        <v>19</v>
      </c>
      <c r="J62" s="116">
        <v>20</v>
      </c>
      <c r="K62" s="116">
        <v>30</v>
      </c>
      <c r="L62" s="116">
        <v>36</v>
      </c>
      <c r="M62" s="116">
        <v>40</v>
      </c>
      <c r="N62" s="116">
        <v>43</v>
      </c>
      <c r="O62" s="116">
        <v>47</v>
      </c>
      <c r="P62" s="17"/>
      <c r="Q62" s="55">
        <v>1</v>
      </c>
      <c r="S62" s="55">
        <v>1</v>
      </c>
      <c r="T62" s="336">
        <v>1386</v>
      </c>
      <c r="U62" s="336">
        <v>0</v>
      </c>
      <c r="V62" s="55">
        <v>2</v>
      </c>
      <c r="W62" s="55">
        <v>400</v>
      </c>
    </row>
    <row r="63" spans="1:23" x14ac:dyDescent="0.25">
      <c r="A63" s="113">
        <v>61</v>
      </c>
      <c r="B63" s="114">
        <v>44805</v>
      </c>
      <c r="C63" s="115">
        <v>15</v>
      </c>
      <c r="D63" s="113" t="s">
        <v>907</v>
      </c>
      <c r="E63" s="116">
        <v>1</v>
      </c>
      <c r="F63" s="116">
        <v>2</v>
      </c>
      <c r="G63" s="116">
        <v>8</v>
      </c>
      <c r="H63" s="116">
        <v>16</v>
      </c>
      <c r="I63" s="116">
        <v>18</v>
      </c>
      <c r="J63" s="116">
        <v>19</v>
      </c>
      <c r="K63" s="116">
        <v>30</v>
      </c>
      <c r="L63" s="116">
        <v>38</v>
      </c>
      <c r="M63" s="116">
        <v>40</v>
      </c>
      <c r="N63" s="116">
        <v>43</v>
      </c>
      <c r="O63" s="116">
        <v>45</v>
      </c>
      <c r="P63" s="17"/>
      <c r="Q63" s="55">
        <v>2</v>
      </c>
      <c r="S63" s="55">
        <v>2</v>
      </c>
      <c r="T63" s="336">
        <v>1386</v>
      </c>
      <c r="U63" s="336">
        <v>0</v>
      </c>
      <c r="V63" s="55">
        <v>2</v>
      </c>
      <c r="W63" s="55">
        <v>800</v>
      </c>
    </row>
    <row r="64" spans="1:23" x14ac:dyDescent="0.25">
      <c r="A64" s="113">
        <v>62</v>
      </c>
      <c r="B64" s="114">
        <v>44805</v>
      </c>
      <c r="C64" s="115">
        <v>15</v>
      </c>
      <c r="D64" s="113" t="s">
        <v>908</v>
      </c>
      <c r="E64" s="116">
        <v>5</v>
      </c>
      <c r="F64" s="116">
        <v>6</v>
      </c>
      <c r="G64" s="116">
        <v>8</v>
      </c>
      <c r="H64" s="116">
        <v>16</v>
      </c>
      <c r="I64" s="116">
        <v>18</v>
      </c>
      <c r="J64" s="116">
        <v>19</v>
      </c>
      <c r="K64" s="116">
        <v>24</v>
      </c>
      <c r="L64" s="116">
        <v>40</v>
      </c>
      <c r="M64" s="116">
        <v>43</v>
      </c>
      <c r="N64" s="116">
        <v>45</v>
      </c>
      <c r="O64" s="116">
        <v>46</v>
      </c>
      <c r="P64" s="17"/>
      <c r="Q64" s="55">
        <v>2</v>
      </c>
      <c r="S64" s="55">
        <v>1</v>
      </c>
      <c r="T64" s="336">
        <v>1386</v>
      </c>
      <c r="U64" s="336">
        <v>0</v>
      </c>
      <c r="V64" s="55">
        <v>2</v>
      </c>
      <c r="W64" s="55">
        <v>600</v>
      </c>
    </row>
    <row r="65" spans="1:23" x14ac:dyDescent="0.25">
      <c r="A65" s="113">
        <v>63</v>
      </c>
      <c r="B65" s="114">
        <v>44805</v>
      </c>
      <c r="C65" s="115">
        <v>15</v>
      </c>
      <c r="D65" s="113" t="s">
        <v>909</v>
      </c>
      <c r="E65" s="116">
        <v>8</v>
      </c>
      <c r="F65" s="116">
        <v>9</v>
      </c>
      <c r="G65" s="116">
        <v>17</v>
      </c>
      <c r="H65" s="116">
        <v>18</v>
      </c>
      <c r="I65" s="116">
        <v>19</v>
      </c>
      <c r="J65" s="116">
        <v>20</v>
      </c>
      <c r="K65" s="116">
        <v>30</v>
      </c>
      <c r="L65" s="116">
        <v>40</v>
      </c>
      <c r="M65" s="116">
        <v>43</v>
      </c>
      <c r="N65" s="116">
        <v>45</v>
      </c>
      <c r="O65" s="116">
        <v>47</v>
      </c>
      <c r="P65" s="17"/>
      <c r="Q65" s="55">
        <v>2</v>
      </c>
      <c r="S65" s="55">
        <v>1</v>
      </c>
      <c r="T65" s="336">
        <v>1386</v>
      </c>
      <c r="U65" s="336">
        <v>0</v>
      </c>
      <c r="V65" s="55">
        <v>2</v>
      </c>
      <c r="W65" s="55">
        <v>600</v>
      </c>
    </row>
    <row r="66" spans="1:23" x14ac:dyDescent="0.25">
      <c r="A66" s="113">
        <v>64</v>
      </c>
      <c r="B66" s="114">
        <v>44805</v>
      </c>
      <c r="C66" s="115">
        <v>15</v>
      </c>
      <c r="D66" s="113" t="s">
        <v>910</v>
      </c>
      <c r="E66" s="116">
        <v>1</v>
      </c>
      <c r="F66" s="116">
        <v>2</v>
      </c>
      <c r="G66" s="116">
        <v>8</v>
      </c>
      <c r="H66" s="116">
        <v>18</v>
      </c>
      <c r="I66" s="116">
        <v>19</v>
      </c>
      <c r="J66" s="116">
        <v>20</v>
      </c>
      <c r="K66" s="116">
        <v>29</v>
      </c>
      <c r="L66" s="116">
        <v>30</v>
      </c>
      <c r="M66" s="116">
        <v>38</v>
      </c>
      <c r="N66" s="116">
        <v>43</v>
      </c>
      <c r="O66" s="116">
        <v>45</v>
      </c>
      <c r="P66" s="17"/>
      <c r="Q66" s="55">
        <v>2</v>
      </c>
      <c r="S66" s="55">
        <v>1</v>
      </c>
      <c r="T66" s="336">
        <v>1386</v>
      </c>
      <c r="U66" s="336">
        <v>0</v>
      </c>
      <c r="V66" s="55">
        <v>2</v>
      </c>
      <c r="W66" s="55">
        <v>600</v>
      </c>
    </row>
    <row r="67" spans="1:23" x14ac:dyDescent="0.25">
      <c r="A67" s="113">
        <v>65</v>
      </c>
      <c r="B67" s="114">
        <v>44805</v>
      </c>
      <c r="C67" s="115">
        <v>15</v>
      </c>
      <c r="D67" s="113" t="s">
        <v>911</v>
      </c>
      <c r="E67" s="116">
        <v>5</v>
      </c>
      <c r="F67" s="116">
        <v>6</v>
      </c>
      <c r="G67" s="116">
        <v>8</v>
      </c>
      <c r="H67" s="116">
        <v>18</v>
      </c>
      <c r="I67" s="116">
        <v>19</v>
      </c>
      <c r="J67" s="116">
        <v>24</v>
      </c>
      <c r="K67" s="116">
        <v>30</v>
      </c>
      <c r="L67" s="116">
        <v>33</v>
      </c>
      <c r="M67" s="116">
        <v>40</v>
      </c>
      <c r="N67" s="116">
        <v>43</v>
      </c>
      <c r="O67" s="116">
        <v>45</v>
      </c>
      <c r="P67" s="17"/>
      <c r="Q67" s="55">
        <v>2</v>
      </c>
      <c r="T67" s="336">
        <v>1386</v>
      </c>
      <c r="U67" s="336">
        <v>0</v>
      </c>
      <c r="V67" s="55">
        <v>1</v>
      </c>
      <c r="W67" s="55">
        <v>400</v>
      </c>
    </row>
    <row r="68" spans="1:23" x14ac:dyDescent="0.25">
      <c r="A68" s="113">
        <v>66</v>
      </c>
      <c r="B68" s="114">
        <v>44805</v>
      </c>
      <c r="C68" s="115">
        <v>15</v>
      </c>
      <c r="D68" s="113" t="s">
        <v>912</v>
      </c>
      <c r="E68" s="116">
        <v>6</v>
      </c>
      <c r="F68" s="116">
        <v>8</v>
      </c>
      <c r="G68" s="116">
        <v>17</v>
      </c>
      <c r="H68" s="116">
        <v>18</v>
      </c>
      <c r="I68" s="116">
        <v>19</v>
      </c>
      <c r="J68" s="116">
        <v>20</v>
      </c>
      <c r="K68" s="116">
        <v>30</v>
      </c>
      <c r="L68" s="116">
        <v>31</v>
      </c>
      <c r="M68" s="116">
        <v>43</v>
      </c>
      <c r="N68" s="116">
        <v>45</v>
      </c>
      <c r="O68" s="116">
        <v>47</v>
      </c>
      <c r="P68" s="17"/>
      <c r="Q68" s="55">
        <v>1</v>
      </c>
      <c r="S68" s="55">
        <v>1</v>
      </c>
      <c r="T68" s="336">
        <v>1386</v>
      </c>
      <c r="U68" s="336">
        <v>0</v>
      </c>
      <c r="V68" s="55">
        <v>2</v>
      </c>
      <c r="W68" s="55">
        <v>400</v>
      </c>
    </row>
    <row r="69" spans="1:23" x14ac:dyDescent="0.25">
      <c r="A69" s="113">
        <v>67</v>
      </c>
      <c r="B69" s="114">
        <v>44805</v>
      </c>
      <c r="C69" s="115">
        <v>15</v>
      </c>
      <c r="D69" s="113" t="s">
        <v>913</v>
      </c>
      <c r="E69" s="116">
        <v>1</v>
      </c>
      <c r="F69" s="116">
        <v>8</v>
      </c>
      <c r="G69" s="116">
        <v>16</v>
      </c>
      <c r="H69" s="116">
        <v>18</v>
      </c>
      <c r="I69" s="116">
        <v>19</v>
      </c>
      <c r="J69" s="116">
        <v>20</v>
      </c>
      <c r="K69" s="116">
        <v>25</v>
      </c>
      <c r="L69" s="116">
        <v>30</v>
      </c>
      <c r="M69" s="116">
        <v>38</v>
      </c>
      <c r="N69" s="116">
        <v>43</v>
      </c>
      <c r="O69" s="116">
        <v>45</v>
      </c>
      <c r="P69" s="17"/>
      <c r="Q69" s="337" t="s">
        <v>755</v>
      </c>
      <c r="S69" s="55">
        <v>2</v>
      </c>
      <c r="T69" s="336">
        <v>1386</v>
      </c>
      <c r="U69" s="336">
        <v>448</v>
      </c>
      <c r="V69" s="55">
        <v>2</v>
      </c>
      <c r="W69" s="55">
        <v>1200</v>
      </c>
    </row>
    <row r="70" spans="1:23" x14ac:dyDescent="0.25">
      <c r="A70" s="113">
        <v>68</v>
      </c>
      <c r="B70" s="114">
        <v>44805</v>
      </c>
      <c r="C70" s="115">
        <v>15</v>
      </c>
      <c r="D70" s="113" t="s">
        <v>914</v>
      </c>
      <c r="E70" s="116">
        <v>5</v>
      </c>
      <c r="F70" s="116">
        <v>6</v>
      </c>
      <c r="G70" s="116">
        <v>16</v>
      </c>
      <c r="H70" s="116">
        <v>18</v>
      </c>
      <c r="I70" s="116">
        <v>19</v>
      </c>
      <c r="J70" s="116">
        <v>24</v>
      </c>
      <c r="K70" s="116">
        <v>30</v>
      </c>
      <c r="L70" s="116">
        <v>33</v>
      </c>
      <c r="M70" s="116">
        <v>40</v>
      </c>
      <c r="N70" s="116">
        <v>43</v>
      </c>
      <c r="O70" s="116">
        <v>45</v>
      </c>
      <c r="P70" s="17"/>
      <c r="Q70" s="55">
        <v>1</v>
      </c>
      <c r="S70" s="55">
        <v>1</v>
      </c>
      <c r="T70" s="336">
        <v>1386</v>
      </c>
      <c r="U70" s="336">
        <v>0</v>
      </c>
      <c r="V70" s="55">
        <v>2</v>
      </c>
      <c r="W70" s="55">
        <v>400</v>
      </c>
    </row>
    <row r="71" spans="1:23" x14ac:dyDescent="0.25">
      <c r="A71" s="113">
        <v>69</v>
      </c>
      <c r="B71" s="114">
        <v>44805</v>
      </c>
      <c r="C71" s="115">
        <v>15</v>
      </c>
      <c r="D71" s="113" t="s">
        <v>915</v>
      </c>
      <c r="E71" s="116">
        <v>6</v>
      </c>
      <c r="F71" s="116">
        <v>17</v>
      </c>
      <c r="G71" s="116">
        <v>19</v>
      </c>
      <c r="H71" s="116">
        <v>20</v>
      </c>
      <c r="I71" s="116">
        <v>30</v>
      </c>
      <c r="J71" s="116">
        <v>31</v>
      </c>
      <c r="K71" s="116">
        <v>34</v>
      </c>
      <c r="L71" s="116">
        <v>43</v>
      </c>
      <c r="M71" s="116">
        <v>45</v>
      </c>
      <c r="N71" s="116">
        <v>46</v>
      </c>
      <c r="O71" s="116">
        <v>47</v>
      </c>
      <c r="P71" s="17"/>
      <c r="R71" s="55">
        <v>1</v>
      </c>
      <c r="S71" s="55">
        <v>1</v>
      </c>
      <c r="T71" s="336">
        <v>1386</v>
      </c>
      <c r="U71" s="336">
        <v>0</v>
      </c>
      <c r="V71" s="55">
        <v>2</v>
      </c>
      <c r="W71" s="55">
        <v>400</v>
      </c>
    </row>
    <row r="72" spans="1:23" x14ac:dyDescent="0.25">
      <c r="A72" s="113">
        <v>70</v>
      </c>
      <c r="B72" s="114">
        <v>44805</v>
      </c>
      <c r="C72" s="115">
        <v>15</v>
      </c>
      <c r="D72" s="113" t="s">
        <v>916</v>
      </c>
      <c r="E72" s="116">
        <v>1</v>
      </c>
      <c r="F72" s="116">
        <v>5</v>
      </c>
      <c r="G72" s="116">
        <v>16</v>
      </c>
      <c r="H72" s="116">
        <v>18</v>
      </c>
      <c r="I72" s="116">
        <v>19</v>
      </c>
      <c r="J72" s="116">
        <v>20</v>
      </c>
      <c r="K72" s="116">
        <v>25</v>
      </c>
      <c r="L72" s="116">
        <v>30</v>
      </c>
      <c r="M72" s="116">
        <v>40</v>
      </c>
      <c r="N72" s="116">
        <v>43</v>
      </c>
      <c r="O72" s="116">
        <v>45</v>
      </c>
      <c r="P72" s="17"/>
      <c r="Q72" s="55">
        <v>2</v>
      </c>
      <c r="S72" s="55">
        <v>1</v>
      </c>
      <c r="T72" s="336">
        <v>1386</v>
      </c>
      <c r="U72" s="336">
        <v>0</v>
      </c>
      <c r="V72" s="55">
        <v>2</v>
      </c>
      <c r="W72" s="55">
        <v>600</v>
      </c>
    </row>
    <row r="73" spans="1:23" x14ac:dyDescent="0.25">
      <c r="A73" s="113">
        <v>71</v>
      </c>
      <c r="B73" s="114">
        <v>44805</v>
      </c>
      <c r="C73" s="115">
        <v>15</v>
      </c>
      <c r="D73" s="113" t="s">
        <v>917</v>
      </c>
      <c r="E73" s="116">
        <v>5</v>
      </c>
      <c r="F73" s="116">
        <v>16</v>
      </c>
      <c r="G73" s="116">
        <v>18</v>
      </c>
      <c r="H73" s="116">
        <v>19</v>
      </c>
      <c r="I73" s="116">
        <v>20</v>
      </c>
      <c r="J73" s="116">
        <v>24</v>
      </c>
      <c r="K73" s="116">
        <v>30</v>
      </c>
      <c r="L73" s="116">
        <v>33</v>
      </c>
      <c r="M73" s="116">
        <v>40</v>
      </c>
      <c r="N73" s="116">
        <v>43</v>
      </c>
      <c r="O73" s="116">
        <v>45</v>
      </c>
      <c r="P73" s="17"/>
      <c r="Q73" s="55">
        <v>1</v>
      </c>
      <c r="S73" s="55">
        <v>1</v>
      </c>
      <c r="T73" s="336">
        <v>1386</v>
      </c>
      <c r="U73" s="336">
        <v>0</v>
      </c>
      <c r="V73" s="55">
        <v>2</v>
      </c>
      <c r="W73" s="55">
        <v>400</v>
      </c>
    </row>
    <row r="74" spans="1:23" x14ac:dyDescent="0.25">
      <c r="A74" s="113">
        <v>72</v>
      </c>
      <c r="B74" s="114">
        <v>44805</v>
      </c>
      <c r="C74" s="115">
        <v>15</v>
      </c>
      <c r="D74" s="113" t="s">
        <v>918</v>
      </c>
      <c r="E74" s="116">
        <v>6</v>
      </c>
      <c r="F74" s="116">
        <v>17</v>
      </c>
      <c r="G74" s="116">
        <v>19</v>
      </c>
      <c r="H74" s="116">
        <v>20</v>
      </c>
      <c r="I74" s="116">
        <v>30</v>
      </c>
      <c r="J74" s="116">
        <v>31</v>
      </c>
      <c r="K74" s="116">
        <v>34</v>
      </c>
      <c r="L74" s="116">
        <v>43</v>
      </c>
      <c r="M74" s="116">
        <v>45</v>
      </c>
      <c r="N74" s="116">
        <v>46</v>
      </c>
      <c r="O74" s="116">
        <v>47</v>
      </c>
      <c r="P74" s="17"/>
      <c r="R74" s="55">
        <v>1</v>
      </c>
      <c r="S74" s="55">
        <v>1</v>
      </c>
      <c r="T74" s="336">
        <v>1386</v>
      </c>
      <c r="U74" s="336">
        <v>0</v>
      </c>
      <c r="V74" s="55">
        <v>2</v>
      </c>
      <c r="W74" s="55">
        <v>400</v>
      </c>
    </row>
    <row r="75" spans="1:23" x14ac:dyDescent="0.25">
      <c r="A75" s="113">
        <v>73</v>
      </c>
      <c r="B75" s="114">
        <v>44805</v>
      </c>
      <c r="C75" s="115">
        <v>15</v>
      </c>
      <c r="D75" s="113" t="s">
        <v>919</v>
      </c>
      <c r="E75" s="116">
        <v>4</v>
      </c>
      <c r="F75" s="116">
        <v>5</v>
      </c>
      <c r="G75" s="116">
        <v>7</v>
      </c>
      <c r="H75" s="116">
        <v>16</v>
      </c>
      <c r="I75" s="116">
        <v>18</v>
      </c>
      <c r="J75" s="116">
        <v>19</v>
      </c>
      <c r="K75" s="116">
        <v>20</v>
      </c>
      <c r="L75" s="116">
        <v>30</v>
      </c>
      <c r="M75" s="116">
        <v>40</v>
      </c>
      <c r="N75" s="116">
        <v>43</v>
      </c>
      <c r="O75" s="116">
        <v>49</v>
      </c>
      <c r="P75" s="17"/>
      <c r="Q75" s="55">
        <v>1</v>
      </c>
      <c r="S75" s="55">
        <v>1</v>
      </c>
      <c r="T75" s="336">
        <v>1386</v>
      </c>
      <c r="U75" s="336">
        <v>0</v>
      </c>
      <c r="V75" s="55">
        <v>2</v>
      </c>
      <c r="W75" s="55">
        <v>400</v>
      </c>
    </row>
    <row r="76" spans="1:23" x14ac:dyDescent="0.25">
      <c r="A76" s="113">
        <v>74</v>
      </c>
      <c r="B76" s="114">
        <v>44805</v>
      </c>
      <c r="C76" s="115">
        <v>15</v>
      </c>
      <c r="D76" s="113" t="s">
        <v>920</v>
      </c>
      <c r="E76" s="116">
        <v>5</v>
      </c>
      <c r="F76" s="116">
        <v>6</v>
      </c>
      <c r="G76" s="116">
        <v>7</v>
      </c>
      <c r="H76" s="116">
        <v>16</v>
      </c>
      <c r="I76" s="116">
        <v>18</v>
      </c>
      <c r="J76" s="116">
        <v>19</v>
      </c>
      <c r="K76" s="116">
        <v>20</v>
      </c>
      <c r="L76" s="116">
        <v>30</v>
      </c>
      <c r="M76" s="116">
        <v>38</v>
      </c>
      <c r="N76" s="116">
        <v>40</v>
      </c>
      <c r="O76" s="116">
        <v>43</v>
      </c>
      <c r="P76" s="17"/>
      <c r="Q76" s="55">
        <v>2</v>
      </c>
      <c r="S76" s="55">
        <v>2</v>
      </c>
      <c r="T76" s="336">
        <v>1386</v>
      </c>
      <c r="U76" s="336">
        <v>0</v>
      </c>
      <c r="V76" s="55">
        <v>2</v>
      </c>
      <c r="W76" s="55">
        <v>800</v>
      </c>
    </row>
    <row r="77" spans="1:23" x14ac:dyDescent="0.25">
      <c r="A77" s="113">
        <v>75</v>
      </c>
      <c r="B77" s="114">
        <v>44805</v>
      </c>
      <c r="C77" s="115">
        <v>15</v>
      </c>
      <c r="D77" s="113" t="s">
        <v>921</v>
      </c>
      <c r="E77" s="116">
        <v>1</v>
      </c>
      <c r="F77" s="116">
        <v>2</v>
      </c>
      <c r="G77" s="116">
        <v>6</v>
      </c>
      <c r="H77" s="116">
        <v>18</v>
      </c>
      <c r="I77" s="116">
        <v>19</v>
      </c>
      <c r="J77" s="116">
        <v>20</v>
      </c>
      <c r="K77" s="116">
        <v>30</v>
      </c>
      <c r="L77" s="116">
        <v>31</v>
      </c>
      <c r="M77" s="116">
        <v>40</v>
      </c>
      <c r="N77" s="116">
        <v>43</v>
      </c>
      <c r="O77" s="116">
        <v>46</v>
      </c>
      <c r="P77" s="17"/>
      <c r="T77" s="336">
        <v>1386</v>
      </c>
      <c r="U77" s="336">
        <v>0</v>
      </c>
      <c r="V77" s="55">
        <v>0</v>
      </c>
      <c r="W77" s="55">
        <v>0</v>
      </c>
    </row>
    <row r="78" spans="1:23" x14ac:dyDescent="0.25">
      <c r="A78" s="113">
        <v>76</v>
      </c>
      <c r="B78" s="114">
        <v>44805</v>
      </c>
      <c r="C78" s="115">
        <v>15</v>
      </c>
      <c r="D78" s="113" t="s">
        <v>922</v>
      </c>
      <c r="E78" s="116">
        <v>2</v>
      </c>
      <c r="F78" s="116">
        <v>3</v>
      </c>
      <c r="G78" s="116">
        <v>5</v>
      </c>
      <c r="H78" s="116">
        <v>7</v>
      </c>
      <c r="I78" s="116">
        <v>11</v>
      </c>
      <c r="J78" s="116">
        <v>12</v>
      </c>
      <c r="K78" s="116">
        <v>13</v>
      </c>
      <c r="L78" s="116">
        <v>15</v>
      </c>
      <c r="M78" s="116">
        <v>21</v>
      </c>
      <c r="N78" s="116">
        <v>23</v>
      </c>
      <c r="O78" s="116">
        <v>27</v>
      </c>
      <c r="P78" s="17"/>
      <c r="Q78" s="55">
        <v>1</v>
      </c>
      <c r="R78" s="55">
        <v>3</v>
      </c>
      <c r="S78" s="55">
        <v>1</v>
      </c>
      <c r="T78" s="336">
        <v>1386</v>
      </c>
      <c r="U78" s="336">
        <v>0</v>
      </c>
      <c r="V78" s="55">
        <v>3</v>
      </c>
      <c r="W78" s="55">
        <v>1200</v>
      </c>
    </row>
    <row r="79" spans="1:23" x14ac:dyDescent="0.25">
      <c r="A79" s="109">
        <v>77</v>
      </c>
      <c r="B79" s="110">
        <v>44807</v>
      </c>
      <c r="C79" s="111">
        <v>15</v>
      </c>
      <c r="D79" s="109" t="s">
        <v>904</v>
      </c>
      <c r="E79" s="112">
        <v>1</v>
      </c>
      <c r="F79" s="112">
        <v>2</v>
      </c>
      <c r="G79" s="112">
        <v>4</v>
      </c>
      <c r="H79" s="112">
        <v>8</v>
      </c>
      <c r="I79" s="112">
        <v>18</v>
      </c>
      <c r="J79" s="112">
        <v>19</v>
      </c>
      <c r="K79" s="112">
        <v>22</v>
      </c>
      <c r="L79" s="112">
        <v>29</v>
      </c>
      <c r="M79" s="112">
        <v>40</v>
      </c>
      <c r="N79" s="112">
        <v>45</v>
      </c>
      <c r="O79" s="112">
        <v>46</v>
      </c>
      <c r="P79" s="17"/>
      <c r="Q79" s="55">
        <v>1</v>
      </c>
      <c r="T79" s="336">
        <v>1386</v>
      </c>
      <c r="U79" s="336">
        <v>0</v>
      </c>
      <c r="V79" s="55">
        <v>1</v>
      </c>
      <c r="W79" s="55">
        <v>200</v>
      </c>
    </row>
    <row r="80" spans="1:23" x14ac:dyDescent="0.25">
      <c r="A80" s="109">
        <v>78</v>
      </c>
      <c r="B80" s="110">
        <v>44807</v>
      </c>
      <c r="C80" s="111">
        <v>15</v>
      </c>
      <c r="D80" s="109" t="s">
        <v>905</v>
      </c>
      <c r="E80" s="112">
        <v>7</v>
      </c>
      <c r="F80" s="112">
        <v>8</v>
      </c>
      <c r="G80" s="112">
        <v>10</v>
      </c>
      <c r="H80" s="112">
        <v>16</v>
      </c>
      <c r="I80" s="112">
        <v>19</v>
      </c>
      <c r="J80" s="112">
        <v>29</v>
      </c>
      <c r="K80" s="112">
        <v>30</v>
      </c>
      <c r="L80" s="112">
        <v>40</v>
      </c>
      <c r="M80" s="112">
        <v>41</v>
      </c>
      <c r="N80" s="112">
        <v>45</v>
      </c>
      <c r="O80" s="112">
        <v>46</v>
      </c>
      <c r="P80" s="17"/>
      <c r="Q80" s="55">
        <v>1</v>
      </c>
      <c r="R80" s="55">
        <v>1</v>
      </c>
      <c r="S80" s="55">
        <v>1</v>
      </c>
      <c r="T80" s="336">
        <v>1386</v>
      </c>
      <c r="U80" s="336">
        <v>0</v>
      </c>
      <c r="V80" s="55">
        <v>3</v>
      </c>
      <c r="W80" s="55">
        <v>600</v>
      </c>
    </row>
    <row r="81" spans="1:23" x14ac:dyDescent="0.25">
      <c r="A81" s="109">
        <v>79</v>
      </c>
      <c r="B81" s="110">
        <v>44807</v>
      </c>
      <c r="C81" s="111">
        <v>15</v>
      </c>
      <c r="D81" s="109" t="s">
        <v>906</v>
      </c>
      <c r="E81" s="112">
        <v>8</v>
      </c>
      <c r="F81" s="112">
        <v>10</v>
      </c>
      <c r="G81" s="112">
        <v>13</v>
      </c>
      <c r="H81" s="112">
        <v>16</v>
      </c>
      <c r="I81" s="112">
        <v>17</v>
      </c>
      <c r="J81" s="112">
        <v>30</v>
      </c>
      <c r="K81" s="112">
        <v>36</v>
      </c>
      <c r="L81" s="112">
        <v>40</v>
      </c>
      <c r="M81" s="112">
        <v>41</v>
      </c>
      <c r="N81" s="112">
        <v>46</v>
      </c>
      <c r="O81" s="112">
        <v>47</v>
      </c>
      <c r="P81" s="17"/>
      <c r="Q81" s="55">
        <v>1</v>
      </c>
      <c r="R81" s="55">
        <v>1</v>
      </c>
      <c r="S81" s="55">
        <v>2</v>
      </c>
      <c r="T81" s="336">
        <v>1386</v>
      </c>
      <c r="U81" s="336">
        <v>0</v>
      </c>
      <c r="V81" s="55">
        <v>3</v>
      </c>
      <c r="W81" s="55">
        <v>800</v>
      </c>
    </row>
    <row r="82" spans="1:23" x14ac:dyDescent="0.25">
      <c r="A82" s="109">
        <v>80</v>
      </c>
      <c r="B82" s="110">
        <v>44807</v>
      </c>
      <c r="C82" s="111">
        <v>15</v>
      </c>
      <c r="D82" s="109" t="s">
        <v>907</v>
      </c>
      <c r="E82" s="112">
        <v>1</v>
      </c>
      <c r="F82" s="112">
        <v>2</v>
      </c>
      <c r="G82" s="112">
        <v>8</v>
      </c>
      <c r="H82" s="112">
        <v>18</v>
      </c>
      <c r="I82" s="112">
        <v>19</v>
      </c>
      <c r="J82" s="112">
        <v>29</v>
      </c>
      <c r="K82" s="112">
        <v>30</v>
      </c>
      <c r="L82" s="112">
        <v>38</v>
      </c>
      <c r="M82" s="112">
        <v>43</v>
      </c>
      <c r="N82" s="112">
        <v>45</v>
      </c>
      <c r="O82" s="112">
        <v>46</v>
      </c>
      <c r="P82" s="17"/>
      <c r="Q82" s="55">
        <v>2</v>
      </c>
      <c r="S82" s="55">
        <v>1</v>
      </c>
      <c r="T82" s="336">
        <v>1386</v>
      </c>
      <c r="U82" s="336">
        <v>0</v>
      </c>
      <c r="V82" s="55">
        <v>2</v>
      </c>
      <c r="W82" s="55">
        <v>600</v>
      </c>
    </row>
    <row r="83" spans="1:23" x14ac:dyDescent="0.25">
      <c r="A83" s="109">
        <v>81</v>
      </c>
      <c r="B83" s="110">
        <v>44807</v>
      </c>
      <c r="C83" s="111">
        <v>15</v>
      </c>
      <c r="D83" s="109" t="s">
        <v>908</v>
      </c>
      <c r="E83" s="112">
        <v>5</v>
      </c>
      <c r="F83" s="112">
        <v>7</v>
      </c>
      <c r="G83" s="112">
        <v>8</v>
      </c>
      <c r="H83" s="112">
        <v>16</v>
      </c>
      <c r="I83" s="112">
        <v>19</v>
      </c>
      <c r="J83" s="112">
        <v>20</v>
      </c>
      <c r="K83" s="112">
        <v>24</v>
      </c>
      <c r="L83" s="112">
        <v>29</v>
      </c>
      <c r="M83" s="112">
        <v>30</v>
      </c>
      <c r="N83" s="112">
        <v>43</v>
      </c>
      <c r="O83" s="112">
        <v>46</v>
      </c>
      <c r="P83" s="17"/>
      <c r="Q83" s="55">
        <v>2</v>
      </c>
      <c r="S83" s="55">
        <v>1</v>
      </c>
      <c r="T83" s="336">
        <v>1386</v>
      </c>
      <c r="U83" s="336">
        <v>0</v>
      </c>
      <c r="V83" s="55">
        <v>2</v>
      </c>
      <c r="W83" s="55">
        <v>600</v>
      </c>
    </row>
    <row r="84" spans="1:23" x14ac:dyDescent="0.25">
      <c r="A84" s="109">
        <v>82</v>
      </c>
      <c r="B84" s="110">
        <v>44807</v>
      </c>
      <c r="C84" s="111">
        <v>15</v>
      </c>
      <c r="D84" s="109" t="s">
        <v>909</v>
      </c>
      <c r="E84" s="112">
        <v>8</v>
      </c>
      <c r="F84" s="112">
        <v>9</v>
      </c>
      <c r="G84" s="112">
        <v>10</v>
      </c>
      <c r="H84" s="112">
        <v>15</v>
      </c>
      <c r="I84" s="112">
        <v>16</v>
      </c>
      <c r="J84" s="112">
        <v>17</v>
      </c>
      <c r="K84" s="112">
        <v>18</v>
      </c>
      <c r="L84" s="112">
        <v>41</v>
      </c>
      <c r="M84" s="112">
        <v>43</v>
      </c>
      <c r="N84" s="112">
        <v>46</v>
      </c>
      <c r="O84" s="112">
        <v>47</v>
      </c>
      <c r="P84" s="17"/>
      <c r="Q84" s="55">
        <v>2</v>
      </c>
      <c r="R84" s="55">
        <v>2</v>
      </c>
      <c r="S84" s="55">
        <v>2</v>
      </c>
      <c r="T84" s="336">
        <v>1386</v>
      </c>
      <c r="U84" s="336">
        <v>0</v>
      </c>
      <c r="V84" s="55">
        <v>3</v>
      </c>
      <c r="W84" s="55">
        <v>1200</v>
      </c>
    </row>
    <row r="85" spans="1:23" x14ac:dyDescent="0.25">
      <c r="A85" s="109">
        <v>83</v>
      </c>
      <c r="B85" s="110">
        <v>44807</v>
      </c>
      <c r="C85" s="111">
        <v>15</v>
      </c>
      <c r="D85" s="109" t="s">
        <v>910</v>
      </c>
      <c r="E85" s="112">
        <v>1</v>
      </c>
      <c r="F85" s="112">
        <v>2</v>
      </c>
      <c r="G85" s="112">
        <v>8</v>
      </c>
      <c r="H85" s="112">
        <v>18</v>
      </c>
      <c r="I85" s="112">
        <v>19</v>
      </c>
      <c r="J85" s="112">
        <v>20</v>
      </c>
      <c r="K85" s="112">
        <v>29</v>
      </c>
      <c r="L85" s="112">
        <v>30</v>
      </c>
      <c r="M85" s="112">
        <v>38</v>
      </c>
      <c r="N85" s="112">
        <v>43</v>
      </c>
      <c r="O85" s="112">
        <v>45</v>
      </c>
      <c r="P85" s="17"/>
      <c r="Q85" s="55">
        <v>2</v>
      </c>
      <c r="S85" s="55">
        <v>1</v>
      </c>
      <c r="T85" s="336">
        <v>1386</v>
      </c>
      <c r="U85" s="336">
        <v>0</v>
      </c>
      <c r="V85" s="55">
        <v>2</v>
      </c>
      <c r="W85" s="55">
        <v>600</v>
      </c>
    </row>
    <row r="86" spans="1:23" x14ac:dyDescent="0.25">
      <c r="A86" s="109">
        <v>84</v>
      </c>
      <c r="B86" s="110">
        <v>44807</v>
      </c>
      <c r="C86" s="111">
        <v>15</v>
      </c>
      <c r="D86" s="109" t="s">
        <v>911</v>
      </c>
      <c r="E86" s="112">
        <v>5</v>
      </c>
      <c r="F86" s="112">
        <v>7</v>
      </c>
      <c r="G86" s="112">
        <v>8</v>
      </c>
      <c r="H86" s="112">
        <v>16</v>
      </c>
      <c r="I86" s="112">
        <v>19</v>
      </c>
      <c r="J86" s="112">
        <v>24</v>
      </c>
      <c r="K86" s="112">
        <v>29</v>
      </c>
      <c r="L86" s="112">
        <v>30</v>
      </c>
      <c r="M86" s="112">
        <v>33</v>
      </c>
      <c r="N86" s="112">
        <v>43</v>
      </c>
      <c r="O86" s="112">
        <v>45</v>
      </c>
      <c r="P86" s="17"/>
      <c r="Q86" s="55">
        <v>2</v>
      </c>
      <c r="S86" s="55">
        <v>1</v>
      </c>
      <c r="T86" s="336">
        <v>1386</v>
      </c>
      <c r="U86" s="336">
        <v>0</v>
      </c>
      <c r="V86" s="55">
        <v>2</v>
      </c>
      <c r="W86" s="55">
        <v>600</v>
      </c>
    </row>
    <row r="87" spans="1:23" x14ac:dyDescent="0.25">
      <c r="A87" s="109">
        <v>85</v>
      </c>
      <c r="B87" s="110">
        <v>44807</v>
      </c>
      <c r="C87" s="111">
        <v>15</v>
      </c>
      <c r="D87" s="109" t="s">
        <v>912</v>
      </c>
      <c r="E87" s="112">
        <v>5</v>
      </c>
      <c r="F87" s="112">
        <v>8</v>
      </c>
      <c r="G87" s="112">
        <v>10</v>
      </c>
      <c r="H87" s="112">
        <v>16</v>
      </c>
      <c r="I87" s="112">
        <v>17</v>
      </c>
      <c r="J87" s="112">
        <v>18</v>
      </c>
      <c r="K87" s="112">
        <v>27</v>
      </c>
      <c r="L87" s="112">
        <v>41</v>
      </c>
      <c r="M87" s="112">
        <v>43</v>
      </c>
      <c r="N87" s="112">
        <v>46</v>
      </c>
      <c r="O87" s="112">
        <v>47</v>
      </c>
      <c r="P87" s="17"/>
      <c r="Q87" s="55">
        <v>2</v>
      </c>
      <c r="R87" s="55">
        <v>1</v>
      </c>
      <c r="S87" s="55">
        <v>2</v>
      </c>
      <c r="T87" s="336">
        <v>1386</v>
      </c>
      <c r="U87" s="336">
        <v>0</v>
      </c>
      <c r="V87" s="55">
        <v>3</v>
      </c>
      <c r="W87" s="55">
        <v>1000</v>
      </c>
    </row>
    <row r="88" spans="1:23" x14ac:dyDescent="0.25">
      <c r="A88" s="109">
        <v>86</v>
      </c>
      <c r="B88" s="110">
        <v>44807</v>
      </c>
      <c r="C88" s="111">
        <v>15</v>
      </c>
      <c r="D88" s="109" t="s">
        <v>913</v>
      </c>
      <c r="E88" s="112">
        <v>1</v>
      </c>
      <c r="F88" s="112">
        <v>5</v>
      </c>
      <c r="G88" s="112">
        <v>8</v>
      </c>
      <c r="H88" s="112">
        <v>16</v>
      </c>
      <c r="I88" s="112">
        <v>18</v>
      </c>
      <c r="J88" s="112">
        <v>19</v>
      </c>
      <c r="K88" s="112">
        <v>20</v>
      </c>
      <c r="L88" s="112">
        <v>30</v>
      </c>
      <c r="M88" s="112">
        <v>38</v>
      </c>
      <c r="N88" s="112">
        <v>43</v>
      </c>
      <c r="O88" s="112">
        <v>45</v>
      </c>
      <c r="P88" s="17"/>
      <c r="Q88" s="55">
        <v>3</v>
      </c>
      <c r="S88" s="55">
        <v>2</v>
      </c>
      <c r="T88" s="336">
        <v>1386</v>
      </c>
      <c r="U88" s="336">
        <v>0</v>
      </c>
      <c r="V88" s="55">
        <v>2</v>
      </c>
      <c r="W88" s="55">
        <v>1200</v>
      </c>
    </row>
    <row r="89" spans="1:23" x14ac:dyDescent="0.25">
      <c r="A89" s="109">
        <v>87</v>
      </c>
      <c r="B89" s="110">
        <v>44807</v>
      </c>
      <c r="C89" s="111">
        <v>15</v>
      </c>
      <c r="D89" s="109" t="s">
        <v>914</v>
      </c>
      <c r="E89" s="112">
        <v>5</v>
      </c>
      <c r="F89" s="112">
        <v>7</v>
      </c>
      <c r="G89" s="112">
        <v>8</v>
      </c>
      <c r="H89" s="112">
        <v>16</v>
      </c>
      <c r="I89" s="112">
        <v>19</v>
      </c>
      <c r="J89" s="112">
        <v>24</v>
      </c>
      <c r="K89" s="112">
        <v>29</v>
      </c>
      <c r="L89" s="112">
        <v>30</v>
      </c>
      <c r="M89" s="112">
        <v>40</v>
      </c>
      <c r="N89" s="112">
        <v>43</v>
      </c>
      <c r="O89" s="112">
        <v>45</v>
      </c>
      <c r="P89" s="17"/>
      <c r="Q89" s="55">
        <v>2</v>
      </c>
      <c r="S89" s="55">
        <v>1</v>
      </c>
      <c r="T89" s="336">
        <v>1386</v>
      </c>
      <c r="U89" s="336">
        <v>0</v>
      </c>
      <c r="V89" s="55">
        <v>2</v>
      </c>
      <c r="W89" s="55">
        <v>600</v>
      </c>
    </row>
    <row r="90" spans="1:23" x14ac:dyDescent="0.25">
      <c r="A90" s="109">
        <v>88</v>
      </c>
      <c r="B90" s="110">
        <v>44807</v>
      </c>
      <c r="C90" s="111">
        <v>15</v>
      </c>
      <c r="D90" s="109" t="s">
        <v>915</v>
      </c>
      <c r="E90" s="112">
        <v>5</v>
      </c>
      <c r="F90" s="112">
        <v>8</v>
      </c>
      <c r="G90" s="112">
        <v>10</v>
      </c>
      <c r="H90" s="112">
        <v>16</v>
      </c>
      <c r="I90" s="112">
        <v>17</v>
      </c>
      <c r="J90" s="112">
        <v>30</v>
      </c>
      <c r="K90" s="112">
        <v>40</v>
      </c>
      <c r="L90" s="112">
        <v>41</v>
      </c>
      <c r="M90" s="112">
        <v>45</v>
      </c>
      <c r="N90" s="112">
        <v>46</v>
      </c>
      <c r="O90" s="112">
        <v>47</v>
      </c>
      <c r="P90" s="17"/>
      <c r="Q90" s="55">
        <v>2</v>
      </c>
      <c r="R90" s="55">
        <v>1</v>
      </c>
      <c r="S90" s="55">
        <v>2</v>
      </c>
      <c r="T90" s="336">
        <v>1386</v>
      </c>
      <c r="U90" s="336">
        <v>0</v>
      </c>
      <c r="V90" s="55">
        <v>3</v>
      </c>
      <c r="W90" s="55">
        <v>1000</v>
      </c>
    </row>
    <row r="91" spans="1:23" x14ac:dyDescent="0.25">
      <c r="A91" s="109">
        <v>89</v>
      </c>
      <c r="B91" s="110">
        <v>44807</v>
      </c>
      <c r="C91" s="111">
        <v>15</v>
      </c>
      <c r="D91" s="109" t="s">
        <v>916</v>
      </c>
      <c r="E91" s="112">
        <v>1</v>
      </c>
      <c r="F91" s="112">
        <v>5</v>
      </c>
      <c r="G91" s="112">
        <v>8</v>
      </c>
      <c r="H91" s="112">
        <v>16</v>
      </c>
      <c r="I91" s="112">
        <v>18</v>
      </c>
      <c r="J91" s="112">
        <v>19</v>
      </c>
      <c r="K91" s="112">
        <v>20</v>
      </c>
      <c r="L91" s="112">
        <v>25</v>
      </c>
      <c r="M91" s="112">
        <v>30</v>
      </c>
      <c r="N91" s="112">
        <v>40</v>
      </c>
      <c r="O91" s="112">
        <v>43</v>
      </c>
      <c r="P91" s="17"/>
      <c r="Q91" s="55">
        <v>3</v>
      </c>
      <c r="S91" s="55">
        <v>1</v>
      </c>
      <c r="T91" s="336">
        <v>1386</v>
      </c>
      <c r="U91" s="336">
        <v>0</v>
      </c>
      <c r="V91" s="55">
        <v>2</v>
      </c>
      <c r="W91" s="55">
        <v>1000</v>
      </c>
    </row>
    <row r="92" spans="1:23" x14ac:dyDescent="0.25">
      <c r="A92" s="109">
        <v>90</v>
      </c>
      <c r="B92" s="110">
        <v>44807</v>
      </c>
      <c r="C92" s="111">
        <v>15</v>
      </c>
      <c r="D92" s="109" t="s">
        <v>917</v>
      </c>
      <c r="E92" s="112">
        <v>5</v>
      </c>
      <c r="F92" s="112">
        <v>7</v>
      </c>
      <c r="G92" s="112">
        <v>8</v>
      </c>
      <c r="H92" s="112">
        <v>10</v>
      </c>
      <c r="I92" s="112">
        <v>16</v>
      </c>
      <c r="J92" s="112">
        <v>19</v>
      </c>
      <c r="K92" s="112">
        <v>20</v>
      </c>
      <c r="L92" s="112">
        <v>24</v>
      </c>
      <c r="M92" s="112">
        <v>29</v>
      </c>
      <c r="N92" s="112">
        <v>40</v>
      </c>
      <c r="O92" s="112">
        <v>43</v>
      </c>
      <c r="P92" s="17"/>
      <c r="Q92" s="55">
        <v>2</v>
      </c>
      <c r="R92" s="55">
        <v>1</v>
      </c>
      <c r="S92" s="55">
        <v>1</v>
      </c>
      <c r="T92" s="336">
        <v>1386</v>
      </c>
      <c r="U92" s="336">
        <v>0</v>
      </c>
      <c r="V92" s="55">
        <v>3</v>
      </c>
      <c r="W92" s="55">
        <v>800</v>
      </c>
    </row>
    <row r="93" spans="1:23" x14ac:dyDescent="0.25">
      <c r="A93" s="109">
        <v>91</v>
      </c>
      <c r="B93" s="110">
        <v>44807</v>
      </c>
      <c r="C93" s="111">
        <v>15</v>
      </c>
      <c r="D93" s="109" t="s">
        <v>918</v>
      </c>
      <c r="E93" s="112">
        <v>1</v>
      </c>
      <c r="F93" s="112">
        <v>5</v>
      </c>
      <c r="G93" s="112">
        <v>8</v>
      </c>
      <c r="H93" s="112">
        <v>10</v>
      </c>
      <c r="I93" s="112">
        <v>16</v>
      </c>
      <c r="J93" s="112">
        <v>17</v>
      </c>
      <c r="K93" s="112">
        <v>40</v>
      </c>
      <c r="L93" s="112">
        <v>41</v>
      </c>
      <c r="M93" s="112">
        <v>43</v>
      </c>
      <c r="N93" s="112">
        <v>46</v>
      </c>
      <c r="O93" s="112">
        <v>47</v>
      </c>
      <c r="P93" s="17"/>
      <c r="Q93" s="55">
        <v>2</v>
      </c>
      <c r="R93" s="55">
        <v>1</v>
      </c>
      <c r="S93" s="55">
        <v>2</v>
      </c>
      <c r="T93" s="336">
        <v>1386</v>
      </c>
      <c r="U93" s="336">
        <v>0</v>
      </c>
      <c r="V93" s="55">
        <v>3</v>
      </c>
      <c r="W93" s="55">
        <v>1000</v>
      </c>
    </row>
    <row r="94" spans="1:23" x14ac:dyDescent="0.25">
      <c r="A94" s="109">
        <v>92</v>
      </c>
      <c r="B94" s="110">
        <v>44807</v>
      </c>
      <c r="C94" s="111">
        <v>15</v>
      </c>
      <c r="D94" s="109" t="s">
        <v>919</v>
      </c>
      <c r="E94" s="112">
        <v>4</v>
      </c>
      <c r="F94" s="112">
        <v>5</v>
      </c>
      <c r="G94" s="112">
        <v>6</v>
      </c>
      <c r="H94" s="112">
        <v>7</v>
      </c>
      <c r="I94" s="112">
        <v>8</v>
      </c>
      <c r="J94" s="112">
        <v>16</v>
      </c>
      <c r="K94" s="112">
        <v>18</v>
      </c>
      <c r="L94" s="112">
        <v>20</v>
      </c>
      <c r="M94" s="112">
        <v>30</v>
      </c>
      <c r="N94" s="112">
        <v>40</v>
      </c>
      <c r="O94" s="112">
        <v>43</v>
      </c>
      <c r="P94" s="17"/>
      <c r="Q94" s="55">
        <v>2</v>
      </c>
      <c r="S94" s="55">
        <v>1</v>
      </c>
      <c r="T94" s="336">
        <v>1386</v>
      </c>
      <c r="U94" s="336">
        <v>0</v>
      </c>
      <c r="V94" s="55">
        <v>2</v>
      </c>
      <c r="W94" s="55">
        <v>600</v>
      </c>
    </row>
    <row r="95" spans="1:23" x14ac:dyDescent="0.25">
      <c r="A95" s="109">
        <v>93</v>
      </c>
      <c r="B95" s="110">
        <v>44807</v>
      </c>
      <c r="C95" s="111">
        <v>15</v>
      </c>
      <c r="D95" s="109" t="s">
        <v>920</v>
      </c>
      <c r="E95" s="112">
        <v>5</v>
      </c>
      <c r="F95" s="112">
        <v>6</v>
      </c>
      <c r="G95" s="112">
        <v>7</v>
      </c>
      <c r="H95" s="112">
        <v>8</v>
      </c>
      <c r="I95" s="112">
        <v>16</v>
      </c>
      <c r="J95" s="112">
        <v>18</v>
      </c>
      <c r="K95" s="112">
        <v>19</v>
      </c>
      <c r="L95" s="112">
        <v>38</v>
      </c>
      <c r="M95" s="112">
        <v>40</v>
      </c>
      <c r="N95" s="112">
        <v>41</v>
      </c>
      <c r="O95" s="112">
        <v>43</v>
      </c>
      <c r="P95" s="17"/>
      <c r="Q95" s="55">
        <v>3</v>
      </c>
      <c r="S95" s="55">
        <v>2</v>
      </c>
      <c r="T95" s="336">
        <v>1386</v>
      </c>
      <c r="U95" s="336">
        <v>0</v>
      </c>
      <c r="V95" s="55">
        <v>2</v>
      </c>
      <c r="W95" s="55">
        <v>1200</v>
      </c>
    </row>
    <row r="96" spans="1:23" x14ac:dyDescent="0.25">
      <c r="A96" s="109">
        <v>94</v>
      </c>
      <c r="B96" s="110">
        <v>44807</v>
      </c>
      <c r="C96" s="111">
        <v>15</v>
      </c>
      <c r="D96" s="109" t="s">
        <v>921</v>
      </c>
      <c r="E96" s="112">
        <v>1</v>
      </c>
      <c r="F96" s="112">
        <v>2</v>
      </c>
      <c r="G96" s="112">
        <v>3</v>
      </c>
      <c r="H96" s="112">
        <v>4</v>
      </c>
      <c r="I96" s="112">
        <v>5</v>
      </c>
      <c r="J96" s="112">
        <v>6</v>
      </c>
      <c r="K96" s="112">
        <v>8</v>
      </c>
      <c r="L96" s="112">
        <v>16</v>
      </c>
      <c r="M96" s="112">
        <v>40</v>
      </c>
      <c r="N96" s="112">
        <v>41</v>
      </c>
      <c r="O96" s="112">
        <v>46</v>
      </c>
      <c r="P96" s="17"/>
      <c r="Q96" s="55">
        <v>2</v>
      </c>
      <c r="R96" s="55">
        <v>1</v>
      </c>
      <c r="S96" s="55">
        <v>1</v>
      </c>
      <c r="T96" s="336">
        <v>1386</v>
      </c>
      <c r="U96" s="336">
        <v>0</v>
      </c>
      <c r="V96" s="55">
        <v>3</v>
      </c>
      <c r="W96" s="55">
        <v>800</v>
      </c>
    </row>
    <row r="97" spans="1:23" x14ac:dyDescent="0.25">
      <c r="A97" s="109">
        <v>95</v>
      </c>
      <c r="B97" s="110">
        <v>44807</v>
      </c>
      <c r="C97" s="111">
        <v>15</v>
      </c>
      <c r="D97" s="109" t="s">
        <v>922</v>
      </c>
      <c r="E97" s="112">
        <v>3</v>
      </c>
      <c r="F97" s="112">
        <v>4</v>
      </c>
      <c r="G97" s="112">
        <v>5</v>
      </c>
      <c r="H97" s="112">
        <v>7</v>
      </c>
      <c r="I97" s="112">
        <v>11</v>
      </c>
      <c r="J97" s="112">
        <v>12</v>
      </c>
      <c r="K97" s="112">
        <v>16</v>
      </c>
      <c r="L97" s="112">
        <v>19</v>
      </c>
      <c r="M97" s="112">
        <v>20</v>
      </c>
      <c r="N97" s="112">
        <v>21</v>
      </c>
      <c r="O97" s="112">
        <v>23</v>
      </c>
      <c r="P97" s="17"/>
      <c r="Q97" s="55">
        <v>1</v>
      </c>
      <c r="R97" s="55">
        <v>2</v>
      </c>
      <c r="S97" s="55">
        <v>2</v>
      </c>
      <c r="T97" s="336">
        <v>1386</v>
      </c>
      <c r="U97" s="336">
        <v>0</v>
      </c>
      <c r="V97" s="55">
        <v>3</v>
      </c>
      <c r="W97" s="55">
        <v>1000</v>
      </c>
    </row>
    <row r="98" spans="1:23" x14ac:dyDescent="0.25">
      <c r="A98" s="113">
        <v>96</v>
      </c>
      <c r="B98" s="114">
        <v>44809</v>
      </c>
      <c r="C98" s="115">
        <v>15</v>
      </c>
      <c r="D98" s="113" t="s">
        <v>904</v>
      </c>
      <c r="E98" s="116">
        <v>1</v>
      </c>
      <c r="F98" s="116">
        <v>2</v>
      </c>
      <c r="G98" s="116">
        <v>4</v>
      </c>
      <c r="H98" s="116">
        <v>8</v>
      </c>
      <c r="I98" s="116">
        <v>18</v>
      </c>
      <c r="J98" s="116">
        <v>19</v>
      </c>
      <c r="K98" s="116">
        <v>22</v>
      </c>
      <c r="L98" s="116">
        <v>29</v>
      </c>
      <c r="M98" s="116">
        <v>40</v>
      </c>
      <c r="N98" s="116">
        <v>45</v>
      </c>
      <c r="O98" s="116">
        <v>46</v>
      </c>
      <c r="P98" s="17"/>
      <c r="Q98" s="55">
        <v>1</v>
      </c>
      <c r="T98" s="336">
        <v>1386</v>
      </c>
      <c r="U98" s="336">
        <v>0</v>
      </c>
      <c r="V98" s="55">
        <v>1</v>
      </c>
      <c r="W98" s="55">
        <v>200</v>
      </c>
    </row>
    <row r="99" spans="1:23" x14ac:dyDescent="0.25">
      <c r="A99" s="113">
        <v>97</v>
      </c>
      <c r="B99" s="114">
        <v>44809</v>
      </c>
      <c r="C99" s="115">
        <v>15</v>
      </c>
      <c r="D99" s="113" t="s">
        <v>905</v>
      </c>
      <c r="E99" s="116">
        <v>7</v>
      </c>
      <c r="F99" s="116">
        <v>8</v>
      </c>
      <c r="G99" s="116">
        <v>10</v>
      </c>
      <c r="H99" s="116">
        <v>11</v>
      </c>
      <c r="I99" s="116">
        <v>14</v>
      </c>
      <c r="J99" s="116">
        <v>29</v>
      </c>
      <c r="K99" s="116">
        <v>30</v>
      </c>
      <c r="L99" s="116">
        <v>43</v>
      </c>
      <c r="M99" s="116">
        <v>45</v>
      </c>
      <c r="N99" s="116">
        <v>46</v>
      </c>
      <c r="O99" s="116">
        <v>49</v>
      </c>
      <c r="P99" s="17"/>
      <c r="Q99" s="55">
        <v>1</v>
      </c>
      <c r="R99" s="55">
        <v>1</v>
      </c>
      <c r="T99" s="336">
        <v>1386</v>
      </c>
      <c r="U99" s="336">
        <v>0</v>
      </c>
      <c r="V99" s="55">
        <v>2</v>
      </c>
      <c r="W99" s="55">
        <v>400</v>
      </c>
    </row>
    <row r="100" spans="1:23" x14ac:dyDescent="0.25">
      <c r="A100" s="113">
        <v>98</v>
      </c>
      <c r="B100" s="114">
        <v>44809</v>
      </c>
      <c r="C100" s="115">
        <v>15</v>
      </c>
      <c r="D100" s="113" t="s">
        <v>906</v>
      </c>
      <c r="E100" s="116">
        <v>7</v>
      </c>
      <c r="F100" s="116">
        <v>11</v>
      </c>
      <c r="G100" s="116">
        <v>15</v>
      </c>
      <c r="H100" s="116">
        <v>17</v>
      </c>
      <c r="I100" s="116">
        <v>20</v>
      </c>
      <c r="J100" s="116">
        <v>34</v>
      </c>
      <c r="K100" s="116">
        <v>36</v>
      </c>
      <c r="L100" s="116">
        <v>44</v>
      </c>
      <c r="M100" s="116">
        <v>45</v>
      </c>
      <c r="N100" s="116">
        <v>47</v>
      </c>
      <c r="O100" s="116">
        <v>49</v>
      </c>
      <c r="P100" s="17"/>
      <c r="R100" s="55">
        <v>2</v>
      </c>
      <c r="S100" s="55">
        <v>1</v>
      </c>
      <c r="T100" s="336">
        <v>1386</v>
      </c>
      <c r="U100" s="336">
        <v>0</v>
      </c>
      <c r="V100" s="55">
        <v>2</v>
      </c>
      <c r="W100" s="55">
        <v>600</v>
      </c>
    </row>
    <row r="101" spans="1:23" x14ac:dyDescent="0.25">
      <c r="A101" s="113">
        <v>99</v>
      </c>
      <c r="B101" s="114">
        <v>44809</v>
      </c>
      <c r="C101" s="115">
        <v>15</v>
      </c>
      <c r="D101" s="113" t="s">
        <v>907</v>
      </c>
      <c r="E101" s="116">
        <v>1</v>
      </c>
      <c r="F101" s="116">
        <v>2</v>
      </c>
      <c r="G101" s="116">
        <v>8</v>
      </c>
      <c r="H101" s="116">
        <v>18</v>
      </c>
      <c r="I101" s="116">
        <v>19</v>
      </c>
      <c r="J101" s="116">
        <v>29</v>
      </c>
      <c r="K101" s="116">
        <v>30</v>
      </c>
      <c r="L101" s="116">
        <v>38</v>
      </c>
      <c r="M101" s="116">
        <v>43</v>
      </c>
      <c r="N101" s="116">
        <v>45</v>
      </c>
      <c r="O101" s="116">
        <v>46</v>
      </c>
      <c r="P101" s="17"/>
      <c r="Q101" s="55">
        <v>2</v>
      </c>
      <c r="S101" s="55">
        <v>1</v>
      </c>
      <c r="T101" s="336">
        <v>1386</v>
      </c>
      <c r="U101" s="336">
        <v>0</v>
      </c>
      <c r="V101" s="55">
        <v>2</v>
      </c>
      <c r="W101" s="55">
        <v>600</v>
      </c>
    </row>
    <row r="102" spans="1:23" x14ac:dyDescent="0.25">
      <c r="A102" s="113">
        <v>100</v>
      </c>
      <c r="B102" s="114">
        <v>44809</v>
      </c>
      <c r="C102" s="115">
        <v>15</v>
      </c>
      <c r="D102" s="113" t="s">
        <v>908</v>
      </c>
      <c r="E102" s="116">
        <v>5</v>
      </c>
      <c r="F102" s="116">
        <v>7</v>
      </c>
      <c r="G102" s="116">
        <v>8</v>
      </c>
      <c r="H102" s="116">
        <v>10</v>
      </c>
      <c r="I102" s="116">
        <v>14</v>
      </c>
      <c r="J102" s="116">
        <v>29</v>
      </c>
      <c r="K102" s="116">
        <v>30</v>
      </c>
      <c r="L102" s="116">
        <v>43</v>
      </c>
      <c r="M102" s="116">
        <v>45</v>
      </c>
      <c r="N102" s="116">
        <v>46</v>
      </c>
      <c r="O102" s="116">
        <v>49</v>
      </c>
      <c r="P102" s="17"/>
      <c r="Q102" s="55">
        <v>2</v>
      </c>
      <c r="R102" s="55">
        <v>1</v>
      </c>
      <c r="T102" s="336">
        <v>1386</v>
      </c>
      <c r="U102" s="336">
        <v>0</v>
      </c>
      <c r="V102" s="55">
        <v>2</v>
      </c>
      <c r="W102" s="55">
        <v>600</v>
      </c>
    </row>
    <row r="103" spans="1:23" x14ac:dyDescent="0.25">
      <c r="A103" s="113">
        <v>101</v>
      </c>
      <c r="B103" s="114">
        <v>44809</v>
      </c>
      <c r="C103" s="115">
        <v>15</v>
      </c>
      <c r="D103" s="113" t="s">
        <v>909</v>
      </c>
      <c r="E103" s="116">
        <v>7</v>
      </c>
      <c r="F103" s="116">
        <v>9</v>
      </c>
      <c r="G103" s="116">
        <v>15</v>
      </c>
      <c r="H103" s="116">
        <v>17</v>
      </c>
      <c r="I103" s="116">
        <v>19</v>
      </c>
      <c r="J103" s="116">
        <v>20</v>
      </c>
      <c r="K103" s="116">
        <v>27</v>
      </c>
      <c r="L103" s="116">
        <v>29</v>
      </c>
      <c r="M103" s="116">
        <v>34</v>
      </c>
      <c r="N103" s="116">
        <v>46</v>
      </c>
      <c r="O103" s="116">
        <v>47</v>
      </c>
      <c r="P103" s="17"/>
      <c r="Q103" s="55">
        <v>1</v>
      </c>
      <c r="R103" s="55">
        <v>2</v>
      </c>
      <c r="S103" s="55">
        <v>1</v>
      </c>
      <c r="T103" s="336">
        <v>1386</v>
      </c>
      <c r="U103" s="336">
        <v>0</v>
      </c>
      <c r="V103" s="55">
        <v>3</v>
      </c>
      <c r="W103" s="55">
        <v>800</v>
      </c>
    </row>
    <row r="104" spans="1:23" x14ac:dyDescent="0.25">
      <c r="A104" s="113">
        <v>102</v>
      </c>
      <c r="B104" s="114">
        <v>44809</v>
      </c>
      <c r="C104" s="115">
        <v>15</v>
      </c>
      <c r="D104" s="113" t="s">
        <v>910</v>
      </c>
      <c r="E104" s="116">
        <v>1</v>
      </c>
      <c r="F104" s="116">
        <v>2</v>
      </c>
      <c r="G104" s="116">
        <v>8</v>
      </c>
      <c r="H104" s="116">
        <v>16</v>
      </c>
      <c r="I104" s="116">
        <v>18</v>
      </c>
      <c r="J104" s="116">
        <v>19</v>
      </c>
      <c r="K104" s="116">
        <v>29</v>
      </c>
      <c r="L104" s="116">
        <v>30</v>
      </c>
      <c r="M104" s="116">
        <v>38</v>
      </c>
      <c r="N104" s="116">
        <v>43</v>
      </c>
      <c r="O104" s="116">
        <v>45</v>
      </c>
      <c r="P104" s="17"/>
      <c r="Q104" s="55">
        <v>2</v>
      </c>
      <c r="S104" s="55">
        <v>2</v>
      </c>
      <c r="T104" s="336">
        <v>1386</v>
      </c>
      <c r="U104" s="336">
        <v>0</v>
      </c>
      <c r="V104" s="55">
        <v>2</v>
      </c>
      <c r="W104" s="55">
        <v>800</v>
      </c>
    </row>
    <row r="105" spans="1:23" x14ac:dyDescent="0.25">
      <c r="A105" s="113">
        <v>103</v>
      </c>
      <c r="B105" s="114">
        <v>44809</v>
      </c>
      <c r="C105" s="115">
        <v>15</v>
      </c>
      <c r="D105" s="113" t="s">
        <v>911</v>
      </c>
      <c r="E105" s="116">
        <v>5</v>
      </c>
      <c r="F105" s="116">
        <v>8</v>
      </c>
      <c r="G105" s="116">
        <v>10</v>
      </c>
      <c r="H105" s="116">
        <v>11</v>
      </c>
      <c r="I105" s="116">
        <v>14</v>
      </c>
      <c r="J105" s="116">
        <v>16</v>
      </c>
      <c r="K105" s="116">
        <v>29</v>
      </c>
      <c r="L105" s="116">
        <v>30</v>
      </c>
      <c r="M105" s="116">
        <v>43</v>
      </c>
      <c r="N105" s="116">
        <v>45</v>
      </c>
      <c r="O105" s="116">
        <v>49</v>
      </c>
      <c r="P105" s="17"/>
      <c r="Q105" s="55">
        <v>2</v>
      </c>
      <c r="R105" s="55">
        <v>1</v>
      </c>
      <c r="S105" s="55">
        <v>1</v>
      </c>
      <c r="T105" s="336">
        <v>1386</v>
      </c>
      <c r="U105" s="336">
        <v>0</v>
      </c>
      <c r="V105" s="55">
        <v>3</v>
      </c>
      <c r="W105" s="55">
        <v>800</v>
      </c>
    </row>
    <row r="106" spans="1:23" x14ac:dyDescent="0.25">
      <c r="A106" s="113">
        <v>104</v>
      </c>
      <c r="B106" s="114">
        <v>44809</v>
      </c>
      <c r="C106" s="115">
        <v>15</v>
      </c>
      <c r="D106" s="113" t="s">
        <v>912</v>
      </c>
      <c r="E106" s="116">
        <v>5</v>
      </c>
      <c r="F106" s="116">
        <v>7</v>
      </c>
      <c r="G106" s="116">
        <v>15</v>
      </c>
      <c r="H106" s="116">
        <v>17</v>
      </c>
      <c r="I106" s="116">
        <v>20</v>
      </c>
      <c r="J106" s="116">
        <v>22</v>
      </c>
      <c r="K106" s="116">
        <v>27</v>
      </c>
      <c r="L106" s="116">
        <v>29</v>
      </c>
      <c r="M106" s="116">
        <v>34</v>
      </c>
      <c r="N106" s="116">
        <v>44</v>
      </c>
      <c r="O106" s="116">
        <v>47</v>
      </c>
      <c r="P106" s="17"/>
      <c r="Q106" s="55">
        <v>1</v>
      </c>
      <c r="R106" s="55">
        <v>2</v>
      </c>
      <c r="S106" s="55">
        <v>1</v>
      </c>
      <c r="T106" s="336">
        <v>1386</v>
      </c>
      <c r="U106" s="336">
        <v>0</v>
      </c>
      <c r="V106" s="55">
        <v>3</v>
      </c>
      <c r="W106" s="55">
        <v>800</v>
      </c>
    </row>
    <row r="107" spans="1:23" x14ac:dyDescent="0.25">
      <c r="A107" s="113">
        <v>105</v>
      </c>
      <c r="B107" s="114">
        <v>44809</v>
      </c>
      <c r="C107" s="115">
        <v>15</v>
      </c>
      <c r="D107" s="113" t="s">
        <v>913</v>
      </c>
      <c r="E107" s="116">
        <v>1</v>
      </c>
      <c r="F107" s="116">
        <v>5</v>
      </c>
      <c r="G107" s="116">
        <v>16</v>
      </c>
      <c r="H107" s="116">
        <v>18</v>
      </c>
      <c r="I107" s="116">
        <v>19</v>
      </c>
      <c r="J107" s="116">
        <v>20</v>
      </c>
      <c r="K107" s="116">
        <v>29</v>
      </c>
      <c r="L107" s="116">
        <v>30</v>
      </c>
      <c r="M107" s="116">
        <v>38</v>
      </c>
      <c r="N107" s="116">
        <v>43</v>
      </c>
      <c r="O107" s="116">
        <v>45</v>
      </c>
      <c r="P107" s="17"/>
      <c r="Q107" s="55">
        <v>2</v>
      </c>
      <c r="S107" s="55">
        <v>2</v>
      </c>
      <c r="T107" s="336">
        <v>1386</v>
      </c>
      <c r="U107" s="336">
        <v>0</v>
      </c>
      <c r="V107" s="55">
        <v>2</v>
      </c>
      <c r="W107" s="55">
        <v>800</v>
      </c>
    </row>
    <row r="108" spans="1:23" x14ac:dyDescent="0.25">
      <c r="A108" s="113">
        <v>106</v>
      </c>
      <c r="B108" s="114">
        <v>44809</v>
      </c>
      <c r="C108" s="115">
        <v>15</v>
      </c>
      <c r="D108" s="113" t="s">
        <v>914</v>
      </c>
      <c r="E108" s="116">
        <v>5</v>
      </c>
      <c r="F108" s="116">
        <v>8</v>
      </c>
      <c r="G108" s="116">
        <v>10</v>
      </c>
      <c r="H108" s="116">
        <v>11</v>
      </c>
      <c r="I108" s="116">
        <v>14</v>
      </c>
      <c r="J108" s="116">
        <v>16</v>
      </c>
      <c r="K108" s="116">
        <v>29</v>
      </c>
      <c r="L108" s="116">
        <v>30</v>
      </c>
      <c r="M108" s="116">
        <v>43</v>
      </c>
      <c r="N108" s="116">
        <v>45</v>
      </c>
      <c r="O108" s="116">
        <v>49</v>
      </c>
      <c r="P108" s="17"/>
      <c r="Q108" s="55">
        <v>2</v>
      </c>
      <c r="R108" s="55">
        <v>1</v>
      </c>
      <c r="S108" s="55">
        <v>1</v>
      </c>
      <c r="T108" s="336">
        <v>1386</v>
      </c>
      <c r="U108" s="336">
        <v>0</v>
      </c>
      <c r="V108" s="55">
        <v>3</v>
      </c>
      <c r="W108" s="55">
        <v>800</v>
      </c>
    </row>
    <row r="109" spans="1:23" x14ac:dyDescent="0.25">
      <c r="A109" s="113">
        <v>107</v>
      </c>
      <c r="B109" s="114">
        <v>44809</v>
      </c>
      <c r="C109" s="115">
        <v>15</v>
      </c>
      <c r="D109" s="113" t="s">
        <v>915</v>
      </c>
      <c r="E109" s="116">
        <v>5</v>
      </c>
      <c r="F109" s="116">
        <v>7</v>
      </c>
      <c r="G109" s="116">
        <v>11</v>
      </c>
      <c r="H109" s="116">
        <v>15</v>
      </c>
      <c r="I109" s="116">
        <v>17</v>
      </c>
      <c r="J109" s="116">
        <v>20</v>
      </c>
      <c r="K109" s="116">
        <v>22</v>
      </c>
      <c r="L109" s="116">
        <v>34</v>
      </c>
      <c r="M109" s="116">
        <v>44</v>
      </c>
      <c r="N109" s="116">
        <v>46</v>
      </c>
      <c r="O109" s="116">
        <v>47</v>
      </c>
      <c r="P109" s="17"/>
      <c r="Q109" s="55">
        <v>1</v>
      </c>
      <c r="R109" s="55">
        <v>2</v>
      </c>
      <c r="S109" s="55">
        <v>1</v>
      </c>
      <c r="T109" s="336">
        <v>1386</v>
      </c>
      <c r="U109" s="336">
        <v>0</v>
      </c>
      <c r="V109" s="55">
        <v>3</v>
      </c>
      <c r="W109" s="55">
        <v>800</v>
      </c>
    </row>
    <row r="110" spans="1:23" x14ac:dyDescent="0.25">
      <c r="A110" s="113">
        <v>108</v>
      </c>
      <c r="B110" s="114">
        <v>44809</v>
      </c>
      <c r="C110" s="115">
        <v>15</v>
      </c>
      <c r="D110" s="113" t="s">
        <v>916</v>
      </c>
      <c r="E110" s="116">
        <v>1</v>
      </c>
      <c r="F110" s="116">
        <v>5</v>
      </c>
      <c r="G110" s="116">
        <v>8</v>
      </c>
      <c r="H110" s="116">
        <v>16</v>
      </c>
      <c r="I110" s="116">
        <v>19</v>
      </c>
      <c r="J110" s="116">
        <v>20</v>
      </c>
      <c r="K110" s="116">
        <v>30</v>
      </c>
      <c r="L110" s="116">
        <v>40</v>
      </c>
      <c r="M110" s="116">
        <v>43</v>
      </c>
      <c r="N110" s="116">
        <v>45</v>
      </c>
      <c r="O110" s="116">
        <v>49</v>
      </c>
      <c r="P110" s="17"/>
      <c r="Q110" s="55">
        <v>2</v>
      </c>
      <c r="S110" s="55">
        <v>1</v>
      </c>
      <c r="T110" s="336">
        <v>1386</v>
      </c>
      <c r="U110" s="336">
        <v>0</v>
      </c>
      <c r="V110" s="55">
        <v>2</v>
      </c>
      <c r="W110" s="55">
        <v>600</v>
      </c>
    </row>
    <row r="111" spans="1:23" x14ac:dyDescent="0.25">
      <c r="A111" s="113">
        <v>109</v>
      </c>
      <c r="B111" s="114">
        <v>44809</v>
      </c>
      <c r="C111" s="115">
        <v>15</v>
      </c>
      <c r="D111" s="113" t="s">
        <v>917</v>
      </c>
      <c r="E111" s="116">
        <v>5</v>
      </c>
      <c r="F111" s="116">
        <v>7</v>
      </c>
      <c r="G111" s="116">
        <v>8</v>
      </c>
      <c r="H111" s="116">
        <v>10</v>
      </c>
      <c r="I111" s="116">
        <v>11</v>
      </c>
      <c r="J111" s="116">
        <v>14</v>
      </c>
      <c r="K111" s="116">
        <v>29</v>
      </c>
      <c r="L111" s="116">
        <v>30</v>
      </c>
      <c r="M111" s="116">
        <v>31</v>
      </c>
      <c r="N111" s="116">
        <v>45</v>
      </c>
      <c r="O111" s="116">
        <v>49</v>
      </c>
      <c r="P111" s="17"/>
      <c r="Q111" s="55">
        <v>2</v>
      </c>
      <c r="R111" s="55">
        <v>1</v>
      </c>
      <c r="T111" s="336">
        <v>1386</v>
      </c>
      <c r="U111" s="336">
        <v>0</v>
      </c>
      <c r="V111" s="55">
        <v>2</v>
      </c>
      <c r="W111" s="55">
        <v>600</v>
      </c>
    </row>
    <row r="112" spans="1:23" x14ac:dyDescent="0.25">
      <c r="A112" s="113">
        <v>110</v>
      </c>
      <c r="B112" s="114">
        <v>44809</v>
      </c>
      <c r="C112" s="115">
        <v>15</v>
      </c>
      <c r="D112" s="113" t="s">
        <v>918</v>
      </c>
      <c r="E112" s="116">
        <v>7</v>
      </c>
      <c r="F112" s="116">
        <v>11</v>
      </c>
      <c r="G112" s="116">
        <v>15</v>
      </c>
      <c r="H112" s="116">
        <v>17</v>
      </c>
      <c r="I112" s="116">
        <v>18</v>
      </c>
      <c r="J112" s="116">
        <v>20</v>
      </c>
      <c r="K112" s="116">
        <v>22</v>
      </c>
      <c r="L112" s="116">
        <v>29</v>
      </c>
      <c r="M112" s="116">
        <v>34</v>
      </c>
      <c r="N112" s="116">
        <v>44</v>
      </c>
      <c r="O112" s="116">
        <v>47</v>
      </c>
      <c r="P112" s="17"/>
      <c r="R112" s="55">
        <v>2</v>
      </c>
      <c r="S112" s="55">
        <v>1</v>
      </c>
      <c r="T112" s="336">
        <v>1386</v>
      </c>
      <c r="U112" s="336">
        <v>0</v>
      </c>
      <c r="V112" s="55">
        <v>2</v>
      </c>
      <c r="W112" s="55">
        <v>600</v>
      </c>
    </row>
    <row r="113" spans="1:23" x14ac:dyDescent="0.25">
      <c r="A113" s="113">
        <v>111</v>
      </c>
      <c r="B113" s="114">
        <v>44809</v>
      </c>
      <c r="C113" s="115">
        <v>15</v>
      </c>
      <c r="D113" s="113" t="s">
        <v>919</v>
      </c>
      <c r="E113" s="116">
        <v>5</v>
      </c>
      <c r="F113" s="116">
        <v>6</v>
      </c>
      <c r="G113" s="116">
        <v>8</v>
      </c>
      <c r="H113" s="116">
        <v>11</v>
      </c>
      <c r="I113" s="116">
        <v>16</v>
      </c>
      <c r="J113" s="116">
        <v>18</v>
      </c>
      <c r="K113" s="116">
        <v>20</v>
      </c>
      <c r="L113" s="116">
        <v>29</v>
      </c>
      <c r="M113" s="116">
        <v>30</v>
      </c>
      <c r="N113" s="116">
        <v>40</v>
      </c>
      <c r="O113" s="116">
        <v>43</v>
      </c>
      <c r="P113" s="17"/>
      <c r="Q113" s="55">
        <v>2</v>
      </c>
      <c r="S113" s="55">
        <v>1</v>
      </c>
      <c r="T113" s="336">
        <v>1386</v>
      </c>
      <c r="U113" s="336">
        <v>0</v>
      </c>
      <c r="V113" s="55">
        <v>2</v>
      </c>
      <c r="W113" s="55">
        <v>600</v>
      </c>
    </row>
    <row r="114" spans="1:23" x14ac:dyDescent="0.25">
      <c r="A114" s="113">
        <v>112</v>
      </c>
      <c r="B114" s="114">
        <v>44809</v>
      </c>
      <c r="C114" s="115">
        <v>15</v>
      </c>
      <c r="D114" s="113" t="s">
        <v>920</v>
      </c>
      <c r="E114" s="116">
        <v>5</v>
      </c>
      <c r="F114" s="116">
        <v>7</v>
      </c>
      <c r="G114" s="116">
        <v>8</v>
      </c>
      <c r="H114" s="116">
        <v>11</v>
      </c>
      <c r="I114" s="116">
        <v>16</v>
      </c>
      <c r="J114" s="116">
        <v>19</v>
      </c>
      <c r="K114" s="116">
        <v>29</v>
      </c>
      <c r="L114" s="116">
        <v>31</v>
      </c>
      <c r="M114" s="116">
        <v>38</v>
      </c>
      <c r="N114" s="116">
        <v>40</v>
      </c>
      <c r="O114" s="116">
        <v>41</v>
      </c>
      <c r="P114" s="17"/>
      <c r="Q114" s="55">
        <v>3</v>
      </c>
      <c r="S114" s="55">
        <v>2</v>
      </c>
      <c r="T114" s="336">
        <v>1386</v>
      </c>
      <c r="U114" s="336">
        <v>0</v>
      </c>
      <c r="V114" s="55">
        <v>2</v>
      </c>
      <c r="W114" s="55">
        <v>1200</v>
      </c>
    </row>
    <row r="115" spans="1:23" x14ac:dyDescent="0.25">
      <c r="A115" s="113">
        <v>113</v>
      </c>
      <c r="B115" s="114">
        <v>44809</v>
      </c>
      <c r="C115" s="115">
        <v>15</v>
      </c>
      <c r="D115" s="113" t="s">
        <v>921</v>
      </c>
      <c r="E115" s="116">
        <v>1</v>
      </c>
      <c r="F115" s="116">
        <v>2</v>
      </c>
      <c r="G115" s="116">
        <v>3</v>
      </c>
      <c r="H115" s="116">
        <v>5</v>
      </c>
      <c r="I115" s="116">
        <v>7</v>
      </c>
      <c r="J115" s="116">
        <v>11</v>
      </c>
      <c r="K115" s="116">
        <v>15</v>
      </c>
      <c r="L115" s="116">
        <v>18</v>
      </c>
      <c r="M115" s="116">
        <v>19</v>
      </c>
      <c r="N115" s="116">
        <v>22</v>
      </c>
      <c r="O115" s="116">
        <v>29</v>
      </c>
      <c r="P115" s="17"/>
      <c r="Q115" s="55">
        <v>1</v>
      </c>
      <c r="R115" s="55">
        <v>2</v>
      </c>
      <c r="T115" s="336">
        <v>1386</v>
      </c>
      <c r="U115" s="336">
        <v>0</v>
      </c>
      <c r="V115" s="55">
        <v>2</v>
      </c>
      <c r="W115" s="55">
        <v>600</v>
      </c>
    </row>
    <row r="116" spans="1:23" x14ac:dyDescent="0.25">
      <c r="A116" s="113">
        <v>114</v>
      </c>
      <c r="B116" s="114">
        <v>44809</v>
      </c>
      <c r="C116" s="115">
        <v>15</v>
      </c>
      <c r="D116" s="113" t="s">
        <v>922</v>
      </c>
      <c r="E116" s="116">
        <v>1</v>
      </c>
      <c r="F116" s="116">
        <v>2</v>
      </c>
      <c r="G116" s="116">
        <v>4</v>
      </c>
      <c r="H116" s="116">
        <v>10</v>
      </c>
      <c r="I116" s="116">
        <v>12</v>
      </c>
      <c r="J116" s="116">
        <v>18</v>
      </c>
      <c r="K116" s="116">
        <v>19</v>
      </c>
      <c r="L116" s="116">
        <v>21</v>
      </c>
      <c r="M116" s="116">
        <v>22</v>
      </c>
      <c r="N116" s="116">
        <v>23</v>
      </c>
      <c r="O116" s="116">
        <v>24</v>
      </c>
      <c r="P116" s="17"/>
      <c r="R116" s="55">
        <v>2</v>
      </c>
      <c r="S116" s="55">
        <v>1</v>
      </c>
      <c r="T116" s="336">
        <v>1386</v>
      </c>
      <c r="U116" s="336">
        <v>0</v>
      </c>
      <c r="V116" s="55">
        <v>2</v>
      </c>
      <c r="W116" s="55">
        <v>600</v>
      </c>
    </row>
    <row r="117" spans="1:23" x14ac:dyDescent="0.25">
      <c r="A117" s="109">
        <v>115</v>
      </c>
      <c r="B117" s="110">
        <v>44812</v>
      </c>
      <c r="C117" s="111">
        <v>15</v>
      </c>
      <c r="D117" s="109" t="s">
        <v>904</v>
      </c>
      <c r="E117" s="112">
        <v>1</v>
      </c>
      <c r="F117" s="112">
        <v>2</v>
      </c>
      <c r="G117" s="112">
        <v>4</v>
      </c>
      <c r="H117" s="112">
        <v>8</v>
      </c>
      <c r="I117" s="112">
        <v>18</v>
      </c>
      <c r="J117" s="112">
        <v>19</v>
      </c>
      <c r="K117" s="112">
        <v>22</v>
      </c>
      <c r="L117" s="112">
        <v>29</v>
      </c>
      <c r="M117" s="112">
        <v>40</v>
      </c>
      <c r="N117" s="112">
        <v>45</v>
      </c>
      <c r="O117" s="112">
        <v>46</v>
      </c>
      <c r="P117" s="17"/>
      <c r="T117" s="336">
        <v>924</v>
      </c>
      <c r="U117" s="336">
        <v>0</v>
      </c>
      <c r="V117" s="55">
        <v>0</v>
      </c>
      <c r="W117" s="55">
        <v>0</v>
      </c>
    </row>
    <row r="118" spans="1:23" x14ac:dyDescent="0.25">
      <c r="A118" s="109">
        <v>116</v>
      </c>
      <c r="B118" s="110">
        <v>44812</v>
      </c>
      <c r="C118" s="111">
        <v>15</v>
      </c>
      <c r="D118" s="109" t="s">
        <v>905</v>
      </c>
      <c r="E118" s="112">
        <v>5</v>
      </c>
      <c r="F118" s="112">
        <v>8</v>
      </c>
      <c r="G118" s="112">
        <v>11</v>
      </c>
      <c r="H118" s="112">
        <v>25</v>
      </c>
      <c r="I118" s="112">
        <v>29</v>
      </c>
      <c r="J118" s="112">
        <v>38</v>
      </c>
      <c r="K118" s="112">
        <v>39</v>
      </c>
      <c r="L118" s="112">
        <v>43</v>
      </c>
      <c r="M118" s="112">
        <v>45</v>
      </c>
      <c r="N118" s="112">
        <v>48</v>
      </c>
      <c r="O118" s="112">
        <v>49</v>
      </c>
      <c r="P118" s="17"/>
      <c r="R118" s="55">
        <v>1</v>
      </c>
      <c r="S118" s="55">
        <v>2</v>
      </c>
      <c r="T118" s="336">
        <v>924</v>
      </c>
      <c r="U118" s="336">
        <v>0</v>
      </c>
      <c r="V118" s="55">
        <v>2</v>
      </c>
      <c r="W118" s="55">
        <v>600</v>
      </c>
    </row>
    <row r="119" spans="1:23" x14ac:dyDescent="0.25">
      <c r="A119" s="109">
        <v>117</v>
      </c>
      <c r="B119" s="110">
        <v>44812</v>
      </c>
      <c r="C119" s="111">
        <v>15</v>
      </c>
      <c r="D119" s="109" t="s">
        <v>906</v>
      </c>
      <c r="E119" s="112">
        <v>6</v>
      </c>
      <c r="F119" s="112">
        <v>8</v>
      </c>
      <c r="G119" s="112">
        <v>9</v>
      </c>
      <c r="H119" s="112">
        <v>17</v>
      </c>
      <c r="I119" s="112">
        <v>23</v>
      </c>
      <c r="J119" s="112">
        <v>30</v>
      </c>
      <c r="K119" s="112">
        <v>36</v>
      </c>
      <c r="L119" s="112">
        <v>38</v>
      </c>
      <c r="M119" s="112">
        <v>43</v>
      </c>
      <c r="N119" s="112">
        <v>44</v>
      </c>
      <c r="O119" s="112">
        <v>47</v>
      </c>
      <c r="P119" s="17"/>
      <c r="S119" s="55">
        <v>2</v>
      </c>
      <c r="T119" s="336">
        <v>924</v>
      </c>
      <c r="U119" s="336">
        <v>0</v>
      </c>
      <c r="V119" s="55">
        <v>1</v>
      </c>
      <c r="W119" s="55">
        <v>400</v>
      </c>
    </row>
    <row r="120" spans="1:23" x14ac:dyDescent="0.25">
      <c r="A120" s="109">
        <v>118</v>
      </c>
      <c r="B120" s="110">
        <v>44812</v>
      </c>
      <c r="C120" s="111">
        <v>15</v>
      </c>
      <c r="D120" s="109" t="s">
        <v>907</v>
      </c>
      <c r="E120" s="112">
        <v>1</v>
      </c>
      <c r="F120" s="112">
        <v>2</v>
      </c>
      <c r="G120" s="112">
        <v>8</v>
      </c>
      <c r="H120" s="112">
        <v>16</v>
      </c>
      <c r="I120" s="112">
        <v>18</v>
      </c>
      <c r="J120" s="112">
        <v>19</v>
      </c>
      <c r="K120" s="112">
        <v>29</v>
      </c>
      <c r="L120" s="112">
        <v>30</v>
      </c>
      <c r="M120" s="112">
        <v>38</v>
      </c>
      <c r="N120" s="112">
        <v>43</v>
      </c>
      <c r="O120" s="112">
        <v>45</v>
      </c>
      <c r="P120" s="17"/>
      <c r="S120" s="55">
        <v>2</v>
      </c>
      <c r="T120" s="336">
        <v>924</v>
      </c>
      <c r="U120" s="336">
        <v>0</v>
      </c>
      <c r="V120" s="55">
        <v>1</v>
      </c>
      <c r="W120" s="55">
        <v>400</v>
      </c>
    </row>
    <row r="121" spans="1:23" x14ac:dyDescent="0.25">
      <c r="A121" s="109">
        <v>119</v>
      </c>
      <c r="B121" s="110">
        <v>44812</v>
      </c>
      <c r="C121" s="111">
        <v>15</v>
      </c>
      <c r="D121" s="109" t="s">
        <v>908</v>
      </c>
      <c r="E121" s="112">
        <v>5</v>
      </c>
      <c r="F121" s="112">
        <v>8</v>
      </c>
      <c r="G121" s="112">
        <v>11</v>
      </c>
      <c r="H121" s="112">
        <v>25</v>
      </c>
      <c r="I121" s="112">
        <v>29</v>
      </c>
      <c r="J121" s="112">
        <v>38</v>
      </c>
      <c r="K121" s="112">
        <v>39</v>
      </c>
      <c r="L121" s="112">
        <v>43</v>
      </c>
      <c r="M121" s="112">
        <v>45</v>
      </c>
      <c r="N121" s="112">
        <v>48</v>
      </c>
      <c r="O121" s="112">
        <v>49</v>
      </c>
      <c r="P121" s="17"/>
      <c r="R121" s="55">
        <v>1</v>
      </c>
      <c r="S121" s="55">
        <v>2</v>
      </c>
      <c r="T121" s="336">
        <v>924</v>
      </c>
      <c r="U121" s="336">
        <v>0</v>
      </c>
      <c r="V121" s="55">
        <v>2</v>
      </c>
      <c r="W121" s="55">
        <v>600</v>
      </c>
    </row>
    <row r="122" spans="1:23" x14ac:dyDescent="0.25">
      <c r="A122" s="109">
        <v>120</v>
      </c>
      <c r="B122" s="110">
        <v>44812</v>
      </c>
      <c r="C122" s="111">
        <v>15</v>
      </c>
      <c r="D122" s="109" t="s">
        <v>909</v>
      </c>
      <c r="E122" s="112">
        <v>6</v>
      </c>
      <c r="F122" s="112">
        <v>8</v>
      </c>
      <c r="G122" s="112">
        <v>17</v>
      </c>
      <c r="H122" s="112">
        <v>19</v>
      </c>
      <c r="I122" s="112">
        <v>23</v>
      </c>
      <c r="J122" s="112">
        <v>24</v>
      </c>
      <c r="K122" s="112">
        <v>29</v>
      </c>
      <c r="L122" s="112">
        <v>30</v>
      </c>
      <c r="M122" s="112">
        <v>38</v>
      </c>
      <c r="N122" s="112">
        <v>43</v>
      </c>
      <c r="O122" s="112">
        <v>49</v>
      </c>
      <c r="P122" s="17"/>
      <c r="S122" s="55">
        <v>1</v>
      </c>
      <c r="T122" s="336">
        <v>924</v>
      </c>
      <c r="U122" s="336">
        <v>0</v>
      </c>
      <c r="V122" s="55">
        <v>1</v>
      </c>
      <c r="W122" s="55">
        <v>200</v>
      </c>
    </row>
    <row r="123" spans="1:23" x14ac:dyDescent="0.25">
      <c r="A123" s="109">
        <v>121</v>
      </c>
      <c r="B123" s="110">
        <v>44812</v>
      </c>
      <c r="C123" s="111">
        <v>15</v>
      </c>
      <c r="D123" s="109" t="s">
        <v>910</v>
      </c>
      <c r="E123" s="112">
        <v>1</v>
      </c>
      <c r="F123" s="112">
        <v>2</v>
      </c>
      <c r="G123" s="112">
        <v>5</v>
      </c>
      <c r="H123" s="112">
        <v>8</v>
      </c>
      <c r="I123" s="112">
        <v>18</v>
      </c>
      <c r="J123" s="112">
        <v>19</v>
      </c>
      <c r="K123" s="112">
        <v>29</v>
      </c>
      <c r="L123" s="112">
        <v>30</v>
      </c>
      <c r="M123" s="112">
        <v>38</v>
      </c>
      <c r="N123" s="112">
        <v>43</v>
      </c>
      <c r="O123" s="112">
        <v>45</v>
      </c>
      <c r="P123" s="17"/>
      <c r="S123" s="55">
        <v>1</v>
      </c>
      <c r="T123" s="336">
        <v>924</v>
      </c>
      <c r="U123" s="336">
        <v>0</v>
      </c>
      <c r="V123" s="55">
        <v>1</v>
      </c>
      <c r="W123" s="55">
        <v>200</v>
      </c>
    </row>
    <row r="124" spans="1:23" x14ac:dyDescent="0.25">
      <c r="A124" s="109">
        <v>122</v>
      </c>
      <c r="B124" s="110">
        <v>44812</v>
      </c>
      <c r="C124" s="111">
        <v>15</v>
      </c>
      <c r="D124" s="109" t="s">
        <v>911</v>
      </c>
      <c r="E124" s="112">
        <v>5</v>
      </c>
      <c r="F124" s="112">
        <v>8</v>
      </c>
      <c r="G124" s="112">
        <v>11</v>
      </c>
      <c r="H124" s="112">
        <v>25</v>
      </c>
      <c r="I124" s="112">
        <v>29</v>
      </c>
      <c r="J124" s="112">
        <v>30</v>
      </c>
      <c r="K124" s="112">
        <v>38</v>
      </c>
      <c r="L124" s="112">
        <v>39</v>
      </c>
      <c r="M124" s="112">
        <v>43</v>
      </c>
      <c r="N124" s="112">
        <v>45</v>
      </c>
      <c r="O124" s="112">
        <v>49</v>
      </c>
      <c r="P124" s="17"/>
      <c r="R124" s="55">
        <v>1</v>
      </c>
      <c r="S124" s="55">
        <v>1</v>
      </c>
      <c r="T124" s="336">
        <v>924</v>
      </c>
      <c r="U124" s="336">
        <v>0</v>
      </c>
      <c r="V124" s="55">
        <v>2</v>
      </c>
      <c r="W124" s="55">
        <v>400</v>
      </c>
    </row>
    <row r="125" spans="1:23" x14ac:dyDescent="0.25">
      <c r="A125" s="109">
        <v>123</v>
      </c>
      <c r="B125" s="110">
        <v>44812</v>
      </c>
      <c r="C125" s="111">
        <v>15</v>
      </c>
      <c r="D125" s="109" t="s">
        <v>912</v>
      </c>
      <c r="E125" s="112">
        <v>4</v>
      </c>
      <c r="F125" s="112">
        <v>6</v>
      </c>
      <c r="G125" s="112">
        <v>8</v>
      </c>
      <c r="H125" s="112">
        <v>9</v>
      </c>
      <c r="I125" s="112">
        <v>17</v>
      </c>
      <c r="J125" s="112">
        <v>24</v>
      </c>
      <c r="K125" s="112">
        <v>30</v>
      </c>
      <c r="L125" s="112">
        <v>38</v>
      </c>
      <c r="M125" s="112">
        <v>40</v>
      </c>
      <c r="N125" s="112">
        <v>43</v>
      </c>
      <c r="O125" s="112">
        <v>49</v>
      </c>
      <c r="P125" s="17"/>
      <c r="S125" s="55">
        <v>1</v>
      </c>
      <c r="T125" s="336">
        <v>924</v>
      </c>
      <c r="U125" s="336">
        <v>0</v>
      </c>
      <c r="V125" s="55">
        <v>1</v>
      </c>
      <c r="W125" s="55">
        <v>200</v>
      </c>
    </row>
    <row r="126" spans="1:23" x14ac:dyDescent="0.25">
      <c r="A126" s="109">
        <v>124</v>
      </c>
      <c r="B126" s="110">
        <v>44812</v>
      </c>
      <c r="C126" s="111">
        <v>15</v>
      </c>
      <c r="D126" s="109" t="s">
        <v>913</v>
      </c>
      <c r="E126" s="112">
        <v>1</v>
      </c>
      <c r="F126" s="112">
        <v>5</v>
      </c>
      <c r="G126" s="112">
        <v>8</v>
      </c>
      <c r="H126" s="112">
        <v>18</v>
      </c>
      <c r="I126" s="112">
        <v>19</v>
      </c>
      <c r="J126" s="112">
        <v>20</v>
      </c>
      <c r="K126" s="112">
        <v>25</v>
      </c>
      <c r="L126" s="112">
        <v>30</v>
      </c>
      <c r="M126" s="112">
        <v>38</v>
      </c>
      <c r="N126" s="112">
        <v>43</v>
      </c>
      <c r="O126" s="112">
        <v>45</v>
      </c>
      <c r="P126" s="17"/>
      <c r="S126" s="55">
        <v>1</v>
      </c>
      <c r="T126" s="336">
        <v>924</v>
      </c>
      <c r="U126" s="336">
        <v>0</v>
      </c>
      <c r="V126" s="55">
        <v>1</v>
      </c>
      <c r="W126" s="55">
        <v>200</v>
      </c>
    </row>
    <row r="127" spans="1:23" x14ac:dyDescent="0.25">
      <c r="A127" s="109">
        <v>125</v>
      </c>
      <c r="B127" s="110">
        <v>44812</v>
      </c>
      <c r="C127" s="111">
        <v>15</v>
      </c>
      <c r="D127" s="109" t="s">
        <v>914</v>
      </c>
      <c r="E127" s="112">
        <v>5</v>
      </c>
      <c r="F127" s="112">
        <v>8</v>
      </c>
      <c r="G127" s="112">
        <v>11</v>
      </c>
      <c r="H127" s="112">
        <v>14</v>
      </c>
      <c r="I127" s="112">
        <v>25</v>
      </c>
      <c r="J127" s="112">
        <v>29</v>
      </c>
      <c r="K127" s="112">
        <v>30</v>
      </c>
      <c r="L127" s="112">
        <v>39</v>
      </c>
      <c r="M127" s="112">
        <v>43</v>
      </c>
      <c r="N127" s="112">
        <v>45</v>
      </c>
      <c r="O127" s="112">
        <v>49</v>
      </c>
      <c r="P127" s="17"/>
      <c r="R127" s="55">
        <v>1</v>
      </c>
      <c r="T127" s="336">
        <v>924</v>
      </c>
      <c r="U127" s="336">
        <v>0</v>
      </c>
      <c r="V127" s="55">
        <v>1</v>
      </c>
      <c r="W127" s="55">
        <v>200</v>
      </c>
    </row>
    <row r="128" spans="1:23" x14ac:dyDescent="0.25">
      <c r="A128" s="109">
        <v>126</v>
      </c>
      <c r="B128" s="110">
        <v>44812</v>
      </c>
      <c r="C128" s="111">
        <v>15</v>
      </c>
      <c r="D128" s="109" t="s">
        <v>915</v>
      </c>
      <c r="E128" s="112">
        <v>4</v>
      </c>
      <c r="F128" s="112">
        <v>6</v>
      </c>
      <c r="G128" s="112">
        <v>17</v>
      </c>
      <c r="H128" s="112">
        <v>19</v>
      </c>
      <c r="I128" s="112">
        <v>24</v>
      </c>
      <c r="J128" s="112">
        <v>29</v>
      </c>
      <c r="K128" s="112">
        <v>30</v>
      </c>
      <c r="L128" s="112">
        <v>40</v>
      </c>
      <c r="M128" s="112">
        <v>41</v>
      </c>
      <c r="N128" s="112">
        <v>43</v>
      </c>
      <c r="O128" s="112">
        <v>49</v>
      </c>
      <c r="P128" s="17"/>
      <c r="T128" s="336">
        <v>924</v>
      </c>
      <c r="U128" s="336">
        <v>0</v>
      </c>
      <c r="V128" s="55">
        <v>0</v>
      </c>
      <c r="W128" s="55">
        <v>0</v>
      </c>
    </row>
    <row r="129" spans="1:23" x14ac:dyDescent="0.25">
      <c r="A129" s="109">
        <v>127</v>
      </c>
      <c r="B129" s="110">
        <v>44812</v>
      </c>
      <c r="C129" s="111">
        <v>15</v>
      </c>
      <c r="D129" s="109" t="s">
        <v>916</v>
      </c>
      <c r="E129" s="112">
        <v>1</v>
      </c>
      <c r="F129" s="112">
        <v>5</v>
      </c>
      <c r="G129" s="112">
        <v>8</v>
      </c>
      <c r="H129" s="112">
        <v>19</v>
      </c>
      <c r="I129" s="112">
        <v>20</v>
      </c>
      <c r="J129" s="112">
        <v>25</v>
      </c>
      <c r="K129" s="112">
        <v>30</v>
      </c>
      <c r="L129" s="112">
        <v>40</v>
      </c>
      <c r="M129" s="112">
        <v>43</v>
      </c>
      <c r="N129" s="112">
        <v>45</v>
      </c>
      <c r="O129" s="112">
        <v>49</v>
      </c>
      <c r="P129" s="17"/>
      <c r="T129" s="336">
        <v>924</v>
      </c>
      <c r="U129" s="336">
        <v>0</v>
      </c>
      <c r="V129" s="55">
        <v>0</v>
      </c>
      <c r="W129" s="55">
        <v>0</v>
      </c>
    </row>
    <row r="130" spans="1:23" x14ac:dyDescent="0.25">
      <c r="A130" s="109">
        <v>128</v>
      </c>
      <c r="B130" s="110">
        <v>44812</v>
      </c>
      <c r="C130" s="111">
        <v>15</v>
      </c>
      <c r="D130" s="109" t="s">
        <v>917</v>
      </c>
      <c r="E130" s="112">
        <v>7</v>
      </c>
      <c r="F130" s="112">
        <v>8</v>
      </c>
      <c r="G130" s="112">
        <v>11</v>
      </c>
      <c r="H130" s="112">
        <v>14</v>
      </c>
      <c r="I130" s="112">
        <v>29</v>
      </c>
      <c r="J130" s="112">
        <v>30</v>
      </c>
      <c r="K130" s="112">
        <v>31</v>
      </c>
      <c r="L130" s="112">
        <v>39</v>
      </c>
      <c r="M130" s="112">
        <v>41</v>
      </c>
      <c r="N130" s="112">
        <v>43</v>
      </c>
      <c r="O130" s="112">
        <v>45</v>
      </c>
      <c r="P130" s="17"/>
      <c r="R130" s="55">
        <v>1</v>
      </c>
      <c r="T130" s="336">
        <v>924</v>
      </c>
      <c r="U130" s="336">
        <v>0</v>
      </c>
      <c r="V130" s="55">
        <v>1</v>
      </c>
      <c r="W130" s="55">
        <v>200</v>
      </c>
    </row>
    <row r="131" spans="1:23" x14ac:dyDescent="0.25">
      <c r="A131" s="109">
        <v>129</v>
      </c>
      <c r="B131" s="110">
        <v>44812</v>
      </c>
      <c r="C131" s="111">
        <v>15</v>
      </c>
      <c r="D131" s="109" t="s">
        <v>918</v>
      </c>
      <c r="E131" s="112">
        <v>4</v>
      </c>
      <c r="F131" s="112">
        <v>6</v>
      </c>
      <c r="G131" s="112">
        <v>17</v>
      </c>
      <c r="H131" s="112">
        <v>24</v>
      </c>
      <c r="I131" s="112">
        <v>30</v>
      </c>
      <c r="J131" s="112">
        <v>40</v>
      </c>
      <c r="K131" s="112">
        <v>41</v>
      </c>
      <c r="L131" s="112">
        <v>43</v>
      </c>
      <c r="M131" s="112">
        <v>44</v>
      </c>
      <c r="N131" s="112">
        <v>45</v>
      </c>
      <c r="O131" s="112">
        <v>49</v>
      </c>
      <c r="P131" s="17"/>
      <c r="T131" s="336">
        <v>924</v>
      </c>
      <c r="U131" s="336">
        <v>0</v>
      </c>
      <c r="V131" s="55">
        <v>0</v>
      </c>
      <c r="W131" s="55">
        <v>0</v>
      </c>
    </row>
    <row r="132" spans="1:23" x14ac:dyDescent="0.25">
      <c r="A132" s="109">
        <v>130</v>
      </c>
      <c r="B132" s="110">
        <v>44812</v>
      </c>
      <c r="C132" s="111">
        <v>15</v>
      </c>
      <c r="D132" s="109" t="s">
        <v>919</v>
      </c>
      <c r="E132" s="112">
        <v>5</v>
      </c>
      <c r="F132" s="112">
        <v>8</v>
      </c>
      <c r="G132" s="112">
        <v>11</v>
      </c>
      <c r="H132" s="112">
        <v>16</v>
      </c>
      <c r="I132" s="112">
        <v>18</v>
      </c>
      <c r="J132" s="112">
        <v>20</v>
      </c>
      <c r="K132" s="112">
        <v>29</v>
      </c>
      <c r="L132" s="112">
        <v>30</v>
      </c>
      <c r="M132" s="112">
        <v>38</v>
      </c>
      <c r="N132" s="112">
        <v>40</v>
      </c>
      <c r="O132" s="112">
        <v>43</v>
      </c>
      <c r="P132" s="17"/>
      <c r="S132" s="55">
        <v>2</v>
      </c>
      <c r="T132" s="336">
        <v>924</v>
      </c>
      <c r="U132" s="336">
        <v>0</v>
      </c>
      <c r="V132" s="55">
        <v>1</v>
      </c>
      <c r="W132" s="55">
        <v>400</v>
      </c>
    </row>
    <row r="133" spans="1:23" x14ac:dyDescent="0.25">
      <c r="A133" s="109">
        <v>131</v>
      </c>
      <c r="B133" s="110">
        <v>44812</v>
      </c>
      <c r="C133" s="111">
        <v>15</v>
      </c>
      <c r="D133" s="109" t="s">
        <v>920</v>
      </c>
      <c r="E133" s="112">
        <v>5</v>
      </c>
      <c r="F133" s="112">
        <v>8</v>
      </c>
      <c r="G133" s="112">
        <v>11</v>
      </c>
      <c r="H133" s="112">
        <v>16</v>
      </c>
      <c r="I133" s="112">
        <v>25</v>
      </c>
      <c r="J133" s="112">
        <v>29</v>
      </c>
      <c r="K133" s="112">
        <v>30</v>
      </c>
      <c r="L133" s="112">
        <v>39</v>
      </c>
      <c r="M133" s="112">
        <v>41</v>
      </c>
      <c r="N133" s="112">
        <v>43</v>
      </c>
      <c r="O133" s="112">
        <v>49</v>
      </c>
      <c r="P133" s="17"/>
      <c r="R133" s="55">
        <v>1</v>
      </c>
      <c r="S133" s="55">
        <v>1</v>
      </c>
      <c r="T133" s="336">
        <v>924</v>
      </c>
      <c r="U133" s="336">
        <v>0</v>
      </c>
      <c r="V133" s="55">
        <v>2</v>
      </c>
      <c r="W133" s="55">
        <v>400</v>
      </c>
    </row>
    <row r="134" spans="1:23" x14ac:dyDescent="0.25">
      <c r="A134" s="109">
        <v>132</v>
      </c>
      <c r="B134" s="110">
        <v>44812</v>
      </c>
      <c r="C134" s="111">
        <v>15</v>
      </c>
      <c r="D134" s="109" t="s">
        <v>921</v>
      </c>
      <c r="E134" s="112">
        <v>1</v>
      </c>
      <c r="F134" s="112">
        <v>2</v>
      </c>
      <c r="G134" s="112">
        <v>4</v>
      </c>
      <c r="H134" s="112">
        <v>5</v>
      </c>
      <c r="I134" s="112">
        <v>6</v>
      </c>
      <c r="J134" s="112">
        <v>8</v>
      </c>
      <c r="K134" s="112">
        <v>30</v>
      </c>
      <c r="L134" s="112">
        <v>40</v>
      </c>
      <c r="M134" s="112">
        <v>41</v>
      </c>
      <c r="N134" s="112">
        <v>43</v>
      </c>
      <c r="O134" s="112">
        <v>49</v>
      </c>
      <c r="P134" s="17"/>
      <c r="T134" s="336">
        <v>924</v>
      </c>
      <c r="U134" s="336">
        <v>0</v>
      </c>
      <c r="V134" s="55">
        <v>0</v>
      </c>
      <c r="W134" s="55">
        <v>0</v>
      </c>
    </row>
    <row r="135" spans="1:23" x14ac:dyDescent="0.25">
      <c r="A135" s="109">
        <v>133</v>
      </c>
      <c r="B135" s="110">
        <v>44812</v>
      </c>
      <c r="C135" s="111">
        <v>15</v>
      </c>
      <c r="D135" s="109" t="s">
        <v>922</v>
      </c>
      <c r="E135" s="112">
        <v>1</v>
      </c>
      <c r="F135" s="112">
        <v>2</v>
      </c>
      <c r="G135" s="112">
        <v>9</v>
      </c>
      <c r="H135" s="112">
        <v>10</v>
      </c>
      <c r="I135" s="112">
        <v>13</v>
      </c>
      <c r="J135" s="112">
        <v>14</v>
      </c>
      <c r="K135" s="112">
        <v>15</v>
      </c>
      <c r="L135" s="112">
        <v>16</v>
      </c>
      <c r="M135" s="112">
        <v>20</v>
      </c>
      <c r="N135" s="112">
        <v>24</v>
      </c>
      <c r="O135" s="112">
        <v>26</v>
      </c>
      <c r="P135" s="17"/>
      <c r="R135" s="55">
        <v>2</v>
      </c>
      <c r="S135" s="55">
        <v>1</v>
      </c>
      <c r="T135" s="336">
        <v>924</v>
      </c>
      <c r="U135" s="336">
        <v>0</v>
      </c>
      <c r="V135" s="55">
        <v>2</v>
      </c>
      <c r="W135" s="55">
        <v>600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D880C-F630-437A-8108-6AB67DA12BE2}">
  <sheetPr codeName="Hoja2"/>
  <dimension ref="A1:M20"/>
  <sheetViews>
    <sheetView workbookViewId="0"/>
  </sheetViews>
  <sheetFormatPr baseColWidth="10" defaultColWidth="11.28515625" defaultRowHeight="15" x14ac:dyDescent="0.25"/>
  <cols>
    <col min="1" max="1" width="5" bestFit="1" customWidth="1"/>
    <col min="2" max="2" width="20.42578125" bestFit="1" customWidth="1"/>
    <col min="3" max="3" width="13.5703125" bestFit="1" customWidth="1"/>
    <col min="4" max="4" width="18" bestFit="1" customWidth="1"/>
    <col min="5" max="5" width="20.42578125" bestFit="1" customWidth="1"/>
    <col min="6" max="6" width="20.5703125" bestFit="1" customWidth="1"/>
    <col min="7" max="7" width="20" bestFit="1" customWidth="1"/>
    <col min="8" max="8" width="14.5703125" bestFit="1" customWidth="1"/>
    <col min="9" max="9" width="17.28515625" bestFit="1" customWidth="1"/>
    <col min="10" max="10" width="13.85546875" bestFit="1" customWidth="1"/>
    <col min="11" max="11" width="20.5703125" bestFit="1" customWidth="1"/>
    <col min="12" max="12" width="12" bestFit="1" customWidth="1"/>
    <col min="13" max="13" width="20" bestFit="1" customWidth="1"/>
  </cols>
  <sheetData>
    <row r="1" spans="1:13" x14ac:dyDescent="0.25">
      <c r="A1" t="s">
        <v>598</v>
      </c>
      <c r="B1" s="30" t="s">
        <v>686</v>
      </c>
      <c r="C1" s="31" t="s">
        <v>687</v>
      </c>
      <c r="D1" s="31" t="s">
        <v>688</v>
      </c>
      <c r="E1" s="31" t="s">
        <v>689</v>
      </c>
      <c r="F1" s="31" t="s">
        <v>690</v>
      </c>
      <c r="G1" s="31" t="s">
        <v>691</v>
      </c>
      <c r="H1" s="31" t="s">
        <v>692</v>
      </c>
      <c r="I1" s="31" t="s">
        <v>693</v>
      </c>
      <c r="J1" s="31" t="s">
        <v>694</v>
      </c>
      <c r="K1" s="31" t="s">
        <v>695</v>
      </c>
      <c r="L1" s="31" t="s">
        <v>696</v>
      </c>
      <c r="M1" s="31" t="s">
        <v>697</v>
      </c>
    </row>
    <row r="2" spans="1:13" x14ac:dyDescent="0.25">
      <c r="A2">
        <v>1</v>
      </c>
      <c r="B2">
        <v>4</v>
      </c>
      <c r="C2">
        <v>6</v>
      </c>
      <c r="D2">
        <v>1</v>
      </c>
      <c r="E2">
        <v>1</v>
      </c>
      <c r="F2" t="b">
        <v>0</v>
      </c>
      <c r="G2">
        <v>0</v>
      </c>
      <c r="H2" t="b">
        <v>1</v>
      </c>
      <c r="I2">
        <v>90</v>
      </c>
      <c r="J2">
        <v>0</v>
      </c>
      <c r="L2" s="53">
        <v>43969</v>
      </c>
      <c r="M2" s="53">
        <v>44139</v>
      </c>
    </row>
    <row r="3" spans="1:13" x14ac:dyDescent="0.25">
      <c r="A3">
        <v>2</v>
      </c>
      <c r="B3">
        <v>4</v>
      </c>
      <c r="C3">
        <v>6</v>
      </c>
      <c r="D3">
        <v>1</v>
      </c>
      <c r="E3">
        <v>2</v>
      </c>
      <c r="F3" t="b">
        <v>0</v>
      </c>
      <c r="G3">
        <v>0</v>
      </c>
      <c r="H3" t="b">
        <v>1</v>
      </c>
      <c r="I3">
        <v>90</v>
      </c>
      <c r="J3">
        <v>0</v>
      </c>
      <c r="L3" s="53">
        <v>43977</v>
      </c>
      <c r="M3" s="53">
        <v>44139</v>
      </c>
    </row>
    <row r="4" spans="1:13" x14ac:dyDescent="0.25">
      <c r="A4">
        <v>3</v>
      </c>
      <c r="B4">
        <v>4</v>
      </c>
      <c r="C4">
        <v>6</v>
      </c>
      <c r="D4">
        <v>1</v>
      </c>
      <c r="E4">
        <v>3</v>
      </c>
      <c r="F4" t="b">
        <v>0</v>
      </c>
      <c r="G4">
        <v>0</v>
      </c>
      <c r="H4" t="b">
        <v>1</v>
      </c>
      <c r="I4">
        <v>90</v>
      </c>
      <c r="J4">
        <v>0</v>
      </c>
      <c r="L4" s="53">
        <v>43977</v>
      </c>
      <c r="M4" s="53">
        <v>44139</v>
      </c>
    </row>
    <row r="5" spans="1:13" x14ac:dyDescent="0.25">
      <c r="A5">
        <v>4</v>
      </c>
      <c r="B5">
        <v>4</v>
      </c>
      <c r="C5">
        <v>6</v>
      </c>
      <c r="D5">
        <v>1</v>
      </c>
      <c r="E5">
        <v>1</v>
      </c>
      <c r="F5" t="b">
        <v>0</v>
      </c>
      <c r="G5">
        <v>0</v>
      </c>
      <c r="H5" t="b">
        <v>1</v>
      </c>
      <c r="I5">
        <v>60</v>
      </c>
      <c r="J5">
        <v>0</v>
      </c>
      <c r="L5" s="70">
        <v>44224</v>
      </c>
      <c r="M5" s="70">
        <v>44224</v>
      </c>
    </row>
    <row r="6" spans="1:13" x14ac:dyDescent="0.25">
      <c r="A6">
        <v>5</v>
      </c>
      <c r="B6">
        <v>4</v>
      </c>
      <c r="C6">
        <v>6</v>
      </c>
      <c r="D6">
        <v>1</v>
      </c>
      <c r="E6">
        <v>2</v>
      </c>
      <c r="F6" t="b">
        <v>0</v>
      </c>
      <c r="G6">
        <v>0</v>
      </c>
      <c r="H6" t="b">
        <v>1</v>
      </c>
      <c r="I6">
        <v>60</v>
      </c>
      <c r="J6">
        <v>0</v>
      </c>
      <c r="L6" s="70">
        <v>44224</v>
      </c>
      <c r="M6" s="70">
        <v>44224</v>
      </c>
    </row>
    <row r="7" spans="1:13" x14ac:dyDescent="0.25">
      <c r="A7">
        <v>6</v>
      </c>
      <c r="B7">
        <v>4</v>
      </c>
      <c r="C7">
        <v>6</v>
      </c>
      <c r="D7">
        <v>1</v>
      </c>
      <c r="E7">
        <v>3</v>
      </c>
      <c r="F7" t="b">
        <v>0</v>
      </c>
      <c r="G7">
        <v>0</v>
      </c>
      <c r="H7" t="b">
        <v>1</v>
      </c>
      <c r="I7">
        <v>60</v>
      </c>
      <c r="J7">
        <v>0</v>
      </c>
      <c r="L7" s="70">
        <v>44224</v>
      </c>
      <c r="M7" s="70">
        <v>44224</v>
      </c>
    </row>
    <row r="8" spans="1:13" x14ac:dyDescent="0.25">
      <c r="A8">
        <v>7</v>
      </c>
      <c r="B8">
        <v>4</v>
      </c>
      <c r="C8">
        <v>6</v>
      </c>
      <c r="D8">
        <v>1</v>
      </c>
      <c r="E8">
        <v>1</v>
      </c>
      <c r="F8" t="b">
        <v>0</v>
      </c>
      <c r="G8">
        <v>0</v>
      </c>
      <c r="H8" t="b">
        <v>1</v>
      </c>
      <c r="I8">
        <v>50</v>
      </c>
      <c r="J8">
        <v>0</v>
      </c>
      <c r="L8" s="70">
        <v>44224</v>
      </c>
      <c r="M8" s="70">
        <v>44224</v>
      </c>
    </row>
    <row r="9" spans="1:13" x14ac:dyDescent="0.25">
      <c r="A9">
        <v>8</v>
      </c>
      <c r="B9">
        <v>4</v>
      </c>
      <c r="C9">
        <v>6</v>
      </c>
      <c r="D9">
        <v>1</v>
      </c>
      <c r="E9">
        <v>2</v>
      </c>
      <c r="F9" t="b">
        <v>0</v>
      </c>
      <c r="G9">
        <v>0</v>
      </c>
      <c r="H9" t="b">
        <v>1</v>
      </c>
      <c r="I9">
        <v>50</v>
      </c>
      <c r="J9">
        <v>0</v>
      </c>
      <c r="L9" s="70">
        <v>44224</v>
      </c>
      <c r="M9" s="70">
        <v>44224</v>
      </c>
    </row>
    <row r="10" spans="1:13" x14ac:dyDescent="0.25">
      <c r="A10">
        <v>9</v>
      </c>
      <c r="B10">
        <v>4</v>
      </c>
      <c r="C10">
        <v>6</v>
      </c>
      <c r="D10">
        <v>1</v>
      </c>
      <c r="E10">
        <v>3</v>
      </c>
      <c r="F10" t="b">
        <v>0</v>
      </c>
      <c r="G10">
        <v>0</v>
      </c>
      <c r="H10" t="b">
        <v>1</v>
      </c>
      <c r="I10">
        <v>50</v>
      </c>
      <c r="J10">
        <v>0</v>
      </c>
      <c r="L10" s="70">
        <v>44224</v>
      </c>
      <c r="M10" s="70">
        <v>44224</v>
      </c>
    </row>
    <row r="11" spans="1:13" x14ac:dyDescent="0.25">
      <c r="A11">
        <v>10</v>
      </c>
      <c r="B11">
        <v>4</v>
      </c>
      <c r="C11">
        <v>6</v>
      </c>
      <c r="D11">
        <v>1</v>
      </c>
      <c r="E11">
        <v>1</v>
      </c>
      <c r="F11" t="b">
        <v>0</v>
      </c>
      <c r="G11">
        <v>0</v>
      </c>
      <c r="H11" t="b">
        <v>1</v>
      </c>
      <c r="I11">
        <v>40</v>
      </c>
      <c r="J11">
        <v>0</v>
      </c>
      <c r="L11" s="70">
        <v>44224</v>
      </c>
      <c r="M11" s="70">
        <v>44224</v>
      </c>
    </row>
    <row r="12" spans="1:13" x14ac:dyDescent="0.25">
      <c r="A12">
        <v>11</v>
      </c>
      <c r="B12">
        <v>4</v>
      </c>
      <c r="C12">
        <v>6</v>
      </c>
      <c r="D12">
        <v>1</v>
      </c>
      <c r="E12">
        <v>2</v>
      </c>
      <c r="F12" t="b">
        <v>0</v>
      </c>
      <c r="G12">
        <v>0</v>
      </c>
      <c r="H12" t="b">
        <v>1</v>
      </c>
      <c r="I12">
        <v>40</v>
      </c>
      <c r="J12">
        <v>0</v>
      </c>
      <c r="L12" s="70">
        <v>44224</v>
      </c>
      <c r="M12" s="70">
        <v>44224</v>
      </c>
    </row>
    <row r="13" spans="1:13" x14ac:dyDescent="0.25">
      <c r="A13">
        <v>12</v>
      </c>
      <c r="B13">
        <v>4</v>
      </c>
      <c r="C13">
        <v>6</v>
      </c>
      <c r="D13">
        <v>1</v>
      </c>
      <c r="E13">
        <v>3</v>
      </c>
      <c r="F13" t="b">
        <v>0</v>
      </c>
      <c r="G13">
        <v>0</v>
      </c>
      <c r="H13" t="b">
        <v>1</v>
      </c>
      <c r="I13">
        <v>40</v>
      </c>
      <c r="J13">
        <v>0</v>
      </c>
      <c r="L13" s="70">
        <v>44224</v>
      </c>
      <c r="M13" s="70">
        <v>44224</v>
      </c>
    </row>
    <row r="14" spans="1:13" x14ac:dyDescent="0.25">
      <c r="A14">
        <v>13</v>
      </c>
      <c r="B14">
        <v>4</v>
      </c>
      <c r="C14">
        <v>6</v>
      </c>
      <c r="D14">
        <v>1</v>
      </c>
      <c r="E14">
        <v>1</v>
      </c>
      <c r="F14" t="b">
        <v>0</v>
      </c>
      <c r="G14">
        <v>0</v>
      </c>
      <c r="H14" t="b">
        <v>1</v>
      </c>
      <c r="I14">
        <v>30</v>
      </c>
      <c r="J14">
        <v>0</v>
      </c>
      <c r="L14" s="70">
        <v>44224</v>
      </c>
      <c r="M14" s="70">
        <v>44224</v>
      </c>
    </row>
    <row r="15" spans="1:13" x14ac:dyDescent="0.25">
      <c r="A15">
        <v>14</v>
      </c>
      <c r="B15">
        <v>4</v>
      </c>
      <c r="C15">
        <v>6</v>
      </c>
      <c r="D15">
        <v>1</v>
      </c>
      <c r="E15">
        <v>2</v>
      </c>
      <c r="F15" t="b">
        <v>0</v>
      </c>
      <c r="G15">
        <v>0</v>
      </c>
      <c r="H15" t="b">
        <v>1</v>
      </c>
      <c r="I15">
        <v>30</v>
      </c>
      <c r="J15">
        <v>0</v>
      </c>
      <c r="L15" s="70">
        <v>44224</v>
      </c>
      <c r="M15" s="70">
        <v>44224</v>
      </c>
    </row>
    <row r="16" spans="1:13" x14ac:dyDescent="0.25">
      <c r="A16">
        <v>15</v>
      </c>
      <c r="B16">
        <v>4</v>
      </c>
      <c r="C16">
        <v>6</v>
      </c>
      <c r="D16">
        <v>1</v>
      </c>
      <c r="E16">
        <v>3</v>
      </c>
      <c r="F16" t="b">
        <v>0</v>
      </c>
      <c r="G16">
        <v>0</v>
      </c>
      <c r="H16" t="b">
        <v>1</v>
      </c>
      <c r="I16">
        <v>30</v>
      </c>
      <c r="J16">
        <v>0</v>
      </c>
      <c r="L16" s="70">
        <v>44224</v>
      </c>
      <c r="M16" s="70">
        <v>44224</v>
      </c>
    </row>
    <row r="17" spans="1:13" x14ac:dyDescent="0.25">
      <c r="A17">
        <v>16</v>
      </c>
      <c r="B17">
        <v>4</v>
      </c>
      <c r="C17">
        <v>6</v>
      </c>
      <c r="D17">
        <v>1</v>
      </c>
      <c r="E17">
        <v>1</v>
      </c>
      <c r="F17" t="b">
        <v>0</v>
      </c>
      <c r="G17">
        <v>0</v>
      </c>
      <c r="H17" t="b">
        <v>1</v>
      </c>
      <c r="I17">
        <v>15</v>
      </c>
      <c r="J17">
        <v>0</v>
      </c>
      <c r="L17" s="70">
        <v>44224</v>
      </c>
      <c r="M17" s="70">
        <v>44224</v>
      </c>
    </row>
    <row r="18" spans="1:13" x14ac:dyDescent="0.25">
      <c r="A18">
        <v>17</v>
      </c>
      <c r="B18">
        <v>4</v>
      </c>
      <c r="C18">
        <v>6</v>
      </c>
      <c r="D18">
        <v>1</v>
      </c>
      <c r="E18">
        <v>2</v>
      </c>
      <c r="F18" t="b">
        <v>0</v>
      </c>
      <c r="G18">
        <v>0</v>
      </c>
      <c r="H18" t="b">
        <v>1</v>
      </c>
      <c r="I18">
        <v>15</v>
      </c>
      <c r="J18">
        <v>0</v>
      </c>
      <c r="L18" s="70">
        <v>44224</v>
      </c>
      <c r="M18" s="70">
        <v>44224</v>
      </c>
    </row>
    <row r="19" spans="1:13" x14ac:dyDescent="0.25">
      <c r="A19">
        <v>18</v>
      </c>
      <c r="B19">
        <v>4</v>
      </c>
      <c r="C19">
        <v>6</v>
      </c>
      <c r="D19">
        <v>1</v>
      </c>
      <c r="E19">
        <v>3</v>
      </c>
      <c r="F19" t="b">
        <v>0</v>
      </c>
      <c r="G19">
        <v>0</v>
      </c>
      <c r="H19" t="b">
        <v>1</v>
      </c>
      <c r="I19">
        <v>15</v>
      </c>
      <c r="J19">
        <v>0</v>
      </c>
      <c r="L19" s="70">
        <v>44224</v>
      </c>
      <c r="M19" s="70">
        <v>44224</v>
      </c>
    </row>
    <row r="20" spans="1:13" x14ac:dyDescent="0.25">
      <c r="A20">
        <v>19</v>
      </c>
      <c r="B20">
        <v>3</v>
      </c>
      <c r="C20">
        <v>6</v>
      </c>
      <c r="D20">
        <v>1</v>
      </c>
      <c r="E20">
        <v>3</v>
      </c>
      <c r="F20" t="b">
        <v>0</v>
      </c>
      <c r="G20">
        <v>0</v>
      </c>
      <c r="H20" t="b">
        <v>1</v>
      </c>
      <c r="I20">
        <v>90</v>
      </c>
      <c r="J20">
        <v>0</v>
      </c>
      <c r="K20" t="s">
        <v>823</v>
      </c>
      <c r="L20" s="70">
        <v>44272</v>
      </c>
      <c r="M20" s="70">
        <v>44272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8"/>
  <dimension ref="B1:AR57"/>
  <sheetViews>
    <sheetView showGridLines="0" zoomScale="175" zoomScaleNormal="175" workbookViewId="0">
      <selection activeCell="F22" sqref="F22:G22"/>
    </sheetView>
  </sheetViews>
  <sheetFormatPr baseColWidth="10" defaultColWidth="3.140625" defaultRowHeight="15" x14ac:dyDescent="0.25"/>
  <cols>
    <col min="1" max="1" width="3.140625" style="55"/>
    <col min="2" max="8" width="3" style="55" bestFit="1" customWidth="1"/>
    <col min="9" max="9" width="6.28515625" style="55" bestFit="1" customWidth="1"/>
    <col min="10" max="16" width="3" style="55" bestFit="1" customWidth="1"/>
    <col min="17" max="17" width="16.5703125" style="55" bestFit="1" customWidth="1"/>
    <col min="18" max="18" width="6.28515625" style="55" bestFit="1" customWidth="1"/>
    <col min="19" max="19" width="6.42578125" style="55" bestFit="1" customWidth="1"/>
    <col min="20" max="20" width="22.28515625" style="55" bestFit="1" customWidth="1"/>
    <col min="21" max="21" width="10.42578125" style="55" bestFit="1" customWidth="1"/>
    <col min="22" max="22" width="12.28515625" style="55" bestFit="1" customWidth="1"/>
    <col min="23" max="23" width="10.28515625" style="55" bestFit="1" customWidth="1"/>
    <col min="24" max="24" width="16.5703125" style="55" bestFit="1" customWidth="1"/>
    <col min="25" max="30" width="7.42578125" style="55" bestFit="1" customWidth="1"/>
    <col min="31" max="31" width="6.5703125" style="55" bestFit="1" customWidth="1"/>
    <col min="32" max="32" width="8.5703125" style="55" bestFit="1" customWidth="1"/>
    <col min="33" max="33" width="19.5703125" style="55" bestFit="1" customWidth="1"/>
    <col min="34" max="34" width="21.5703125" style="55" bestFit="1" customWidth="1"/>
    <col min="35" max="16384" width="3.140625" style="55"/>
  </cols>
  <sheetData>
    <row r="1" spans="2:32" ht="15" customHeight="1" x14ac:dyDescent="0.25">
      <c r="B1" s="413" t="s">
        <v>1054</v>
      </c>
      <c r="C1" s="414"/>
      <c r="D1" s="414"/>
      <c r="E1" s="414"/>
      <c r="F1" s="414"/>
      <c r="G1" s="414"/>
      <c r="H1" s="415"/>
      <c r="J1" s="413" t="s">
        <v>1055</v>
      </c>
      <c r="K1" s="414"/>
      <c r="L1" s="414"/>
      <c r="M1" s="414"/>
      <c r="N1" s="414"/>
      <c r="O1" s="414"/>
      <c r="P1" s="415"/>
      <c r="T1"/>
      <c r="U1"/>
    </row>
    <row r="2" spans="2:32" x14ac:dyDescent="0.25">
      <c r="B2" s="125" t="s">
        <v>617</v>
      </c>
      <c r="C2" s="126" t="s">
        <v>618</v>
      </c>
      <c r="D2" s="126" t="s">
        <v>619</v>
      </c>
      <c r="E2" s="126" t="s">
        <v>620</v>
      </c>
      <c r="F2" s="126" t="s">
        <v>621</v>
      </c>
      <c r="G2" s="126" t="s">
        <v>622</v>
      </c>
      <c r="H2" s="127" t="s">
        <v>623</v>
      </c>
      <c r="J2" s="59" t="s">
        <v>617</v>
      </c>
      <c r="K2" s="60" t="s">
        <v>618</v>
      </c>
      <c r="L2" s="60" t="s">
        <v>619</v>
      </c>
      <c r="M2" s="60" t="s">
        <v>620</v>
      </c>
      <c r="N2" s="60" t="s">
        <v>621</v>
      </c>
      <c r="O2" s="60" t="s">
        <v>622</v>
      </c>
      <c r="P2" s="61" t="s">
        <v>623</v>
      </c>
      <c r="R2" s="18" t="s">
        <v>607</v>
      </c>
      <c r="T2"/>
      <c r="U2"/>
      <c r="V2"/>
      <c r="W2"/>
      <c r="Y2" s="59" t="s">
        <v>617</v>
      </c>
      <c r="Z2" s="60" t="s">
        <v>618</v>
      </c>
      <c r="AA2" s="60" t="s">
        <v>619</v>
      </c>
      <c r="AB2" s="60" t="s">
        <v>620</v>
      </c>
      <c r="AC2" s="60" t="s">
        <v>621</v>
      </c>
      <c r="AD2" s="60" t="s">
        <v>622</v>
      </c>
      <c r="AE2" s="61" t="s">
        <v>623</v>
      </c>
      <c r="AF2" s="363" t="s">
        <v>11</v>
      </c>
    </row>
    <row r="3" spans="2:32" x14ac:dyDescent="0.25">
      <c r="B3" s="98"/>
      <c r="C3" s="99"/>
      <c r="D3" s="99"/>
      <c r="E3" s="99"/>
      <c r="F3" s="99"/>
      <c r="G3" s="99"/>
      <c r="H3" s="63">
        <f t="shared" ref="H3:H6" si="0">+G3+1</f>
        <v>1</v>
      </c>
      <c r="J3" s="98"/>
      <c r="K3" s="99"/>
      <c r="L3" s="72">
        <f t="shared" ref="L3:L7" si="1">+K3+1</f>
        <v>1</v>
      </c>
      <c r="M3" s="72">
        <f t="shared" ref="M3:M7" si="2">+L3+1</f>
        <v>2</v>
      </c>
      <c r="N3" s="62">
        <f t="shared" ref="N3:N6" si="3">+M3+1</f>
        <v>3</v>
      </c>
      <c r="O3" s="62">
        <f t="shared" ref="O3:O6" si="4">+N3+1</f>
        <v>4</v>
      </c>
      <c r="P3" s="63">
        <f t="shared" ref="P3:P6" si="5">+O3+1</f>
        <v>5</v>
      </c>
      <c r="R3" s="58" t="s">
        <v>624</v>
      </c>
      <c r="T3" s="73" t="s">
        <v>817</v>
      </c>
      <c r="U3" t="s">
        <v>820</v>
      </c>
      <c r="V3" t="s">
        <v>819</v>
      </c>
      <c r="W3" t="s">
        <v>1107</v>
      </c>
      <c r="Y3" s="338">
        <v>6</v>
      </c>
      <c r="Z3" s="338">
        <v>2</v>
      </c>
      <c r="AA3" s="338">
        <v>2</v>
      </c>
      <c r="AB3" s="338">
        <v>6</v>
      </c>
      <c r="AC3" s="338">
        <v>2</v>
      </c>
      <c r="AD3" s="338">
        <v>6</v>
      </c>
      <c r="AE3" s="338">
        <v>0</v>
      </c>
      <c r="AF3" s="362">
        <f>SUM(Y3:AE3)</f>
        <v>24</v>
      </c>
    </row>
    <row r="4" spans="2:32" x14ac:dyDescent="0.25">
      <c r="B4" s="68">
        <f>+H3+1</f>
        <v>2</v>
      </c>
      <c r="C4" s="66">
        <f t="shared" ref="C4:C6" si="6">+B4+1</f>
        <v>3</v>
      </c>
      <c r="D4" s="66">
        <f t="shared" ref="D4:D7" si="7">+C4+1</f>
        <v>4</v>
      </c>
      <c r="E4" s="66">
        <f t="shared" ref="E4:H7" si="8">+D4+1</f>
        <v>5</v>
      </c>
      <c r="F4" s="65">
        <f t="shared" ref="F4:F6" si="9">+E4+1</f>
        <v>6</v>
      </c>
      <c r="G4" s="65">
        <f t="shared" ref="G4:G6" si="10">+F4+1</f>
        <v>7</v>
      </c>
      <c r="H4" s="67">
        <f t="shared" si="0"/>
        <v>8</v>
      </c>
      <c r="J4" s="64">
        <f>+P3+1</f>
        <v>6</v>
      </c>
      <c r="K4" s="65">
        <f t="shared" ref="K4:K7" si="11">+J4+1</f>
        <v>7</v>
      </c>
      <c r="L4" s="65">
        <f t="shared" si="1"/>
        <v>8</v>
      </c>
      <c r="M4" s="65">
        <f t="shared" si="2"/>
        <v>9</v>
      </c>
      <c r="N4" s="66">
        <f t="shared" si="3"/>
        <v>10</v>
      </c>
      <c r="O4" s="66">
        <f t="shared" si="4"/>
        <v>11</v>
      </c>
      <c r="P4" s="67">
        <f t="shared" si="5"/>
        <v>12</v>
      </c>
      <c r="T4" s="74" t="s">
        <v>595</v>
      </c>
      <c r="U4" s="78">
        <v>318</v>
      </c>
      <c r="V4" s="78">
        <v>347.25</v>
      </c>
      <c r="W4" s="78">
        <v>29.25</v>
      </c>
    </row>
    <row r="5" spans="2:32" x14ac:dyDescent="0.25">
      <c r="B5" s="64">
        <f>+H4+1</f>
        <v>9</v>
      </c>
      <c r="C5" s="65">
        <f t="shared" si="6"/>
        <v>10</v>
      </c>
      <c r="D5" s="65">
        <f t="shared" si="7"/>
        <v>11</v>
      </c>
      <c r="E5" s="65">
        <f t="shared" si="8"/>
        <v>12</v>
      </c>
      <c r="F5" s="66">
        <f t="shared" si="9"/>
        <v>13</v>
      </c>
      <c r="G5" s="66">
        <f t="shared" si="10"/>
        <v>14</v>
      </c>
      <c r="H5" s="67">
        <f t="shared" si="0"/>
        <v>15</v>
      </c>
      <c r="J5" s="68">
        <f>+P4+1</f>
        <v>13</v>
      </c>
      <c r="K5" s="66">
        <f t="shared" si="11"/>
        <v>14</v>
      </c>
      <c r="L5" s="66">
        <f t="shared" si="1"/>
        <v>15</v>
      </c>
      <c r="M5" s="66">
        <f t="shared" si="2"/>
        <v>16</v>
      </c>
      <c r="N5" s="65">
        <f t="shared" si="3"/>
        <v>17</v>
      </c>
      <c r="O5" s="65">
        <f t="shared" si="4"/>
        <v>18</v>
      </c>
      <c r="P5" s="67">
        <f t="shared" si="5"/>
        <v>19</v>
      </c>
      <c r="T5" s="245" t="s">
        <v>1012</v>
      </c>
      <c r="U5" s="78"/>
      <c r="V5" s="78">
        <v>20</v>
      </c>
      <c r="W5" s="78">
        <v>20</v>
      </c>
    </row>
    <row r="6" spans="2:32" x14ac:dyDescent="0.25">
      <c r="B6" s="68">
        <f>+H5+1</f>
        <v>16</v>
      </c>
      <c r="C6" s="66">
        <f t="shared" si="6"/>
        <v>17</v>
      </c>
      <c r="D6" s="66">
        <f t="shared" si="7"/>
        <v>18</v>
      </c>
      <c r="E6" s="66">
        <f t="shared" si="8"/>
        <v>19</v>
      </c>
      <c r="F6" s="65">
        <f t="shared" si="9"/>
        <v>20</v>
      </c>
      <c r="G6" s="65">
        <f t="shared" si="10"/>
        <v>21</v>
      </c>
      <c r="H6" s="67">
        <f t="shared" si="0"/>
        <v>22</v>
      </c>
      <c r="J6" s="64">
        <f>+P5+1</f>
        <v>20</v>
      </c>
      <c r="K6" s="65">
        <f t="shared" si="11"/>
        <v>21</v>
      </c>
      <c r="L6" s="65">
        <f t="shared" si="1"/>
        <v>22</v>
      </c>
      <c r="M6" s="65">
        <f t="shared" si="2"/>
        <v>23</v>
      </c>
      <c r="N6" s="66">
        <f t="shared" si="3"/>
        <v>24</v>
      </c>
      <c r="O6" s="66">
        <f t="shared" si="4"/>
        <v>25</v>
      </c>
      <c r="P6" s="67">
        <f t="shared" si="5"/>
        <v>26</v>
      </c>
      <c r="T6" s="245" t="s">
        <v>1021</v>
      </c>
      <c r="U6" s="78"/>
      <c r="V6" s="78">
        <v>24</v>
      </c>
      <c r="W6" s="78">
        <v>24</v>
      </c>
    </row>
    <row r="7" spans="2:32" x14ac:dyDescent="0.25">
      <c r="B7" s="64">
        <f>+H6+1</f>
        <v>23</v>
      </c>
      <c r="C7" s="65">
        <f>+B7+1</f>
        <v>24</v>
      </c>
      <c r="D7" s="65">
        <f t="shared" si="7"/>
        <v>25</v>
      </c>
      <c r="E7" s="65">
        <f t="shared" si="8"/>
        <v>26</v>
      </c>
      <c r="F7" s="66">
        <f t="shared" si="8"/>
        <v>27</v>
      </c>
      <c r="G7" s="66">
        <f t="shared" si="8"/>
        <v>28</v>
      </c>
      <c r="H7" s="67">
        <f t="shared" si="8"/>
        <v>29</v>
      </c>
      <c r="J7" s="104">
        <f>+P6+1</f>
        <v>27</v>
      </c>
      <c r="K7" s="181">
        <f t="shared" si="11"/>
        <v>28</v>
      </c>
      <c r="L7" s="181">
        <f t="shared" si="1"/>
        <v>29</v>
      </c>
      <c r="M7" s="181">
        <f t="shared" si="2"/>
        <v>30</v>
      </c>
      <c r="N7" s="135"/>
      <c r="O7" s="135"/>
      <c r="P7" s="136"/>
      <c r="T7" s="245" t="s">
        <v>1010</v>
      </c>
      <c r="U7" s="78"/>
      <c r="V7" s="78">
        <v>9</v>
      </c>
      <c r="W7" s="78">
        <v>9</v>
      </c>
    </row>
    <row r="8" spans="2:32" x14ac:dyDescent="0.25">
      <c r="B8" s="104">
        <f>+H7+1</f>
        <v>30</v>
      </c>
      <c r="C8" s="181">
        <f>+B8+1</f>
        <v>31</v>
      </c>
      <c r="D8" s="217"/>
      <c r="E8" s="217"/>
      <c r="F8" s="217"/>
      <c r="G8" s="217"/>
      <c r="H8" s="218"/>
      <c r="T8" s="245" t="s">
        <v>1017</v>
      </c>
      <c r="U8" s="78"/>
      <c r="V8" s="78">
        <v>18</v>
      </c>
      <c r="W8" s="78">
        <v>18</v>
      </c>
    </row>
    <row r="9" spans="2:32" x14ac:dyDescent="0.25">
      <c r="B9"/>
      <c r="C9"/>
      <c r="D9"/>
      <c r="T9" s="245" t="s">
        <v>1014</v>
      </c>
      <c r="U9" s="78"/>
      <c r="V9" s="78">
        <v>260</v>
      </c>
      <c r="W9" s="78">
        <v>260</v>
      </c>
    </row>
    <row r="10" spans="2:32" ht="15" customHeight="1" x14ac:dyDescent="0.25">
      <c r="B10" s="413" t="s">
        <v>1084</v>
      </c>
      <c r="C10" s="414"/>
      <c r="D10" s="414"/>
      <c r="E10" s="414"/>
      <c r="F10" s="414"/>
      <c r="G10" s="414"/>
      <c r="H10" s="415"/>
      <c r="J10" s="413" t="s">
        <v>1085</v>
      </c>
      <c r="K10" s="414"/>
      <c r="L10" s="414"/>
      <c r="M10" s="414"/>
      <c r="N10" s="414"/>
      <c r="O10" s="414"/>
      <c r="P10" s="415"/>
      <c r="R10" s="18" t="s">
        <v>607</v>
      </c>
      <c r="T10" s="245" t="s">
        <v>597</v>
      </c>
      <c r="U10" s="78"/>
      <c r="V10" s="78">
        <v>16.25</v>
      </c>
      <c r="W10" s="78">
        <v>16.25</v>
      </c>
    </row>
    <row r="11" spans="2:32" ht="15" customHeight="1" x14ac:dyDescent="0.25">
      <c r="B11" s="59" t="s">
        <v>617</v>
      </c>
      <c r="C11" s="60" t="s">
        <v>618</v>
      </c>
      <c r="D11" s="60" t="s">
        <v>619</v>
      </c>
      <c r="E11" s="60" t="s">
        <v>620</v>
      </c>
      <c r="F11" s="60" t="s">
        <v>621</v>
      </c>
      <c r="G11" s="60" t="s">
        <v>622</v>
      </c>
      <c r="H11" s="61" t="s">
        <v>623</v>
      </c>
      <c r="J11" s="59" t="s">
        <v>617</v>
      </c>
      <c r="K11" s="60" t="s">
        <v>618</v>
      </c>
      <c r="L11" s="60" t="s">
        <v>619</v>
      </c>
      <c r="M11" s="60" t="s">
        <v>620</v>
      </c>
      <c r="N11" s="60" t="s">
        <v>621</v>
      </c>
      <c r="O11" s="60" t="s">
        <v>622</v>
      </c>
      <c r="P11" s="61" t="s">
        <v>623</v>
      </c>
      <c r="R11" s="58" t="s">
        <v>624</v>
      </c>
      <c r="T11" s="245" t="s">
        <v>594</v>
      </c>
      <c r="U11" s="78">
        <v>318</v>
      </c>
      <c r="V11" s="78"/>
      <c r="W11" s="78">
        <v>-318</v>
      </c>
    </row>
    <row r="12" spans="2:32" x14ac:dyDescent="0.25">
      <c r="B12" s="195"/>
      <c r="C12" s="196"/>
      <c r="D12" s="196"/>
      <c r="E12" s="196"/>
      <c r="F12" s="65">
        <f t="shared" ref="F12:F15" si="12">+E12+1</f>
        <v>1</v>
      </c>
      <c r="G12" s="65">
        <f t="shared" ref="G12:G15" si="13">+F12+1</f>
        <v>2</v>
      </c>
      <c r="H12" s="67">
        <f t="shared" ref="H12:H15" si="14">+G12+1</f>
        <v>3</v>
      </c>
      <c r="J12" s="195">
        <f t="shared" ref="J12" si="15">+I12+1</f>
        <v>1</v>
      </c>
      <c r="K12" s="196">
        <f t="shared" ref="K12" si="16">+J12+1</f>
        <v>2</v>
      </c>
      <c r="L12" s="196">
        <f t="shared" ref="L12" si="17">+K12+1</f>
        <v>3</v>
      </c>
      <c r="M12" s="196">
        <f t="shared" ref="M12" si="18">+L12+1</f>
        <v>4</v>
      </c>
      <c r="N12" s="196">
        <f t="shared" ref="N12:N15" si="19">+M12+1</f>
        <v>5</v>
      </c>
      <c r="O12" s="196">
        <f t="shared" ref="O12:O15" si="20">+N12+1</f>
        <v>6</v>
      </c>
      <c r="P12" s="281">
        <f t="shared" ref="P12:P15" si="21">+O12+1</f>
        <v>7</v>
      </c>
      <c r="T12" s="74" t="s">
        <v>596</v>
      </c>
      <c r="U12" s="78">
        <v>362</v>
      </c>
      <c r="V12" s="78">
        <v>388.04</v>
      </c>
      <c r="W12" s="78">
        <v>26.04000000000002</v>
      </c>
    </row>
    <row r="13" spans="2:32" x14ac:dyDescent="0.25">
      <c r="B13" s="64">
        <f>+H12+1</f>
        <v>4</v>
      </c>
      <c r="C13" s="65">
        <f t="shared" ref="C13:C16" si="22">+B13+1</f>
        <v>5</v>
      </c>
      <c r="D13" s="65">
        <f t="shared" ref="D13:D16" si="23">+C13+1</f>
        <v>6</v>
      </c>
      <c r="E13" s="65">
        <f t="shared" ref="E13:H16" si="24">+D13+1</f>
        <v>7</v>
      </c>
      <c r="F13" s="66">
        <f t="shared" si="12"/>
        <v>8</v>
      </c>
      <c r="G13" s="66">
        <f t="shared" si="13"/>
        <v>9</v>
      </c>
      <c r="H13" s="67">
        <f t="shared" si="14"/>
        <v>10</v>
      </c>
      <c r="J13" s="68">
        <f>+P12+1</f>
        <v>8</v>
      </c>
      <c r="K13" s="66">
        <f t="shared" ref="K13:K16" si="25">+J13+1</f>
        <v>9</v>
      </c>
      <c r="L13" s="66">
        <f t="shared" ref="L13:L16" si="26">+K13+1</f>
        <v>10</v>
      </c>
      <c r="M13" s="66">
        <f t="shared" ref="M13:M15" si="27">+L13+1</f>
        <v>11</v>
      </c>
      <c r="N13" s="65">
        <f t="shared" si="19"/>
        <v>12</v>
      </c>
      <c r="O13" s="65">
        <f t="shared" si="20"/>
        <v>13</v>
      </c>
      <c r="P13" s="67">
        <f t="shared" si="21"/>
        <v>14</v>
      </c>
      <c r="T13" s="245" t="s">
        <v>1012</v>
      </c>
      <c r="U13" s="78"/>
      <c r="V13" s="78">
        <v>32</v>
      </c>
      <c r="W13" s="78">
        <v>32</v>
      </c>
    </row>
    <row r="14" spans="2:32" x14ac:dyDescent="0.25">
      <c r="B14" s="68">
        <f>+H13+1</f>
        <v>11</v>
      </c>
      <c r="C14" s="66">
        <f t="shared" si="22"/>
        <v>12</v>
      </c>
      <c r="D14" s="66">
        <f t="shared" si="23"/>
        <v>13</v>
      </c>
      <c r="E14" s="66">
        <f t="shared" si="24"/>
        <v>14</v>
      </c>
      <c r="F14" s="65">
        <f t="shared" si="12"/>
        <v>15</v>
      </c>
      <c r="G14" s="65">
        <f t="shared" si="13"/>
        <v>16</v>
      </c>
      <c r="H14" s="67">
        <f t="shared" si="14"/>
        <v>17</v>
      </c>
      <c r="J14" s="64">
        <f>+P13+1</f>
        <v>15</v>
      </c>
      <c r="K14" s="66">
        <f t="shared" si="25"/>
        <v>16</v>
      </c>
      <c r="L14" s="66">
        <f t="shared" si="26"/>
        <v>17</v>
      </c>
      <c r="M14" s="66">
        <f t="shared" si="27"/>
        <v>18</v>
      </c>
      <c r="N14" s="65">
        <f t="shared" si="19"/>
        <v>19</v>
      </c>
      <c r="O14" s="65">
        <f t="shared" si="20"/>
        <v>20</v>
      </c>
      <c r="P14" s="67">
        <f t="shared" si="21"/>
        <v>21</v>
      </c>
      <c r="T14" s="245" t="s">
        <v>1021</v>
      </c>
      <c r="U14" s="78"/>
      <c r="V14" s="78">
        <v>32</v>
      </c>
      <c r="W14" s="78">
        <v>32</v>
      </c>
    </row>
    <row r="15" spans="2:32" x14ac:dyDescent="0.25">
      <c r="B15" s="195">
        <f>+H14+1</f>
        <v>18</v>
      </c>
      <c r="C15" s="196">
        <f t="shared" si="22"/>
        <v>19</v>
      </c>
      <c r="D15" s="196">
        <f t="shared" si="23"/>
        <v>20</v>
      </c>
      <c r="E15" s="196">
        <f t="shared" si="24"/>
        <v>21</v>
      </c>
      <c r="F15" s="196">
        <f t="shared" si="12"/>
        <v>22</v>
      </c>
      <c r="G15" s="196">
        <f t="shared" si="13"/>
        <v>23</v>
      </c>
      <c r="H15" s="281">
        <f t="shared" si="14"/>
        <v>24</v>
      </c>
      <c r="J15" s="68">
        <f>+P14+1</f>
        <v>22</v>
      </c>
      <c r="K15" s="65">
        <f t="shared" si="25"/>
        <v>23</v>
      </c>
      <c r="L15" s="65">
        <f t="shared" si="26"/>
        <v>24</v>
      </c>
      <c r="M15" s="65">
        <f t="shared" si="27"/>
        <v>25</v>
      </c>
      <c r="N15" s="65">
        <f t="shared" si="19"/>
        <v>26</v>
      </c>
      <c r="O15" s="65">
        <f t="shared" si="20"/>
        <v>27</v>
      </c>
      <c r="P15" s="67">
        <f t="shared" si="21"/>
        <v>28</v>
      </c>
      <c r="T15" s="245" t="s">
        <v>1010</v>
      </c>
      <c r="U15" s="78"/>
      <c r="V15" s="78">
        <v>26</v>
      </c>
      <c r="W15" s="78">
        <v>26</v>
      </c>
    </row>
    <row r="16" spans="2:32" x14ac:dyDescent="0.25">
      <c r="B16" s="282">
        <f>+H15+1</f>
        <v>25</v>
      </c>
      <c r="C16" s="227">
        <f t="shared" si="22"/>
        <v>26</v>
      </c>
      <c r="D16" s="227">
        <f t="shared" si="23"/>
        <v>27</v>
      </c>
      <c r="E16" s="227">
        <f t="shared" si="24"/>
        <v>28</v>
      </c>
      <c r="F16" s="227">
        <f t="shared" si="24"/>
        <v>29</v>
      </c>
      <c r="G16" s="227">
        <f t="shared" si="24"/>
        <v>30</v>
      </c>
      <c r="H16" s="136">
        <f t="shared" si="24"/>
        <v>31</v>
      </c>
      <c r="J16" s="104">
        <f>+P15+1</f>
        <v>29</v>
      </c>
      <c r="K16" s="69">
        <f t="shared" si="25"/>
        <v>30</v>
      </c>
      <c r="L16" s="69">
        <f t="shared" si="26"/>
        <v>31</v>
      </c>
      <c r="M16" s="227"/>
      <c r="N16" s="135"/>
      <c r="O16" s="135"/>
      <c r="P16" s="136"/>
      <c r="T16" s="245" t="s">
        <v>1017</v>
      </c>
      <c r="U16" s="78"/>
      <c r="V16" s="78">
        <v>13</v>
      </c>
      <c r="W16" s="78">
        <v>13</v>
      </c>
    </row>
    <row r="17" spans="2:44" x14ac:dyDescent="0.25">
      <c r="T17" s="245" t="s">
        <v>1014</v>
      </c>
      <c r="U17" s="78"/>
      <c r="V17" s="78">
        <v>260</v>
      </c>
      <c r="W17" s="78">
        <v>260</v>
      </c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2:44" ht="15" customHeight="1" x14ac:dyDescent="0.25">
      <c r="B18" s="413" t="s">
        <v>1165</v>
      </c>
      <c r="C18" s="414"/>
      <c r="D18" s="414"/>
      <c r="E18" s="414"/>
      <c r="F18" s="414"/>
      <c r="G18" s="414"/>
      <c r="H18" s="415"/>
      <c r="J18" s="413" t="s">
        <v>1166</v>
      </c>
      <c r="K18" s="414"/>
      <c r="L18" s="414"/>
      <c r="M18" s="414"/>
      <c r="N18" s="414"/>
      <c r="O18" s="414"/>
      <c r="P18" s="415"/>
      <c r="T18" s="245" t="s">
        <v>597</v>
      </c>
      <c r="U18" s="78"/>
      <c r="V18" s="78">
        <v>25.04</v>
      </c>
      <c r="W18" s="78">
        <v>25.04</v>
      </c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2:44" x14ac:dyDescent="0.25">
      <c r="B19" s="59" t="s">
        <v>617</v>
      </c>
      <c r="C19" s="60" t="s">
        <v>618</v>
      </c>
      <c r="D19" s="60" t="s">
        <v>619</v>
      </c>
      <c r="E19" s="60" t="s">
        <v>620</v>
      </c>
      <c r="F19" s="60" t="s">
        <v>621</v>
      </c>
      <c r="G19" s="60" t="s">
        <v>622</v>
      </c>
      <c r="H19" s="61" t="s">
        <v>623</v>
      </c>
      <c r="J19" s="125" t="s">
        <v>617</v>
      </c>
      <c r="K19" s="126" t="s">
        <v>618</v>
      </c>
      <c r="L19" s="126" t="s">
        <v>619</v>
      </c>
      <c r="M19" s="126" t="s">
        <v>620</v>
      </c>
      <c r="N19" s="126" t="s">
        <v>621</v>
      </c>
      <c r="O19" s="126" t="s">
        <v>622</v>
      </c>
      <c r="P19" s="127" t="s">
        <v>623</v>
      </c>
      <c r="T19" s="245" t="s">
        <v>594</v>
      </c>
      <c r="U19" s="78">
        <v>362</v>
      </c>
      <c r="V19" s="78"/>
      <c r="W19" s="78">
        <v>-362</v>
      </c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2:44" x14ac:dyDescent="0.25">
      <c r="B20" s="195"/>
      <c r="C20" s="196"/>
      <c r="D20" s="196"/>
      <c r="E20" s="65">
        <v>1</v>
      </c>
      <c r="F20" s="65">
        <f t="shared" ref="F20:F24" si="28">+E20+1</f>
        <v>2</v>
      </c>
      <c r="G20" s="65">
        <f t="shared" ref="G20:G23" si="29">+F20+1</f>
        <v>3</v>
      </c>
      <c r="H20" s="67">
        <f t="shared" ref="H20:H23" si="30">+G20+1</f>
        <v>4</v>
      </c>
      <c r="J20" s="98"/>
      <c r="K20" s="99"/>
      <c r="L20" s="99"/>
      <c r="M20" s="99"/>
      <c r="N20" s="99"/>
      <c r="O20" s="99">
        <f t="shared" ref="O20:O23" si="31">+N20+1</f>
        <v>1</v>
      </c>
      <c r="P20" s="67">
        <f t="shared" ref="P20:P23" si="32">+O20+1</f>
        <v>2</v>
      </c>
      <c r="T20" s="74" t="s">
        <v>818</v>
      </c>
      <c r="U20" s="78">
        <v>680</v>
      </c>
      <c r="V20" s="78">
        <v>735.29</v>
      </c>
      <c r="W20" s="78">
        <v>55.289999999999964</v>
      </c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2:44" x14ac:dyDescent="0.25">
      <c r="B21" s="64">
        <f>+H20+1</f>
        <v>5</v>
      </c>
      <c r="C21" s="66">
        <f t="shared" ref="C21:C24" si="33">+B21+1</f>
        <v>6</v>
      </c>
      <c r="D21" s="66">
        <f t="shared" ref="D21:D24" si="34">+C21+1</f>
        <v>7</v>
      </c>
      <c r="E21" s="66">
        <f t="shared" ref="E21:E24" si="35">+D21+1</f>
        <v>8</v>
      </c>
      <c r="F21" s="66">
        <f t="shared" si="28"/>
        <v>9</v>
      </c>
      <c r="G21" s="66">
        <f t="shared" si="29"/>
        <v>10</v>
      </c>
      <c r="H21" s="67">
        <f t="shared" si="30"/>
        <v>11</v>
      </c>
      <c r="J21" s="195">
        <f>+P20+1</f>
        <v>3</v>
      </c>
      <c r="K21" s="196">
        <f t="shared" ref="K21:K24" si="36">+J21+1</f>
        <v>4</v>
      </c>
      <c r="L21" s="196">
        <f t="shared" ref="L21:L24" si="37">+K21+1</f>
        <v>5</v>
      </c>
      <c r="M21" s="196">
        <f t="shared" ref="M21:P24" si="38">+L21+1</f>
        <v>6</v>
      </c>
      <c r="N21" s="196">
        <f t="shared" ref="N21:N23" si="39">+M21+1</f>
        <v>7</v>
      </c>
      <c r="O21" s="196">
        <f t="shared" si="31"/>
        <v>8</v>
      </c>
      <c r="P21" s="67">
        <f t="shared" si="32"/>
        <v>9</v>
      </c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2:44" x14ac:dyDescent="0.25">
      <c r="B22" s="64">
        <f>+H21+1</f>
        <v>12</v>
      </c>
      <c r="C22" s="65">
        <f t="shared" si="33"/>
        <v>13</v>
      </c>
      <c r="D22" s="65">
        <f t="shared" si="34"/>
        <v>14</v>
      </c>
      <c r="E22" s="66">
        <f t="shared" si="35"/>
        <v>15</v>
      </c>
      <c r="F22" s="65">
        <f t="shared" si="28"/>
        <v>16</v>
      </c>
      <c r="G22" s="65">
        <f t="shared" si="29"/>
        <v>17</v>
      </c>
      <c r="H22" s="67">
        <f t="shared" si="30"/>
        <v>18</v>
      </c>
      <c r="J22" s="195">
        <f>+P21+1</f>
        <v>10</v>
      </c>
      <c r="K22" s="196">
        <f t="shared" si="36"/>
        <v>11</v>
      </c>
      <c r="L22" s="196">
        <f t="shared" si="37"/>
        <v>12</v>
      </c>
      <c r="M22" s="196">
        <f t="shared" si="38"/>
        <v>13</v>
      </c>
      <c r="N22" s="196">
        <f t="shared" si="39"/>
        <v>14</v>
      </c>
      <c r="O22" s="196">
        <f t="shared" si="31"/>
        <v>15</v>
      </c>
      <c r="P22" s="67">
        <f t="shared" si="32"/>
        <v>16</v>
      </c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x14ac:dyDescent="0.25">
      <c r="B23" s="195">
        <f>+H22+1</f>
        <v>19</v>
      </c>
      <c r="C23" s="196">
        <f t="shared" si="33"/>
        <v>20</v>
      </c>
      <c r="D23" s="196">
        <f t="shared" si="34"/>
        <v>21</v>
      </c>
      <c r="E23" s="196">
        <f t="shared" si="35"/>
        <v>22</v>
      </c>
      <c r="F23" s="196">
        <f t="shared" si="28"/>
        <v>23</v>
      </c>
      <c r="G23" s="196">
        <f t="shared" si="29"/>
        <v>24</v>
      </c>
      <c r="H23" s="67">
        <f t="shared" si="30"/>
        <v>25</v>
      </c>
      <c r="J23" s="195">
        <f>+P22+1</f>
        <v>17</v>
      </c>
      <c r="K23" s="196">
        <f t="shared" si="36"/>
        <v>18</v>
      </c>
      <c r="L23" s="196">
        <f t="shared" si="37"/>
        <v>19</v>
      </c>
      <c r="M23" s="196">
        <f t="shared" si="38"/>
        <v>20</v>
      </c>
      <c r="N23" s="196">
        <f t="shared" si="39"/>
        <v>21</v>
      </c>
      <c r="O23" s="196">
        <f t="shared" si="31"/>
        <v>22</v>
      </c>
      <c r="P23" s="67">
        <f t="shared" si="32"/>
        <v>23</v>
      </c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2:44" x14ac:dyDescent="0.25">
      <c r="B24" s="282">
        <f>+H23+1</f>
        <v>26</v>
      </c>
      <c r="C24" s="227">
        <f t="shared" si="33"/>
        <v>27</v>
      </c>
      <c r="D24" s="227">
        <f t="shared" si="34"/>
        <v>28</v>
      </c>
      <c r="E24" s="227">
        <f t="shared" si="35"/>
        <v>29</v>
      </c>
      <c r="F24" s="227">
        <f t="shared" si="28"/>
        <v>30</v>
      </c>
      <c r="G24" s="227"/>
      <c r="H24" s="136"/>
      <c r="J24" s="195">
        <f>+P23+1</f>
        <v>24</v>
      </c>
      <c r="K24" s="196">
        <f t="shared" si="36"/>
        <v>25</v>
      </c>
      <c r="L24" s="196">
        <f t="shared" si="37"/>
        <v>26</v>
      </c>
      <c r="M24" s="196">
        <f t="shared" si="38"/>
        <v>27</v>
      </c>
      <c r="N24" s="196">
        <f t="shared" si="38"/>
        <v>28</v>
      </c>
      <c r="O24" s="196">
        <f t="shared" si="38"/>
        <v>29</v>
      </c>
      <c r="P24" s="67">
        <f t="shared" si="38"/>
        <v>30</v>
      </c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2:44" x14ac:dyDescent="0.25">
      <c r="J25" s="282">
        <f>+P24+1</f>
        <v>31</v>
      </c>
      <c r="K25" s="217"/>
      <c r="L25" s="217"/>
      <c r="M25" s="217"/>
      <c r="N25" s="217"/>
      <c r="O25" s="217"/>
      <c r="P25" s="218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x14ac:dyDescent="0.25"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x14ac:dyDescent="0.25"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x14ac:dyDescent="0.25"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x14ac:dyDescent="0.25"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</row>
    <row r="30" spans="2:44" x14ac:dyDescent="0.25"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</row>
    <row r="31" spans="2:44" x14ac:dyDescent="0.25">
      <c r="T31"/>
      <c r="U31"/>
      <c r="V31"/>
    </row>
    <row r="32" spans="2:44" x14ac:dyDescent="0.25">
      <c r="T32"/>
      <c r="U32"/>
      <c r="V32"/>
    </row>
    <row r="33" spans="20:22" x14ac:dyDescent="0.25">
      <c r="T33"/>
      <c r="U33"/>
      <c r="V33"/>
    </row>
    <row r="34" spans="20:22" x14ac:dyDescent="0.25">
      <c r="T34"/>
      <c r="U34"/>
      <c r="V34"/>
    </row>
    <row r="35" spans="20:22" x14ac:dyDescent="0.25">
      <c r="T35"/>
      <c r="U35"/>
      <c r="V35"/>
    </row>
    <row r="36" spans="20:22" x14ac:dyDescent="0.25">
      <c r="T36"/>
      <c r="U36"/>
      <c r="V36"/>
    </row>
    <row r="37" spans="20:22" x14ac:dyDescent="0.25">
      <c r="T37"/>
      <c r="U37"/>
      <c r="V37"/>
    </row>
    <row r="38" spans="20:22" x14ac:dyDescent="0.25">
      <c r="T38"/>
      <c r="U38"/>
      <c r="V38"/>
    </row>
    <row r="39" spans="20:22" x14ac:dyDescent="0.25">
      <c r="T39"/>
      <c r="U39"/>
      <c r="V39"/>
    </row>
    <row r="40" spans="20:22" x14ac:dyDescent="0.25">
      <c r="T40"/>
      <c r="U40"/>
      <c r="V40"/>
    </row>
    <row r="41" spans="20:22" x14ac:dyDescent="0.25">
      <c r="T41"/>
      <c r="U41"/>
      <c r="V41"/>
    </row>
    <row r="42" spans="20:22" x14ac:dyDescent="0.25">
      <c r="T42"/>
      <c r="U42"/>
      <c r="V42"/>
    </row>
    <row r="43" spans="20:22" x14ac:dyDescent="0.25">
      <c r="T43"/>
      <c r="U43"/>
      <c r="V43"/>
    </row>
    <row r="44" spans="20:22" x14ac:dyDescent="0.25">
      <c r="T44"/>
      <c r="U44"/>
      <c r="V44"/>
    </row>
    <row r="45" spans="20:22" x14ac:dyDescent="0.25">
      <c r="T45"/>
      <c r="U45"/>
      <c r="V45"/>
    </row>
    <row r="46" spans="20:22" x14ac:dyDescent="0.25">
      <c r="T46"/>
      <c r="U46"/>
      <c r="V46"/>
    </row>
    <row r="47" spans="20:22" x14ac:dyDescent="0.25">
      <c r="T47"/>
      <c r="U47"/>
      <c r="V47"/>
    </row>
    <row r="48" spans="20:22" x14ac:dyDescent="0.25">
      <c r="T48"/>
      <c r="U48"/>
      <c r="V48"/>
    </row>
    <row r="49" spans="20:22" x14ac:dyDescent="0.25">
      <c r="T49"/>
      <c r="U49"/>
      <c r="V49"/>
    </row>
    <row r="50" spans="20:22" x14ac:dyDescent="0.25">
      <c r="T50"/>
      <c r="U50"/>
      <c r="V50"/>
    </row>
    <row r="51" spans="20:22" x14ac:dyDescent="0.25">
      <c r="T51"/>
      <c r="U51"/>
      <c r="V51"/>
    </row>
    <row r="52" spans="20:22" x14ac:dyDescent="0.25">
      <c r="T52"/>
      <c r="U52"/>
      <c r="V52"/>
    </row>
    <row r="53" spans="20:22" x14ac:dyDescent="0.25">
      <c r="T53"/>
      <c r="U53"/>
      <c r="V53"/>
    </row>
    <row r="54" spans="20:22" x14ac:dyDescent="0.25">
      <c r="T54"/>
      <c r="U54"/>
      <c r="V54"/>
    </row>
    <row r="55" spans="20:22" x14ac:dyDescent="0.25">
      <c r="T55"/>
      <c r="U55"/>
      <c r="V55"/>
    </row>
    <row r="56" spans="20:22" x14ac:dyDescent="0.25">
      <c r="T56"/>
      <c r="U56"/>
      <c r="V56"/>
    </row>
    <row r="57" spans="20:22" x14ac:dyDescent="0.25">
      <c r="T57"/>
      <c r="U57"/>
      <c r="V57"/>
    </row>
  </sheetData>
  <sortState ref="Y6:Y13">
    <sortCondition descending="1" ref="Y6"/>
  </sortState>
  <mergeCells count="6">
    <mergeCell ref="B1:H1"/>
    <mergeCell ref="J1:P1"/>
    <mergeCell ref="B10:H10"/>
    <mergeCell ref="J10:P10"/>
    <mergeCell ref="B18:H18"/>
    <mergeCell ref="J18:P18"/>
  </mergeCells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7"/>
  <dimension ref="A1:T58"/>
  <sheetViews>
    <sheetView showGridLines="0" zoomScale="85" zoomScaleNormal="85" workbookViewId="0">
      <selection activeCell="A10" sqref="A10:A15"/>
    </sheetView>
  </sheetViews>
  <sheetFormatPr baseColWidth="10" defaultColWidth="10.7109375" defaultRowHeight="15" x14ac:dyDescent="0.25"/>
  <cols>
    <col min="1" max="1" width="25.5703125" bestFit="1" customWidth="1"/>
    <col min="2" max="2" width="12.140625" bestFit="1" customWidth="1"/>
    <col min="3" max="3" width="10.5703125" bestFit="1" customWidth="1"/>
    <col min="4" max="4" width="7.140625" bestFit="1" customWidth="1"/>
    <col min="5" max="5" width="12.5703125" bestFit="1" customWidth="1"/>
    <col min="6" max="6" width="16.7109375" bestFit="1" customWidth="1"/>
    <col min="7" max="7" width="8" bestFit="1" customWidth="1"/>
    <col min="8" max="8" width="5.5703125" bestFit="1" customWidth="1"/>
    <col min="9" max="9" width="6.42578125" bestFit="1" customWidth="1"/>
    <col min="10" max="10" width="4.85546875" bestFit="1" customWidth="1"/>
    <col min="11" max="11" width="4.7109375" bestFit="1" customWidth="1"/>
    <col min="12" max="12" width="13.28515625" bestFit="1" customWidth="1"/>
    <col min="13" max="13" width="14.28515625" bestFit="1" customWidth="1"/>
    <col min="14" max="14" width="12.5703125" bestFit="1" customWidth="1"/>
    <col min="15" max="15" width="8" bestFit="1" customWidth="1"/>
    <col min="16" max="16" width="8.140625" bestFit="1" customWidth="1"/>
    <col min="17" max="17" width="5.5703125" bestFit="1" customWidth="1"/>
    <col min="18" max="18" width="10.7109375" customWidth="1"/>
    <col min="19" max="19" width="12.140625" bestFit="1" customWidth="1"/>
    <col min="20" max="20" width="13.85546875" bestFit="1" customWidth="1"/>
  </cols>
  <sheetData>
    <row r="1" spans="1:20" x14ac:dyDescent="0.25">
      <c r="A1" s="380" t="s">
        <v>1191</v>
      </c>
    </row>
    <row r="2" spans="1:20" x14ac:dyDescent="0.25">
      <c r="A2" t="s">
        <v>1192</v>
      </c>
      <c r="B2" s="70">
        <v>44816</v>
      </c>
    </row>
    <row r="3" spans="1:20" x14ac:dyDescent="0.25">
      <c r="A3" t="s">
        <v>1193</v>
      </c>
      <c r="B3" s="70">
        <v>44532</v>
      </c>
    </row>
    <row r="4" spans="1:20" x14ac:dyDescent="0.25">
      <c r="A4" t="s">
        <v>1194</v>
      </c>
      <c r="B4" s="70">
        <v>44814</v>
      </c>
    </row>
    <row r="5" spans="1:20" x14ac:dyDescent="0.25">
      <c r="A5" t="s">
        <v>1195</v>
      </c>
      <c r="B5">
        <v>283</v>
      </c>
    </row>
    <row r="6" spans="1:20" x14ac:dyDescent="0.25">
      <c r="A6" t="s">
        <v>1196</v>
      </c>
      <c r="B6">
        <v>90</v>
      </c>
    </row>
    <row r="7" spans="1:20" x14ac:dyDescent="0.25">
      <c r="A7" t="s">
        <v>1197</v>
      </c>
      <c r="B7">
        <v>637</v>
      </c>
    </row>
    <row r="9" spans="1:20" x14ac:dyDescent="0.25">
      <c r="A9" t="s">
        <v>1198</v>
      </c>
      <c r="B9" t="s">
        <v>807</v>
      </c>
      <c r="C9" t="s">
        <v>1199</v>
      </c>
      <c r="D9" t="s">
        <v>1200</v>
      </c>
      <c r="E9" t="s">
        <v>1201</v>
      </c>
      <c r="F9" t="s">
        <v>1202</v>
      </c>
      <c r="G9" t="s">
        <v>1203</v>
      </c>
      <c r="H9" t="s">
        <v>1204</v>
      </c>
      <c r="I9" t="s">
        <v>1205</v>
      </c>
      <c r="J9" t="s">
        <v>1206</v>
      </c>
      <c r="K9" t="s">
        <v>1207</v>
      </c>
      <c r="L9" t="s">
        <v>1208</v>
      </c>
      <c r="M9" t="s">
        <v>1209</v>
      </c>
      <c r="N9" t="s">
        <v>1210</v>
      </c>
      <c r="O9" t="s">
        <v>1211</v>
      </c>
      <c r="P9" t="s">
        <v>1212</v>
      </c>
      <c r="Q9" t="s">
        <v>1213</v>
      </c>
      <c r="R9" t="s">
        <v>1214</v>
      </c>
      <c r="S9" t="s">
        <v>1215</v>
      </c>
      <c r="T9" t="s">
        <v>1216</v>
      </c>
    </row>
    <row r="10" spans="1:20" x14ac:dyDescent="0.25">
      <c r="A10" s="406">
        <v>47</v>
      </c>
      <c r="B10" s="382">
        <v>12</v>
      </c>
      <c r="C10" s="382">
        <v>1</v>
      </c>
      <c r="D10" s="387">
        <v>1.8838304552590265E-2</v>
      </c>
      <c r="E10" s="388">
        <v>7.0647418477856314E-2</v>
      </c>
      <c r="F10" s="389">
        <v>8.3333333333333329E-2</v>
      </c>
      <c r="G10" s="396">
        <v>7.5454545454545459</v>
      </c>
      <c r="H10" s="397">
        <v>4.5950413223140494</v>
      </c>
      <c r="I10" s="401">
        <v>3</v>
      </c>
      <c r="J10" s="382">
        <v>21</v>
      </c>
      <c r="K10" s="382">
        <v>1</v>
      </c>
      <c r="L10" s="383">
        <v>44814</v>
      </c>
      <c r="M10" s="393">
        <v>44833</v>
      </c>
      <c r="N10">
        <v>7</v>
      </c>
      <c r="O10">
        <v>5</v>
      </c>
      <c r="P10" t="s">
        <v>1217</v>
      </c>
      <c r="Q10" t="s">
        <v>1224</v>
      </c>
      <c r="R10" t="s">
        <v>1219</v>
      </c>
      <c r="S10" t="s">
        <v>1222</v>
      </c>
      <c r="T10" s="384">
        <v>0.41111604297516963</v>
      </c>
    </row>
    <row r="11" spans="1:20" x14ac:dyDescent="0.25">
      <c r="A11" s="406">
        <v>21</v>
      </c>
      <c r="B11" s="382">
        <v>13</v>
      </c>
      <c r="C11" s="382">
        <v>1</v>
      </c>
      <c r="D11" s="388">
        <v>2.0408163265306121E-2</v>
      </c>
      <c r="E11" s="388">
        <v>7.331139428920426E-2</v>
      </c>
      <c r="F11" s="386">
        <v>0.23076923076923078</v>
      </c>
      <c r="G11" s="397">
        <v>6.583333333333333</v>
      </c>
      <c r="H11" s="396">
        <v>5.2777777777777777</v>
      </c>
      <c r="I11" s="401">
        <v>1</v>
      </c>
      <c r="J11" s="382">
        <v>26</v>
      </c>
      <c r="K11" s="382">
        <v>1</v>
      </c>
      <c r="L11" s="383">
        <v>44814</v>
      </c>
      <c r="M11" s="392">
        <v>44830</v>
      </c>
      <c r="N11">
        <v>1</v>
      </c>
      <c r="O11">
        <v>3</v>
      </c>
      <c r="P11" t="s">
        <v>1217</v>
      </c>
      <c r="Q11" t="s">
        <v>1218</v>
      </c>
      <c r="R11" t="s">
        <v>1219</v>
      </c>
      <c r="S11" t="s">
        <v>1222</v>
      </c>
      <c r="T11" s="384">
        <v>1.2927317066087871</v>
      </c>
    </row>
    <row r="12" spans="1:20" x14ac:dyDescent="0.25">
      <c r="A12" s="406">
        <v>39</v>
      </c>
      <c r="B12" s="382">
        <v>13</v>
      </c>
      <c r="C12" s="382">
        <v>2</v>
      </c>
      <c r="D12" s="388">
        <v>2.0408163265306121E-2</v>
      </c>
      <c r="E12" s="385">
        <v>0.12169418251384399</v>
      </c>
      <c r="F12" s="388">
        <v>0.15384615384615385</v>
      </c>
      <c r="G12" s="397">
        <v>7.166666666666667</v>
      </c>
      <c r="H12" s="395">
        <v>3.1666666666666665</v>
      </c>
      <c r="I12" s="405">
        <v>10</v>
      </c>
      <c r="J12" s="382">
        <v>11</v>
      </c>
      <c r="K12" s="382">
        <v>2</v>
      </c>
      <c r="L12" s="383">
        <v>44812</v>
      </c>
      <c r="M12" s="392">
        <v>44828</v>
      </c>
      <c r="N12">
        <v>9</v>
      </c>
      <c r="O12">
        <v>4</v>
      </c>
      <c r="P12" t="s">
        <v>1217</v>
      </c>
      <c r="Q12" t="s">
        <v>1224</v>
      </c>
      <c r="R12" t="s">
        <v>1221</v>
      </c>
      <c r="S12" t="s">
        <v>1222</v>
      </c>
      <c r="T12" s="384">
        <v>1.5074551736425583</v>
      </c>
    </row>
    <row r="13" spans="1:20" x14ac:dyDescent="0.25">
      <c r="A13" s="406">
        <v>16</v>
      </c>
      <c r="B13" s="382">
        <v>15</v>
      </c>
      <c r="C13" s="382">
        <v>1</v>
      </c>
      <c r="D13" s="386">
        <v>2.3547880690737835E-2</v>
      </c>
      <c r="E13" s="386">
        <v>9.5421253779692586E-2</v>
      </c>
      <c r="F13" s="387">
        <v>0.13333333333333333</v>
      </c>
      <c r="G13" s="395">
        <v>5.5714285714285712</v>
      </c>
      <c r="H13" s="395">
        <v>3.3061224489795911</v>
      </c>
      <c r="I13" s="401">
        <v>2</v>
      </c>
      <c r="J13" s="382">
        <v>14</v>
      </c>
      <c r="K13" s="382">
        <v>1</v>
      </c>
      <c r="L13" s="383">
        <v>44814</v>
      </c>
      <c r="M13" s="392">
        <v>44828</v>
      </c>
      <c r="N13">
        <v>6</v>
      </c>
      <c r="O13">
        <v>2</v>
      </c>
      <c r="P13" t="s">
        <v>1220</v>
      </c>
      <c r="Q13" t="s">
        <v>1218</v>
      </c>
      <c r="R13" t="s">
        <v>1219</v>
      </c>
      <c r="S13" t="s">
        <v>1222</v>
      </c>
      <c r="T13" s="384">
        <v>1.3365519617729273</v>
      </c>
    </row>
    <row r="14" spans="1:20" x14ac:dyDescent="0.25">
      <c r="A14" s="406">
        <v>10</v>
      </c>
      <c r="B14" s="382">
        <v>14</v>
      </c>
      <c r="C14" s="382">
        <v>2</v>
      </c>
      <c r="D14" s="388">
        <v>2.197802197802198E-2</v>
      </c>
      <c r="E14" s="386">
        <v>9.0684009805898178E-2</v>
      </c>
      <c r="F14" s="390">
        <v>0</v>
      </c>
      <c r="G14" s="397">
        <v>6.8461538461538458</v>
      </c>
      <c r="H14" s="397">
        <v>4.1420118343195265</v>
      </c>
      <c r="I14" s="402">
        <v>4</v>
      </c>
      <c r="J14" s="382">
        <v>14</v>
      </c>
      <c r="K14" s="382">
        <v>1</v>
      </c>
      <c r="L14" s="383">
        <v>44812</v>
      </c>
      <c r="M14" s="392">
        <v>44828</v>
      </c>
      <c r="N14">
        <v>0</v>
      </c>
      <c r="O14">
        <v>2</v>
      </c>
      <c r="P14" t="s">
        <v>1220</v>
      </c>
      <c r="Q14" t="s">
        <v>1218</v>
      </c>
      <c r="R14" t="s">
        <v>1221</v>
      </c>
      <c r="S14" t="s">
        <v>1222</v>
      </c>
      <c r="T14" s="384">
        <v>0.49875457693519948</v>
      </c>
    </row>
    <row r="15" spans="1:20" x14ac:dyDescent="0.25">
      <c r="A15" s="406">
        <v>38</v>
      </c>
      <c r="B15" s="382">
        <v>16</v>
      </c>
      <c r="C15" s="382">
        <v>1</v>
      </c>
      <c r="D15" s="386">
        <v>2.5117739403453691E-2</v>
      </c>
      <c r="E15" s="386">
        <v>9.7359717160755574E-2</v>
      </c>
      <c r="F15" s="388">
        <v>0.1875</v>
      </c>
      <c r="G15" s="395">
        <v>5.4666666666666668</v>
      </c>
      <c r="H15" s="395">
        <v>3.4933333333333341</v>
      </c>
      <c r="I15" s="401">
        <v>3</v>
      </c>
      <c r="J15" s="382">
        <v>17</v>
      </c>
      <c r="K15" s="382">
        <v>1</v>
      </c>
      <c r="L15" s="383">
        <v>44814</v>
      </c>
      <c r="M15" s="392">
        <v>44826</v>
      </c>
      <c r="N15">
        <v>8</v>
      </c>
      <c r="O15">
        <v>4</v>
      </c>
      <c r="P15" t="s">
        <v>1220</v>
      </c>
      <c r="Q15" t="s">
        <v>1224</v>
      </c>
      <c r="R15" t="s">
        <v>1219</v>
      </c>
      <c r="S15" t="s">
        <v>1222</v>
      </c>
      <c r="T15" s="384">
        <v>1.751677334076799</v>
      </c>
    </row>
    <row r="16" spans="1:20" x14ac:dyDescent="0.25">
      <c r="A16" s="407">
        <v>1</v>
      </c>
      <c r="B16" s="382">
        <v>19</v>
      </c>
      <c r="C16" s="382">
        <v>11</v>
      </c>
      <c r="D16" s="385">
        <v>2.9827315541601257E-2</v>
      </c>
      <c r="E16" s="390">
        <v>2.3425400175212858E-21</v>
      </c>
      <c r="F16" s="387">
        <v>0.10526315789473684</v>
      </c>
      <c r="G16" s="395">
        <v>4.4444444444444446</v>
      </c>
      <c r="H16" s="395">
        <v>3.0370370370370363</v>
      </c>
      <c r="I16" s="401">
        <v>1</v>
      </c>
      <c r="J16" s="382">
        <v>22</v>
      </c>
      <c r="K16" s="382">
        <v>1</v>
      </c>
      <c r="L16" s="383">
        <v>44791</v>
      </c>
      <c r="M16" s="391">
        <v>44907</v>
      </c>
      <c r="N16">
        <v>1</v>
      </c>
      <c r="O16">
        <v>1</v>
      </c>
      <c r="P16" t="s">
        <v>1217</v>
      </c>
      <c r="Q16" t="s">
        <v>1218</v>
      </c>
      <c r="R16" t="s">
        <v>1219</v>
      </c>
      <c r="S16" t="s">
        <v>23</v>
      </c>
      <c r="T16" s="384">
        <v>0.53357729702928347</v>
      </c>
    </row>
    <row r="17" spans="1:20" x14ac:dyDescent="0.25">
      <c r="A17" s="407">
        <v>22</v>
      </c>
      <c r="B17" s="382">
        <v>16</v>
      </c>
      <c r="C17" s="382">
        <v>9</v>
      </c>
      <c r="D17" s="386">
        <v>2.5117739403453691E-2</v>
      </c>
      <c r="E17" s="390">
        <v>4.8643376270718098E-14</v>
      </c>
      <c r="F17" s="390">
        <v>0</v>
      </c>
      <c r="G17" s="395">
        <v>5.2</v>
      </c>
      <c r="H17" s="397">
        <v>3.5733333333333328</v>
      </c>
      <c r="I17" s="401">
        <v>3</v>
      </c>
      <c r="J17" s="382">
        <v>12</v>
      </c>
      <c r="K17" s="382">
        <v>1</v>
      </c>
      <c r="L17" s="383">
        <v>44795</v>
      </c>
      <c r="M17" s="393">
        <v>44842</v>
      </c>
      <c r="N17">
        <v>2</v>
      </c>
      <c r="O17">
        <v>3</v>
      </c>
      <c r="P17" t="s">
        <v>1220</v>
      </c>
      <c r="Q17" t="s">
        <v>1218</v>
      </c>
      <c r="R17" t="s">
        <v>1219</v>
      </c>
      <c r="S17" t="s">
        <v>1223</v>
      </c>
      <c r="T17" s="384">
        <v>-0.35980321009042687</v>
      </c>
    </row>
    <row r="18" spans="1:20" x14ac:dyDescent="0.25">
      <c r="A18" s="407">
        <v>35</v>
      </c>
      <c r="B18" s="382">
        <v>7</v>
      </c>
      <c r="C18" s="382">
        <v>1</v>
      </c>
      <c r="D18" s="390">
        <v>1.098901098901099E-2</v>
      </c>
      <c r="E18" s="389">
        <v>3.8688601107595734E-2</v>
      </c>
      <c r="F18" s="390">
        <v>0</v>
      </c>
      <c r="G18" s="400">
        <v>11.166666666666666</v>
      </c>
      <c r="H18" s="396">
        <v>5.1111111111111107</v>
      </c>
      <c r="I18" s="403">
        <v>13</v>
      </c>
      <c r="J18" s="382">
        <v>19</v>
      </c>
      <c r="K18" s="382">
        <v>3</v>
      </c>
      <c r="L18" s="383">
        <v>44814</v>
      </c>
      <c r="M18" s="393">
        <v>44840</v>
      </c>
      <c r="N18">
        <v>5</v>
      </c>
      <c r="O18">
        <v>4</v>
      </c>
      <c r="P18" t="s">
        <v>1217</v>
      </c>
      <c r="Q18" t="s">
        <v>1224</v>
      </c>
      <c r="R18" t="s">
        <v>1221</v>
      </c>
      <c r="S18" t="s">
        <v>1222</v>
      </c>
      <c r="T18" s="384">
        <v>-1.0170804670323088</v>
      </c>
    </row>
    <row r="19" spans="1:20" x14ac:dyDescent="0.25">
      <c r="A19" s="407">
        <v>31</v>
      </c>
      <c r="B19" s="382">
        <v>10</v>
      </c>
      <c r="C19" s="382">
        <v>10</v>
      </c>
      <c r="D19" s="389">
        <v>1.5698587127158554E-2</v>
      </c>
      <c r="E19" s="390">
        <v>1.9616210355738655E-16</v>
      </c>
      <c r="F19" s="387">
        <v>0.1</v>
      </c>
      <c r="G19" s="397">
        <v>7.2222222222222223</v>
      </c>
      <c r="H19" s="397">
        <v>4.0740740740740744</v>
      </c>
      <c r="I19" s="402">
        <v>4</v>
      </c>
      <c r="J19" s="382">
        <v>18</v>
      </c>
      <c r="K19" s="382">
        <v>1</v>
      </c>
      <c r="L19" s="383">
        <v>44793</v>
      </c>
      <c r="M19" s="393">
        <v>44840</v>
      </c>
      <c r="N19">
        <v>1</v>
      </c>
      <c r="O19">
        <v>4</v>
      </c>
      <c r="P19" t="s">
        <v>1217</v>
      </c>
      <c r="Q19" t="s">
        <v>1224</v>
      </c>
      <c r="R19" t="s">
        <v>1219</v>
      </c>
      <c r="S19" t="s">
        <v>23</v>
      </c>
      <c r="T19" s="384">
        <v>-0.62301480524980579</v>
      </c>
    </row>
    <row r="20" spans="1:20" x14ac:dyDescent="0.25">
      <c r="A20" s="407">
        <v>26</v>
      </c>
      <c r="B20" s="382">
        <v>10</v>
      </c>
      <c r="C20" s="382">
        <v>11</v>
      </c>
      <c r="D20" s="389">
        <v>1.5698587127158554E-2</v>
      </c>
      <c r="E20" s="390">
        <v>1.6549776711696637E-20</v>
      </c>
      <c r="F20" s="390">
        <v>0</v>
      </c>
      <c r="G20" s="397">
        <v>6.4444444444444446</v>
      </c>
      <c r="H20" s="397">
        <v>3.8024691358024691</v>
      </c>
      <c r="I20" s="402">
        <v>4</v>
      </c>
      <c r="J20" s="382">
        <v>18</v>
      </c>
      <c r="K20" s="382">
        <v>2</v>
      </c>
      <c r="L20" s="383">
        <v>44791</v>
      </c>
      <c r="M20" s="393">
        <v>44837</v>
      </c>
      <c r="N20">
        <v>6</v>
      </c>
      <c r="O20">
        <v>3</v>
      </c>
      <c r="P20" t="s">
        <v>1220</v>
      </c>
      <c r="Q20" t="s">
        <v>1224</v>
      </c>
      <c r="R20" t="s">
        <v>1219</v>
      </c>
      <c r="S20" t="s">
        <v>23</v>
      </c>
      <c r="T20" s="384">
        <v>-1.1136493639371758</v>
      </c>
    </row>
    <row r="21" spans="1:20" x14ac:dyDescent="0.25">
      <c r="A21" s="407">
        <v>12</v>
      </c>
      <c r="B21" s="382">
        <v>12</v>
      </c>
      <c r="C21" s="382">
        <v>12</v>
      </c>
      <c r="D21" s="387">
        <v>1.8838304552590265E-2</v>
      </c>
      <c r="E21" s="390">
        <v>2.6408380674398875E-27</v>
      </c>
      <c r="F21" s="389">
        <v>8.3333333333333329E-2</v>
      </c>
      <c r="G21" s="397">
        <v>6.4545454545454541</v>
      </c>
      <c r="H21" s="396">
        <v>5.4876033057851235</v>
      </c>
      <c r="I21" s="401">
        <v>2</v>
      </c>
      <c r="J21" s="382">
        <v>17</v>
      </c>
      <c r="K21" s="382">
        <v>1</v>
      </c>
      <c r="L21" s="383">
        <v>44788</v>
      </c>
      <c r="M21" s="393">
        <v>44835</v>
      </c>
      <c r="N21">
        <v>2</v>
      </c>
      <c r="O21">
        <v>2</v>
      </c>
      <c r="P21" t="s">
        <v>1220</v>
      </c>
      <c r="Q21" t="s">
        <v>1218</v>
      </c>
      <c r="R21" t="s">
        <v>1219</v>
      </c>
      <c r="S21" t="s">
        <v>23</v>
      </c>
      <c r="T21" s="384">
        <v>-0.45350518041565174</v>
      </c>
    </row>
    <row r="22" spans="1:20" x14ac:dyDescent="0.25">
      <c r="A22" s="381">
        <v>19</v>
      </c>
      <c r="B22" s="382">
        <v>16</v>
      </c>
      <c r="C22" s="382">
        <v>6</v>
      </c>
      <c r="D22" s="386">
        <v>2.5117739403453691E-2</v>
      </c>
      <c r="E22" s="390">
        <v>1.2978630116775959E-5</v>
      </c>
      <c r="F22" s="390">
        <v>0</v>
      </c>
      <c r="G22" s="395">
        <v>5.6</v>
      </c>
      <c r="H22" s="395">
        <v>3.2533333333333334</v>
      </c>
      <c r="I22" s="402">
        <v>4</v>
      </c>
      <c r="J22" s="382">
        <v>12</v>
      </c>
      <c r="K22" s="382">
        <v>1</v>
      </c>
      <c r="L22" s="383">
        <v>44802</v>
      </c>
      <c r="M22" s="394">
        <v>44849</v>
      </c>
      <c r="N22">
        <v>9</v>
      </c>
      <c r="O22">
        <v>2</v>
      </c>
      <c r="P22" t="s">
        <v>1217</v>
      </c>
      <c r="Q22" t="s">
        <v>1218</v>
      </c>
      <c r="R22" t="s">
        <v>1219</v>
      </c>
      <c r="S22" t="s">
        <v>1223</v>
      </c>
      <c r="T22" s="384">
        <v>-0.35964437061335569</v>
      </c>
    </row>
    <row r="23" spans="1:20" x14ac:dyDescent="0.25">
      <c r="A23" s="381">
        <v>27</v>
      </c>
      <c r="B23" s="382">
        <v>14</v>
      </c>
      <c r="C23" s="382">
        <v>11</v>
      </c>
      <c r="D23" s="388">
        <v>2.197802197802198E-2</v>
      </c>
      <c r="E23" s="390">
        <v>7.2951631910072127E-22</v>
      </c>
      <c r="F23" s="389">
        <v>7.1428571428571425E-2</v>
      </c>
      <c r="G23" s="397">
        <v>6.0769230769230766</v>
      </c>
      <c r="H23" s="397">
        <v>4.4023668639053248</v>
      </c>
      <c r="I23" s="401">
        <v>2</v>
      </c>
      <c r="J23" s="382">
        <v>17</v>
      </c>
      <c r="K23" s="382">
        <v>1</v>
      </c>
      <c r="L23" s="383">
        <v>44791</v>
      </c>
      <c r="M23" s="393">
        <v>44837</v>
      </c>
      <c r="N23">
        <v>7</v>
      </c>
      <c r="O23">
        <v>3</v>
      </c>
      <c r="P23" t="s">
        <v>1217</v>
      </c>
      <c r="Q23" t="s">
        <v>1224</v>
      </c>
      <c r="R23" t="s">
        <v>1219</v>
      </c>
      <c r="S23" t="s">
        <v>23</v>
      </c>
      <c r="T23" s="384">
        <v>-0.26063200516781077</v>
      </c>
    </row>
    <row r="24" spans="1:20" x14ac:dyDescent="0.25">
      <c r="A24" s="381">
        <v>42</v>
      </c>
      <c r="B24" s="382">
        <v>9</v>
      </c>
      <c r="C24" s="382">
        <v>3</v>
      </c>
      <c r="D24" s="389">
        <v>1.4128728414442701E-2</v>
      </c>
      <c r="E24" s="390">
        <v>7.689855627848536E-3</v>
      </c>
      <c r="F24" s="387">
        <v>0.1111111111111111</v>
      </c>
      <c r="G24" s="400">
        <v>10.625</v>
      </c>
      <c r="H24" s="399">
        <v>9.28125</v>
      </c>
      <c r="I24" s="401">
        <v>2</v>
      </c>
      <c r="J24" s="382">
        <v>35</v>
      </c>
      <c r="K24" s="382">
        <v>2</v>
      </c>
      <c r="L24" s="383">
        <v>44809</v>
      </c>
      <c r="M24" s="393">
        <v>44835</v>
      </c>
      <c r="N24">
        <v>2</v>
      </c>
      <c r="O24">
        <v>5</v>
      </c>
      <c r="P24" t="s">
        <v>1220</v>
      </c>
      <c r="Q24" t="s">
        <v>1224</v>
      </c>
      <c r="R24" t="s">
        <v>1219</v>
      </c>
      <c r="S24" t="s">
        <v>1222</v>
      </c>
      <c r="T24" s="384">
        <v>-0.60002827788147473</v>
      </c>
    </row>
    <row r="25" spans="1:20" x14ac:dyDescent="0.25">
      <c r="A25" s="381">
        <v>23</v>
      </c>
      <c r="B25" s="382">
        <v>14</v>
      </c>
      <c r="C25" s="382">
        <v>12</v>
      </c>
      <c r="D25" s="388">
        <v>2.197802197802198E-2</v>
      </c>
      <c r="E25" s="390">
        <v>6.835072211458252E-25</v>
      </c>
      <c r="F25" s="385">
        <v>0.2857142857142857</v>
      </c>
      <c r="G25" s="395">
        <v>5.7692307692307692</v>
      </c>
      <c r="H25" s="395">
        <v>3.4792899408284019</v>
      </c>
      <c r="I25" s="401">
        <v>2</v>
      </c>
      <c r="J25" s="382">
        <v>16</v>
      </c>
      <c r="K25" s="382">
        <v>1</v>
      </c>
      <c r="L25" s="383">
        <v>44788</v>
      </c>
      <c r="M25" s="393">
        <v>44835</v>
      </c>
      <c r="N25">
        <v>3</v>
      </c>
      <c r="O25">
        <v>3</v>
      </c>
      <c r="P25" t="s">
        <v>1217</v>
      </c>
      <c r="Q25" t="s">
        <v>1218</v>
      </c>
      <c r="R25" t="s">
        <v>1219</v>
      </c>
      <c r="S25" t="s">
        <v>23</v>
      </c>
      <c r="T25" s="384">
        <v>0.79072776344797691</v>
      </c>
    </row>
    <row r="26" spans="1:20" x14ac:dyDescent="0.25">
      <c r="A26" s="381">
        <v>44</v>
      </c>
      <c r="B26" s="382">
        <v>10</v>
      </c>
      <c r="C26" s="382">
        <v>13</v>
      </c>
      <c r="D26" s="389">
        <v>1.5698587127158554E-2</v>
      </c>
      <c r="E26" s="390">
        <v>1.4328103895790576E-30</v>
      </c>
      <c r="F26" s="387">
        <v>0.1</v>
      </c>
      <c r="G26" s="396">
        <v>8</v>
      </c>
      <c r="H26" s="396">
        <v>5.333333333333333</v>
      </c>
      <c r="I26" s="401">
        <v>2</v>
      </c>
      <c r="J26" s="382">
        <v>20</v>
      </c>
      <c r="K26" s="382">
        <v>2</v>
      </c>
      <c r="L26" s="383">
        <v>44786</v>
      </c>
      <c r="M26" s="393">
        <v>44833</v>
      </c>
      <c r="N26">
        <v>4</v>
      </c>
      <c r="O26">
        <v>5</v>
      </c>
      <c r="P26" t="s">
        <v>1220</v>
      </c>
      <c r="Q26" t="s">
        <v>1224</v>
      </c>
      <c r="R26" t="s">
        <v>1221</v>
      </c>
      <c r="S26" t="s">
        <v>23</v>
      </c>
      <c r="T26" s="384">
        <v>-0.62301480524980823</v>
      </c>
    </row>
    <row r="27" spans="1:20" x14ac:dyDescent="0.25">
      <c r="A27" s="381">
        <v>28</v>
      </c>
      <c r="B27" s="382">
        <v>14</v>
      </c>
      <c r="C27" s="382">
        <v>1</v>
      </c>
      <c r="D27" s="388">
        <v>2.197802197802198E-2</v>
      </c>
      <c r="E27" s="388">
        <v>7.4302544798312997E-2</v>
      </c>
      <c r="F27" s="387">
        <v>0.14285714285714285</v>
      </c>
      <c r="G27" s="397">
        <v>6.9230769230769234</v>
      </c>
      <c r="H27" s="396">
        <v>4.9704142011834307</v>
      </c>
      <c r="I27" s="403">
        <v>13</v>
      </c>
      <c r="J27" s="382">
        <v>20</v>
      </c>
      <c r="K27" s="382">
        <v>1</v>
      </c>
      <c r="L27" s="383">
        <v>44814</v>
      </c>
      <c r="M27" s="392">
        <v>44830</v>
      </c>
      <c r="N27">
        <v>8</v>
      </c>
      <c r="O27">
        <v>3</v>
      </c>
      <c r="P27" t="s">
        <v>1220</v>
      </c>
      <c r="Q27" t="s">
        <v>1224</v>
      </c>
      <c r="R27" t="s">
        <v>1221</v>
      </c>
      <c r="S27" t="s">
        <v>1222</v>
      </c>
      <c r="T27" s="384">
        <v>0.99917588237058619</v>
      </c>
    </row>
    <row r="28" spans="1:20" x14ac:dyDescent="0.25">
      <c r="A28" s="381">
        <v>48</v>
      </c>
      <c r="B28" s="382">
        <v>14</v>
      </c>
      <c r="C28" s="382">
        <v>1</v>
      </c>
      <c r="D28" s="388">
        <v>2.197802197802198E-2</v>
      </c>
      <c r="E28" s="388">
        <v>7.3112357538507866E-2</v>
      </c>
      <c r="F28" s="390">
        <v>0</v>
      </c>
      <c r="G28" s="397">
        <v>6.9230769230769234</v>
      </c>
      <c r="H28" s="396">
        <v>5.1360946745562135</v>
      </c>
      <c r="I28" s="401">
        <v>2</v>
      </c>
      <c r="J28" s="382">
        <v>24</v>
      </c>
      <c r="K28" s="382">
        <v>2</v>
      </c>
      <c r="L28" s="383">
        <v>44814</v>
      </c>
      <c r="M28" s="392">
        <v>44830</v>
      </c>
      <c r="N28">
        <v>8</v>
      </c>
      <c r="O28">
        <v>5</v>
      </c>
      <c r="P28" t="s">
        <v>1220</v>
      </c>
      <c r="Q28" t="s">
        <v>1224</v>
      </c>
      <c r="R28" t="s">
        <v>1219</v>
      </c>
      <c r="S28" t="s">
        <v>1222</v>
      </c>
      <c r="T28" s="384">
        <v>0.28370321613860994</v>
      </c>
    </row>
    <row r="29" spans="1:20" x14ac:dyDescent="0.25">
      <c r="A29" s="381">
        <v>3</v>
      </c>
      <c r="B29" s="382">
        <v>12</v>
      </c>
      <c r="C29" s="382">
        <v>2</v>
      </c>
      <c r="D29" s="387">
        <v>1.8838304552590265E-2</v>
      </c>
      <c r="E29" s="388">
        <v>6.5323204847648322E-2</v>
      </c>
      <c r="F29" s="389">
        <v>8.3333333333333329E-2</v>
      </c>
      <c r="G29" s="396">
        <v>7.9090909090909092</v>
      </c>
      <c r="H29" s="396">
        <v>5.3388429752066111</v>
      </c>
      <c r="I29" s="402">
        <v>5</v>
      </c>
      <c r="J29" s="382">
        <v>24</v>
      </c>
      <c r="K29" s="382">
        <v>1</v>
      </c>
      <c r="L29" s="383">
        <v>44812</v>
      </c>
      <c r="M29" s="392">
        <v>44830</v>
      </c>
      <c r="N29">
        <v>3</v>
      </c>
      <c r="O29">
        <v>1</v>
      </c>
      <c r="P29" t="s">
        <v>1217</v>
      </c>
      <c r="Q29" t="s">
        <v>1218</v>
      </c>
      <c r="R29" t="s">
        <v>1221</v>
      </c>
      <c r="S29" t="s">
        <v>1222</v>
      </c>
      <c r="T29" s="384">
        <v>0.3459554440215446</v>
      </c>
    </row>
    <row r="30" spans="1:20" x14ac:dyDescent="0.25">
      <c r="A30" s="381">
        <v>34</v>
      </c>
      <c r="B30" s="382">
        <v>11</v>
      </c>
      <c r="C30" s="382">
        <v>2</v>
      </c>
      <c r="D30" s="387">
        <v>1.726844583987441E-2</v>
      </c>
      <c r="E30" s="387">
        <v>5.834249026251815E-2</v>
      </c>
      <c r="F30" s="389">
        <v>9.0909090909090912E-2</v>
      </c>
      <c r="G30" s="396">
        <v>7.9</v>
      </c>
      <c r="H30" s="396">
        <v>5.68</v>
      </c>
      <c r="I30" s="402">
        <v>4</v>
      </c>
      <c r="J30" s="382">
        <v>23</v>
      </c>
      <c r="K30" s="382">
        <v>1</v>
      </c>
      <c r="L30" s="383">
        <v>44812</v>
      </c>
      <c r="M30" s="392">
        <v>44830</v>
      </c>
      <c r="N30">
        <v>4</v>
      </c>
      <c r="O30">
        <v>4</v>
      </c>
      <c r="P30" t="s">
        <v>1220</v>
      </c>
      <c r="Q30" t="s">
        <v>1224</v>
      </c>
      <c r="R30" t="s">
        <v>1219</v>
      </c>
      <c r="S30" t="s">
        <v>1222</v>
      </c>
      <c r="T30" s="384">
        <v>0.17204995176567861</v>
      </c>
    </row>
    <row r="31" spans="1:20" x14ac:dyDescent="0.25">
      <c r="A31" s="381">
        <v>15</v>
      </c>
      <c r="B31" s="382">
        <v>11</v>
      </c>
      <c r="C31" s="382">
        <v>2</v>
      </c>
      <c r="D31" s="387">
        <v>1.726844583987441E-2</v>
      </c>
      <c r="E31" s="389">
        <v>3.5590465473129294E-2</v>
      </c>
      <c r="F31" s="388">
        <v>0.18181818181818182</v>
      </c>
      <c r="G31" s="396">
        <v>8.5</v>
      </c>
      <c r="H31" s="400">
        <v>7.6</v>
      </c>
      <c r="I31" s="401">
        <v>2</v>
      </c>
      <c r="J31" s="382">
        <v>43</v>
      </c>
      <c r="K31" s="382">
        <v>1</v>
      </c>
      <c r="L31" s="383">
        <v>44812</v>
      </c>
      <c r="M31" s="392">
        <v>44830</v>
      </c>
      <c r="N31">
        <v>5</v>
      </c>
      <c r="O31">
        <v>2</v>
      </c>
      <c r="P31" t="s">
        <v>1217</v>
      </c>
      <c r="Q31" t="s">
        <v>1218</v>
      </c>
      <c r="R31" t="s">
        <v>1219</v>
      </c>
      <c r="S31" t="s">
        <v>1222</v>
      </c>
      <c r="T31" s="384">
        <v>0.33962981409214238</v>
      </c>
    </row>
    <row r="32" spans="1:20" x14ac:dyDescent="0.25">
      <c r="A32" s="381">
        <v>9</v>
      </c>
      <c r="B32" s="382">
        <v>10</v>
      </c>
      <c r="C32" s="382">
        <v>3</v>
      </c>
      <c r="D32" s="389">
        <v>1.5698587127158554E-2</v>
      </c>
      <c r="E32" s="390">
        <v>9.6730700374970287E-3</v>
      </c>
      <c r="F32" s="386">
        <v>0.2</v>
      </c>
      <c r="G32" s="396">
        <v>8</v>
      </c>
      <c r="H32" s="400">
        <v>7.1111111111111107</v>
      </c>
      <c r="I32" s="401">
        <v>1</v>
      </c>
      <c r="J32" s="382">
        <v>36</v>
      </c>
      <c r="K32" s="382">
        <v>1</v>
      </c>
      <c r="L32" s="383">
        <v>44809</v>
      </c>
      <c r="M32" s="392">
        <v>44828</v>
      </c>
      <c r="N32">
        <v>9</v>
      </c>
      <c r="O32">
        <v>1</v>
      </c>
      <c r="P32" t="s">
        <v>1217</v>
      </c>
      <c r="Q32" t="s">
        <v>1218</v>
      </c>
      <c r="R32" t="s">
        <v>1219</v>
      </c>
      <c r="S32" t="s">
        <v>1222</v>
      </c>
      <c r="T32" s="384">
        <v>-1.3995996579021211E-2</v>
      </c>
    </row>
    <row r="33" spans="1:20" x14ac:dyDescent="0.25">
      <c r="A33" s="381">
        <v>36</v>
      </c>
      <c r="B33" s="382">
        <v>6</v>
      </c>
      <c r="C33" s="382">
        <v>15</v>
      </c>
      <c r="D33" s="390">
        <v>9.4191522762951327E-3</v>
      </c>
      <c r="E33" s="390">
        <v>4.0083473153102018E-40</v>
      </c>
      <c r="F33" s="388">
        <v>0.16666666666666666</v>
      </c>
      <c r="G33" s="399">
        <v>13.6</v>
      </c>
      <c r="H33" s="400">
        <v>7.76</v>
      </c>
      <c r="I33" s="405">
        <v>11</v>
      </c>
      <c r="J33" s="382">
        <v>33</v>
      </c>
      <c r="K33" s="382">
        <v>3</v>
      </c>
      <c r="L33" s="383">
        <v>44781</v>
      </c>
      <c r="M33" s="392">
        <v>44828</v>
      </c>
      <c r="N33">
        <v>6</v>
      </c>
      <c r="O33">
        <v>4</v>
      </c>
      <c r="P33" t="s">
        <v>1220</v>
      </c>
      <c r="Q33" t="s">
        <v>1224</v>
      </c>
      <c r="R33" t="s">
        <v>1221</v>
      </c>
      <c r="S33" t="s">
        <v>23</v>
      </c>
      <c r="T33" s="384">
        <v>-0.79848920202233187</v>
      </c>
    </row>
    <row r="34" spans="1:20" x14ac:dyDescent="0.25">
      <c r="A34" s="381">
        <v>5</v>
      </c>
      <c r="B34" s="382">
        <v>14</v>
      </c>
      <c r="C34" s="382">
        <v>3</v>
      </c>
      <c r="D34" s="388">
        <v>2.197802197802198E-2</v>
      </c>
      <c r="E34" s="390">
        <v>1.2587533842128769E-2</v>
      </c>
      <c r="F34" s="385">
        <v>0.2857142857142857</v>
      </c>
      <c r="G34" s="397">
        <v>6.7692307692307692</v>
      </c>
      <c r="H34" s="396">
        <v>5.8343195266272199</v>
      </c>
      <c r="I34" s="401">
        <v>3</v>
      </c>
      <c r="J34" s="382">
        <v>34</v>
      </c>
      <c r="K34" s="382">
        <v>1</v>
      </c>
      <c r="L34" s="383">
        <v>44809</v>
      </c>
      <c r="M34" s="392">
        <v>44826</v>
      </c>
      <c r="N34">
        <v>5</v>
      </c>
      <c r="O34">
        <v>1</v>
      </c>
      <c r="P34" t="s">
        <v>1217</v>
      </c>
      <c r="Q34" t="s">
        <v>1218</v>
      </c>
      <c r="R34" t="s">
        <v>1219</v>
      </c>
      <c r="S34" t="s">
        <v>1222</v>
      </c>
      <c r="T34" s="384">
        <v>0.94478079389899117</v>
      </c>
    </row>
    <row r="35" spans="1:20" x14ac:dyDescent="0.25">
      <c r="A35" s="381">
        <v>14</v>
      </c>
      <c r="B35" s="382">
        <v>10</v>
      </c>
      <c r="C35" s="382">
        <v>5</v>
      </c>
      <c r="D35" s="389">
        <v>1.5698587127158554E-2</v>
      </c>
      <c r="E35" s="390">
        <v>1.2242005497767268E-4</v>
      </c>
      <c r="F35" s="390">
        <v>0</v>
      </c>
      <c r="G35" s="398">
        <v>9.2222222222222214</v>
      </c>
      <c r="H35" s="398">
        <v>6.2962962962962958</v>
      </c>
      <c r="I35" s="402">
        <v>4</v>
      </c>
      <c r="J35" s="382">
        <v>23</v>
      </c>
      <c r="K35" s="382">
        <v>1</v>
      </c>
      <c r="L35" s="383">
        <v>44805</v>
      </c>
      <c r="M35" s="392">
        <v>44826</v>
      </c>
      <c r="N35">
        <v>4</v>
      </c>
      <c r="O35">
        <v>2</v>
      </c>
      <c r="P35" t="s">
        <v>1220</v>
      </c>
      <c r="Q35" t="s">
        <v>1218</v>
      </c>
      <c r="R35" t="s">
        <v>1219</v>
      </c>
      <c r="S35" t="s">
        <v>1223</v>
      </c>
      <c r="T35" s="384">
        <v>-1.1121511212556607</v>
      </c>
    </row>
    <row r="36" spans="1:20" x14ac:dyDescent="0.25">
      <c r="A36" s="381">
        <v>20</v>
      </c>
      <c r="B36" s="382">
        <v>11</v>
      </c>
      <c r="C36" s="382">
        <v>6</v>
      </c>
      <c r="D36" s="387">
        <v>1.726844583987441E-2</v>
      </c>
      <c r="E36" s="390">
        <v>2.9574747954602987E-6</v>
      </c>
      <c r="F36" s="389">
        <v>9.0909090909090912E-2</v>
      </c>
      <c r="G36" s="395">
        <v>5.9</v>
      </c>
      <c r="H36" s="397">
        <v>4.0999999999999996</v>
      </c>
      <c r="I36" s="401">
        <v>1</v>
      </c>
      <c r="J36" s="382">
        <v>16</v>
      </c>
      <c r="K36" s="382">
        <v>1</v>
      </c>
      <c r="L36" s="383">
        <v>44802</v>
      </c>
      <c r="M36" s="392">
        <v>44826</v>
      </c>
      <c r="N36">
        <v>0</v>
      </c>
      <c r="O36">
        <v>3</v>
      </c>
      <c r="P36" t="s">
        <v>1220</v>
      </c>
      <c r="Q36" t="s">
        <v>1218</v>
      </c>
      <c r="R36" t="s">
        <v>1221</v>
      </c>
      <c r="S36" t="s">
        <v>1223</v>
      </c>
      <c r="T36" s="384">
        <v>-0.5419407261354553</v>
      </c>
    </row>
    <row r="37" spans="1:20" x14ac:dyDescent="0.25">
      <c r="A37" s="381">
        <v>24</v>
      </c>
      <c r="B37" s="382">
        <v>7</v>
      </c>
      <c r="C37" s="382">
        <v>8</v>
      </c>
      <c r="D37" s="390">
        <v>1.098901098901099E-2</v>
      </c>
      <c r="E37" s="390">
        <v>2.4294805933808742E-9</v>
      </c>
      <c r="F37" s="390">
        <v>0</v>
      </c>
      <c r="G37" s="399">
        <v>12.5</v>
      </c>
      <c r="H37" s="396">
        <v>5.833333333333333</v>
      </c>
      <c r="I37" s="403">
        <v>12</v>
      </c>
      <c r="J37" s="382">
        <v>28</v>
      </c>
      <c r="K37" s="382">
        <v>3</v>
      </c>
      <c r="L37" s="383">
        <v>44798</v>
      </c>
      <c r="M37" s="392">
        <v>44826</v>
      </c>
      <c r="N37">
        <v>4</v>
      </c>
      <c r="O37">
        <v>3</v>
      </c>
      <c r="P37" t="s">
        <v>1220</v>
      </c>
      <c r="Q37" t="s">
        <v>1218</v>
      </c>
      <c r="R37" t="s">
        <v>1221</v>
      </c>
      <c r="S37" t="s">
        <v>1223</v>
      </c>
      <c r="T37" s="384">
        <v>-1.4905724111269578</v>
      </c>
    </row>
    <row r="38" spans="1:20" x14ac:dyDescent="0.25">
      <c r="A38" s="381">
        <v>25</v>
      </c>
      <c r="B38" s="382">
        <v>15</v>
      </c>
      <c r="C38" s="382">
        <v>3</v>
      </c>
      <c r="D38" s="386">
        <v>2.3547880690737835E-2</v>
      </c>
      <c r="E38" s="387">
        <v>4.270936082429317E-2</v>
      </c>
      <c r="F38" s="386">
        <v>0.2</v>
      </c>
      <c r="G38" s="395">
        <v>5.7857142857142856</v>
      </c>
      <c r="H38" s="397">
        <v>3.5816326530612241</v>
      </c>
      <c r="I38" s="401">
        <v>2</v>
      </c>
      <c r="J38" s="382">
        <v>20</v>
      </c>
      <c r="K38" s="382">
        <v>2</v>
      </c>
      <c r="L38" s="383">
        <v>44809</v>
      </c>
      <c r="M38" s="392">
        <v>44823</v>
      </c>
      <c r="N38">
        <v>5</v>
      </c>
      <c r="O38">
        <v>3</v>
      </c>
      <c r="P38" t="s">
        <v>1217</v>
      </c>
      <c r="Q38" t="s">
        <v>1224</v>
      </c>
      <c r="R38" t="s">
        <v>1219</v>
      </c>
      <c r="S38" t="s">
        <v>1222</v>
      </c>
      <c r="T38" s="384">
        <v>1.01852508218455</v>
      </c>
    </row>
    <row r="39" spans="1:20" x14ac:dyDescent="0.25">
      <c r="A39" s="381">
        <v>7</v>
      </c>
      <c r="B39" s="382">
        <v>10</v>
      </c>
      <c r="C39" s="382">
        <v>6</v>
      </c>
      <c r="D39" s="389">
        <v>1.5698587127158554E-2</v>
      </c>
      <c r="E39" s="390">
        <v>4.5109313740135581E-5</v>
      </c>
      <c r="F39" s="390">
        <v>0</v>
      </c>
      <c r="G39" s="398">
        <v>9.1111111111111107</v>
      </c>
      <c r="H39" s="397">
        <v>4.3456790123456797</v>
      </c>
      <c r="I39" s="401">
        <v>3</v>
      </c>
      <c r="J39" s="382">
        <v>17</v>
      </c>
      <c r="K39" s="382">
        <v>3</v>
      </c>
      <c r="L39" s="383">
        <v>44802</v>
      </c>
      <c r="M39" s="392">
        <v>44823</v>
      </c>
      <c r="N39">
        <v>7</v>
      </c>
      <c r="O39">
        <v>1</v>
      </c>
      <c r="P39" t="s">
        <v>1217</v>
      </c>
      <c r="Q39" t="s">
        <v>1218</v>
      </c>
      <c r="R39" t="s">
        <v>1221</v>
      </c>
      <c r="S39" t="s">
        <v>1223</v>
      </c>
      <c r="T39" s="384">
        <v>-1.1130972918180149</v>
      </c>
    </row>
    <row r="40" spans="1:20" x14ac:dyDescent="0.25">
      <c r="A40" s="381">
        <v>4</v>
      </c>
      <c r="B40" s="382">
        <v>16</v>
      </c>
      <c r="C40" s="382">
        <v>7</v>
      </c>
      <c r="D40" s="386">
        <v>2.5117739403453691E-2</v>
      </c>
      <c r="E40" s="390">
        <v>1.4929698211797523E-8</v>
      </c>
      <c r="F40" s="390">
        <v>0</v>
      </c>
      <c r="G40" s="395">
        <v>5.5333333333333332</v>
      </c>
      <c r="H40" s="397">
        <v>3.9733333333333336</v>
      </c>
      <c r="I40" s="401">
        <v>1</v>
      </c>
      <c r="J40" s="382">
        <v>27</v>
      </c>
      <c r="K40" s="382">
        <v>1</v>
      </c>
      <c r="L40" s="383">
        <v>44800</v>
      </c>
      <c r="M40" s="392">
        <v>44823</v>
      </c>
      <c r="N40">
        <v>4</v>
      </c>
      <c r="O40">
        <v>1</v>
      </c>
      <c r="P40" t="s">
        <v>1220</v>
      </c>
      <c r="Q40" t="s">
        <v>1218</v>
      </c>
      <c r="R40" t="s">
        <v>1221</v>
      </c>
      <c r="S40" t="s">
        <v>1223</v>
      </c>
      <c r="T40" s="384">
        <v>-0.35980302737332054</v>
      </c>
    </row>
    <row r="41" spans="1:20" x14ac:dyDescent="0.25">
      <c r="A41" s="381">
        <v>8</v>
      </c>
      <c r="B41" s="382">
        <v>17</v>
      </c>
      <c r="C41" s="382">
        <v>3</v>
      </c>
      <c r="D41" s="385">
        <v>2.6687598116169546E-2</v>
      </c>
      <c r="E41" s="390">
        <v>1.9039007600160501E-2</v>
      </c>
      <c r="F41" s="385">
        <v>0.29411764705882354</v>
      </c>
      <c r="G41" s="395">
        <v>5.4375</v>
      </c>
      <c r="H41" s="397">
        <v>4.40625</v>
      </c>
      <c r="I41" s="401">
        <v>3</v>
      </c>
      <c r="J41" s="382">
        <v>25</v>
      </c>
      <c r="K41" s="382">
        <v>1</v>
      </c>
      <c r="L41" s="383">
        <v>44809</v>
      </c>
      <c r="M41" s="392">
        <v>44821</v>
      </c>
      <c r="N41">
        <v>8</v>
      </c>
      <c r="O41">
        <v>1</v>
      </c>
      <c r="P41" t="s">
        <v>1220</v>
      </c>
      <c r="Q41" t="s">
        <v>1218</v>
      </c>
      <c r="R41" t="s">
        <v>1219</v>
      </c>
      <c r="S41" t="s">
        <v>1222</v>
      </c>
      <c r="T41" s="384">
        <v>1.4418902822528636</v>
      </c>
    </row>
    <row r="42" spans="1:20" x14ac:dyDescent="0.25">
      <c r="A42" s="381">
        <v>49</v>
      </c>
      <c r="B42" s="382">
        <v>14</v>
      </c>
      <c r="C42" s="382">
        <v>4</v>
      </c>
      <c r="D42" s="388">
        <v>2.197802197802198E-2</v>
      </c>
      <c r="E42" s="390">
        <v>4.5459206074219983E-3</v>
      </c>
      <c r="F42" s="390">
        <v>0</v>
      </c>
      <c r="G42" s="395">
        <v>5.9230769230769234</v>
      </c>
      <c r="H42" s="397">
        <v>3.9289940828402359</v>
      </c>
      <c r="I42" s="401">
        <v>1</v>
      </c>
      <c r="J42" s="382">
        <v>15</v>
      </c>
      <c r="K42" s="382">
        <v>1</v>
      </c>
      <c r="L42" s="383">
        <v>44807</v>
      </c>
      <c r="M42" s="392">
        <v>44821</v>
      </c>
      <c r="N42">
        <v>9</v>
      </c>
      <c r="O42">
        <v>5</v>
      </c>
      <c r="P42" t="s">
        <v>1217</v>
      </c>
      <c r="Q42" t="s">
        <v>1224</v>
      </c>
      <c r="R42" t="s">
        <v>1221</v>
      </c>
      <c r="S42" t="s">
        <v>1223</v>
      </c>
      <c r="T42" s="384">
        <v>-0.55544983234096046</v>
      </c>
    </row>
    <row r="43" spans="1:20" x14ac:dyDescent="0.25">
      <c r="A43" s="381">
        <v>43</v>
      </c>
      <c r="B43" s="382">
        <v>15</v>
      </c>
      <c r="C43" s="382">
        <v>4</v>
      </c>
      <c r="D43" s="386">
        <v>2.3547880690737835E-2</v>
      </c>
      <c r="E43" s="390">
        <v>2.5158621684245653E-3</v>
      </c>
      <c r="F43" s="387">
        <v>0.13333333333333333</v>
      </c>
      <c r="G43" s="395">
        <v>5.6428571428571432</v>
      </c>
      <c r="H43" s="397">
        <v>4.2959183673469408</v>
      </c>
      <c r="I43" s="401">
        <v>2</v>
      </c>
      <c r="J43" s="382">
        <v>24</v>
      </c>
      <c r="K43" s="382">
        <v>2</v>
      </c>
      <c r="L43" s="383">
        <v>44807</v>
      </c>
      <c r="M43" s="392">
        <v>44821</v>
      </c>
      <c r="N43">
        <v>3</v>
      </c>
      <c r="O43">
        <v>5</v>
      </c>
      <c r="P43" t="s">
        <v>1217</v>
      </c>
      <c r="Q43" t="s">
        <v>1224</v>
      </c>
      <c r="R43" t="s">
        <v>1219</v>
      </c>
      <c r="S43" t="s">
        <v>1223</v>
      </c>
      <c r="T43" s="384">
        <v>0.19952565443919432</v>
      </c>
    </row>
    <row r="44" spans="1:20" x14ac:dyDescent="0.25">
      <c r="A44" s="381">
        <v>11</v>
      </c>
      <c r="B44" s="382">
        <v>15</v>
      </c>
      <c r="C44" s="382">
        <v>4</v>
      </c>
      <c r="D44" s="386">
        <v>2.3547880690737835E-2</v>
      </c>
      <c r="E44" s="390">
        <v>2.5069140075771076E-3</v>
      </c>
      <c r="F44" s="389">
        <v>6.6666666666666666E-2</v>
      </c>
      <c r="G44" s="395">
        <v>5.5</v>
      </c>
      <c r="H44" s="397">
        <v>4.2142857142857144</v>
      </c>
      <c r="I44" s="401">
        <v>1</v>
      </c>
      <c r="J44" s="382">
        <v>16</v>
      </c>
      <c r="K44" s="382">
        <v>1</v>
      </c>
      <c r="L44" s="383">
        <v>44807</v>
      </c>
      <c r="M44" s="392">
        <v>44821</v>
      </c>
      <c r="N44">
        <v>1</v>
      </c>
      <c r="O44">
        <v>2</v>
      </c>
      <c r="P44" t="s">
        <v>1217</v>
      </c>
      <c r="Q44" t="s">
        <v>1218</v>
      </c>
      <c r="R44" t="s">
        <v>1219</v>
      </c>
      <c r="S44" t="s">
        <v>1223</v>
      </c>
      <c r="T44" s="384">
        <v>-0.12767356377259309</v>
      </c>
    </row>
    <row r="45" spans="1:20" x14ac:dyDescent="0.25">
      <c r="A45" s="381">
        <v>30</v>
      </c>
      <c r="B45" s="382">
        <v>14</v>
      </c>
      <c r="C45" s="382">
        <v>5</v>
      </c>
      <c r="D45" s="388">
        <v>2.197802197802198E-2</v>
      </c>
      <c r="E45" s="390">
        <v>5.0405925910133581E-5</v>
      </c>
      <c r="F45" s="389">
        <v>7.1428571428571425E-2</v>
      </c>
      <c r="G45" s="397">
        <v>6.615384615384615</v>
      </c>
      <c r="H45" s="396">
        <v>5.562130177514792</v>
      </c>
      <c r="I45" s="401">
        <v>3</v>
      </c>
      <c r="J45" s="382">
        <v>29</v>
      </c>
      <c r="K45" s="382">
        <v>1</v>
      </c>
      <c r="L45" s="383">
        <v>44805</v>
      </c>
      <c r="M45" s="392">
        <v>44821</v>
      </c>
      <c r="N45">
        <v>0</v>
      </c>
      <c r="O45">
        <v>4</v>
      </c>
      <c r="P45" t="s">
        <v>1220</v>
      </c>
      <c r="Q45" t="s">
        <v>1224</v>
      </c>
      <c r="R45" t="s">
        <v>1219</v>
      </c>
      <c r="S45" t="s">
        <v>1223</v>
      </c>
      <c r="T45" s="384">
        <v>-0.26001511025125801</v>
      </c>
    </row>
    <row r="46" spans="1:20" x14ac:dyDescent="0.25">
      <c r="A46" s="381">
        <v>18</v>
      </c>
      <c r="B46" s="382">
        <v>19</v>
      </c>
      <c r="C46" s="382">
        <v>8</v>
      </c>
      <c r="D46" s="385">
        <v>2.9827315541601257E-2</v>
      </c>
      <c r="E46" s="390">
        <v>1.1725717852150529E-9</v>
      </c>
      <c r="F46" s="389">
        <v>5.2631578947368418E-2</v>
      </c>
      <c r="G46" s="395">
        <v>4.6111111111111107</v>
      </c>
      <c r="H46" s="395">
        <v>2.4567901234567895</v>
      </c>
      <c r="I46" s="401">
        <v>2</v>
      </c>
      <c r="J46" s="382">
        <v>10</v>
      </c>
      <c r="K46" s="382">
        <v>1</v>
      </c>
      <c r="L46" s="383">
        <v>44798</v>
      </c>
      <c r="M46" s="392">
        <v>44821</v>
      </c>
      <c r="N46">
        <v>8</v>
      </c>
      <c r="O46">
        <v>2</v>
      </c>
      <c r="P46" t="s">
        <v>1220</v>
      </c>
      <c r="Q46" t="s">
        <v>1218</v>
      </c>
      <c r="R46" t="s">
        <v>1219</v>
      </c>
      <c r="S46" t="s">
        <v>1223</v>
      </c>
      <c r="T46" s="384">
        <v>0.27534859628123515</v>
      </c>
    </row>
    <row r="47" spans="1:20" x14ac:dyDescent="0.25">
      <c r="A47" s="381">
        <v>13</v>
      </c>
      <c r="B47" s="382">
        <v>11</v>
      </c>
      <c r="C47" s="382">
        <v>8</v>
      </c>
      <c r="D47" s="387">
        <v>1.726844583987441E-2</v>
      </c>
      <c r="E47" s="390">
        <v>6.5870079666400433E-11</v>
      </c>
      <c r="F47" s="390">
        <v>0</v>
      </c>
      <c r="G47" s="396">
        <v>8</v>
      </c>
      <c r="H47" s="396">
        <v>5.2</v>
      </c>
      <c r="I47" s="401">
        <v>1</v>
      </c>
      <c r="J47" s="382">
        <v>24</v>
      </c>
      <c r="K47" s="382">
        <v>1</v>
      </c>
      <c r="L47" s="383">
        <v>44798</v>
      </c>
      <c r="M47" s="392">
        <v>44821</v>
      </c>
      <c r="N47">
        <v>3</v>
      </c>
      <c r="O47">
        <v>2</v>
      </c>
      <c r="P47" t="s">
        <v>1217</v>
      </c>
      <c r="Q47" t="s">
        <v>1218</v>
      </c>
      <c r="R47" t="s">
        <v>1221</v>
      </c>
      <c r="S47" t="s">
        <v>1223</v>
      </c>
      <c r="T47" s="384">
        <v>-0.98800833748999661</v>
      </c>
    </row>
    <row r="48" spans="1:20" x14ac:dyDescent="0.25">
      <c r="A48" s="381">
        <v>17</v>
      </c>
      <c r="B48" s="382">
        <v>10</v>
      </c>
      <c r="C48" s="382">
        <v>18</v>
      </c>
      <c r="D48" s="389">
        <v>1.5698587127158554E-2</v>
      </c>
      <c r="E48" s="390">
        <v>3.79203545672382E-59</v>
      </c>
      <c r="F48" s="386">
        <v>0.2</v>
      </c>
      <c r="G48" s="397">
        <v>7.4444444444444446</v>
      </c>
      <c r="H48" s="397">
        <v>4.2716049382716053</v>
      </c>
      <c r="I48" s="401">
        <v>3</v>
      </c>
      <c r="J48" s="382">
        <v>17</v>
      </c>
      <c r="K48" s="382">
        <v>2</v>
      </c>
      <c r="L48" s="383">
        <v>44774</v>
      </c>
      <c r="M48" s="392">
        <v>44821</v>
      </c>
      <c r="N48">
        <v>7</v>
      </c>
      <c r="O48">
        <v>2</v>
      </c>
      <c r="P48" t="s">
        <v>1217</v>
      </c>
      <c r="Q48" t="s">
        <v>1218</v>
      </c>
      <c r="R48" t="s">
        <v>1219</v>
      </c>
      <c r="S48" t="s">
        <v>23</v>
      </c>
      <c r="T48" s="384">
        <v>-0.13238024656244055</v>
      </c>
    </row>
    <row r="49" spans="1:20" x14ac:dyDescent="0.25">
      <c r="A49" s="381">
        <v>45</v>
      </c>
      <c r="B49" s="382">
        <v>18</v>
      </c>
      <c r="C49" s="382">
        <v>4</v>
      </c>
      <c r="D49" s="385">
        <v>2.8257456828885402E-2</v>
      </c>
      <c r="E49" s="390">
        <v>1.3405335968860973E-2</v>
      </c>
      <c r="F49" s="387">
        <v>0.1111111111111111</v>
      </c>
      <c r="G49" s="395">
        <v>4.882352941176471</v>
      </c>
      <c r="H49" s="395">
        <v>2.698961937716263</v>
      </c>
      <c r="I49" s="401">
        <v>1</v>
      </c>
      <c r="J49" s="382">
        <v>12</v>
      </c>
      <c r="K49" s="382">
        <v>1</v>
      </c>
      <c r="L49" s="383">
        <v>44807</v>
      </c>
      <c r="M49" s="392">
        <v>44819</v>
      </c>
      <c r="N49">
        <v>5</v>
      </c>
      <c r="O49">
        <v>5</v>
      </c>
      <c r="P49" t="s">
        <v>1217</v>
      </c>
      <c r="Q49" t="s">
        <v>1224</v>
      </c>
      <c r="R49" t="s">
        <v>1219</v>
      </c>
      <c r="S49" t="s">
        <v>1223</v>
      </c>
      <c r="T49" s="384">
        <v>0.60069008494643483</v>
      </c>
    </row>
    <row r="50" spans="1:20" x14ac:dyDescent="0.25">
      <c r="A50" s="381">
        <v>29</v>
      </c>
      <c r="B50" s="382">
        <v>18</v>
      </c>
      <c r="C50" s="382">
        <v>4</v>
      </c>
      <c r="D50" s="385">
        <v>2.8257456828885402E-2</v>
      </c>
      <c r="E50" s="390">
        <v>7.4609377261535747E-3</v>
      </c>
      <c r="F50" s="389">
        <v>5.5555555555555552E-2</v>
      </c>
      <c r="G50" s="395">
        <v>5.0588235294117645</v>
      </c>
      <c r="H50" s="395">
        <v>3.1280276816609001</v>
      </c>
      <c r="I50" s="401">
        <v>1</v>
      </c>
      <c r="J50" s="382">
        <v>12</v>
      </c>
      <c r="K50" s="382">
        <v>1</v>
      </c>
      <c r="L50" s="383">
        <v>44807</v>
      </c>
      <c r="M50" s="392">
        <v>44819</v>
      </c>
      <c r="N50">
        <v>9</v>
      </c>
      <c r="O50">
        <v>3</v>
      </c>
      <c r="P50" t="s">
        <v>1217</v>
      </c>
      <c r="Q50" t="s">
        <v>1224</v>
      </c>
      <c r="R50" t="s">
        <v>1219</v>
      </c>
      <c r="S50" t="s">
        <v>1223</v>
      </c>
      <c r="T50" s="384">
        <v>0.25536457727353262</v>
      </c>
    </row>
    <row r="51" spans="1:20" x14ac:dyDescent="0.25">
      <c r="A51" s="381">
        <v>6</v>
      </c>
      <c r="B51" s="382">
        <v>11</v>
      </c>
      <c r="C51" s="382">
        <v>7</v>
      </c>
      <c r="D51" s="387">
        <v>1.726844583987441E-2</v>
      </c>
      <c r="E51" s="390">
        <v>3.0224254181629746E-8</v>
      </c>
      <c r="F51" s="390">
        <v>0</v>
      </c>
      <c r="G51" s="396">
        <v>8.3000000000000007</v>
      </c>
      <c r="H51" s="396">
        <v>5.2799999999999994</v>
      </c>
      <c r="I51" s="402">
        <v>5</v>
      </c>
      <c r="J51" s="382">
        <v>28</v>
      </c>
      <c r="K51" s="382">
        <v>1</v>
      </c>
      <c r="L51" s="383">
        <v>44800</v>
      </c>
      <c r="M51" s="392">
        <v>44819</v>
      </c>
      <c r="N51">
        <v>6</v>
      </c>
      <c r="O51">
        <v>1</v>
      </c>
      <c r="P51" t="s">
        <v>1220</v>
      </c>
      <c r="Q51" t="s">
        <v>1218</v>
      </c>
      <c r="R51" t="s">
        <v>1221</v>
      </c>
      <c r="S51" t="s">
        <v>1223</v>
      </c>
      <c r="T51" s="384">
        <v>-0.98800796839542071</v>
      </c>
    </row>
    <row r="52" spans="1:20" x14ac:dyDescent="0.25">
      <c r="A52" s="381">
        <v>33</v>
      </c>
      <c r="B52" s="382">
        <v>9</v>
      </c>
      <c r="C52" s="382">
        <v>9</v>
      </c>
      <c r="D52" s="389">
        <v>1.4128728414442701E-2</v>
      </c>
      <c r="E52" s="390">
        <v>2.1083381667164982E-11</v>
      </c>
      <c r="F52" s="387">
        <v>0.1111111111111111</v>
      </c>
      <c r="G52" s="396">
        <v>8.375</v>
      </c>
      <c r="H52" s="397">
        <v>3.625</v>
      </c>
      <c r="I52" s="404">
        <v>8</v>
      </c>
      <c r="J52" s="382">
        <v>16</v>
      </c>
      <c r="K52" s="382">
        <v>1</v>
      </c>
      <c r="L52" s="383">
        <v>44795</v>
      </c>
      <c r="M52" s="392">
        <v>44819</v>
      </c>
      <c r="N52">
        <v>3</v>
      </c>
      <c r="O52">
        <v>4</v>
      </c>
      <c r="P52" t="s">
        <v>1217</v>
      </c>
      <c r="Q52" t="s">
        <v>1224</v>
      </c>
      <c r="R52" t="s">
        <v>1221</v>
      </c>
      <c r="S52" t="s">
        <v>1223</v>
      </c>
      <c r="T52" s="384">
        <v>-0.6941408796675409</v>
      </c>
    </row>
    <row r="53" spans="1:20" x14ac:dyDescent="0.25">
      <c r="A53" s="381">
        <v>32</v>
      </c>
      <c r="B53" s="382">
        <v>13</v>
      </c>
      <c r="C53" s="382">
        <v>30</v>
      </c>
      <c r="D53" s="388">
        <v>2.0408163265306121E-2</v>
      </c>
      <c r="E53" s="390">
        <v>1.2172130704246796E-180</v>
      </c>
      <c r="F53" s="389">
        <v>7.6923076923076927E-2</v>
      </c>
      <c r="G53" s="395">
        <v>4.666666666666667</v>
      </c>
      <c r="H53" s="397">
        <v>3.6111111111111107</v>
      </c>
      <c r="I53" s="401">
        <v>1</v>
      </c>
      <c r="J53" s="382">
        <v>16</v>
      </c>
      <c r="K53" s="382">
        <v>1</v>
      </c>
      <c r="L53" s="383">
        <v>44744</v>
      </c>
      <c r="M53" s="392">
        <v>44819</v>
      </c>
      <c r="N53">
        <v>2</v>
      </c>
      <c r="O53">
        <v>4</v>
      </c>
      <c r="P53" t="s">
        <v>1220</v>
      </c>
      <c r="Q53" t="s">
        <v>1224</v>
      </c>
      <c r="R53" t="s">
        <v>1221</v>
      </c>
      <c r="S53" t="s">
        <v>23</v>
      </c>
      <c r="T53" s="384">
        <v>-0.35931508802381634</v>
      </c>
    </row>
    <row r="54" spans="1:20" x14ac:dyDescent="0.25">
      <c r="A54" s="381">
        <v>46</v>
      </c>
      <c r="B54" s="382">
        <v>16</v>
      </c>
      <c r="C54" s="382">
        <v>5</v>
      </c>
      <c r="D54" s="386">
        <v>2.5117739403453691E-2</v>
      </c>
      <c r="E54" s="390">
        <v>4.5177934028831448E-4</v>
      </c>
      <c r="F54" s="388">
        <v>0.1875</v>
      </c>
      <c r="G54" s="395">
        <v>5.1333333333333337</v>
      </c>
      <c r="H54" s="395">
        <v>3.1288888888888886</v>
      </c>
      <c r="I54" s="402">
        <v>5</v>
      </c>
      <c r="J54" s="382">
        <v>18</v>
      </c>
      <c r="K54" s="382">
        <v>1</v>
      </c>
      <c r="L54" s="383">
        <v>44805</v>
      </c>
      <c r="M54" s="392">
        <v>44816</v>
      </c>
      <c r="N54">
        <v>6</v>
      </c>
      <c r="O54">
        <v>5</v>
      </c>
      <c r="P54" t="s">
        <v>1220</v>
      </c>
      <c r="Q54" t="s">
        <v>1224</v>
      </c>
      <c r="R54" t="s">
        <v>1221</v>
      </c>
      <c r="S54" t="s">
        <v>1223</v>
      </c>
      <c r="T54" s="384">
        <v>0.56566570676055539</v>
      </c>
    </row>
    <row r="55" spans="1:20" x14ac:dyDescent="0.25">
      <c r="A55" s="381">
        <v>41</v>
      </c>
      <c r="B55" s="382">
        <v>12</v>
      </c>
      <c r="C55" s="382">
        <v>6</v>
      </c>
      <c r="D55" s="387">
        <v>1.8838304552590265E-2</v>
      </c>
      <c r="E55" s="390">
        <v>3.1468801424223447E-6</v>
      </c>
      <c r="F55" s="390">
        <v>0</v>
      </c>
      <c r="G55" s="397">
        <v>6.4545454545454541</v>
      </c>
      <c r="H55" s="397">
        <v>4.3966942148760326</v>
      </c>
      <c r="I55" s="401">
        <v>2</v>
      </c>
      <c r="J55" s="382">
        <v>22</v>
      </c>
      <c r="K55" s="382">
        <v>1</v>
      </c>
      <c r="L55" s="383">
        <v>44802</v>
      </c>
      <c r="M55" s="392">
        <v>44816</v>
      </c>
      <c r="N55">
        <v>1</v>
      </c>
      <c r="O55">
        <v>5</v>
      </c>
      <c r="P55" t="s">
        <v>1217</v>
      </c>
      <c r="Q55" t="s">
        <v>1224</v>
      </c>
      <c r="R55" t="s">
        <v>1219</v>
      </c>
      <c r="S55" t="s">
        <v>1223</v>
      </c>
      <c r="T55" s="384">
        <v>-0.8623287994381208</v>
      </c>
    </row>
    <row r="56" spans="1:20" x14ac:dyDescent="0.25">
      <c r="A56" s="381">
        <v>40</v>
      </c>
      <c r="B56" s="382">
        <v>19</v>
      </c>
      <c r="C56" s="382">
        <v>7</v>
      </c>
      <c r="D56" s="385">
        <v>2.9827315541601257E-2</v>
      </c>
      <c r="E56" s="390">
        <v>2.1444141377390443E-7</v>
      </c>
      <c r="F56" s="387">
        <v>0.10526315789473684</v>
      </c>
      <c r="G56" s="395">
        <v>4.5</v>
      </c>
      <c r="H56" s="395">
        <v>2.5</v>
      </c>
      <c r="I56" s="401">
        <v>2</v>
      </c>
      <c r="J56" s="382">
        <v>15</v>
      </c>
      <c r="K56" s="382">
        <v>1</v>
      </c>
      <c r="L56" s="383">
        <v>44800</v>
      </c>
      <c r="M56" s="392">
        <v>44816</v>
      </c>
      <c r="N56">
        <v>0</v>
      </c>
      <c r="O56">
        <v>5</v>
      </c>
      <c r="P56" t="s">
        <v>1220</v>
      </c>
      <c r="Q56" t="s">
        <v>1224</v>
      </c>
      <c r="R56" t="s">
        <v>1219</v>
      </c>
      <c r="S56" t="s">
        <v>1223</v>
      </c>
      <c r="T56" s="384">
        <v>0.53357992147900191</v>
      </c>
    </row>
    <row r="57" spans="1:20" x14ac:dyDescent="0.25">
      <c r="A57" s="381">
        <v>37</v>
      </c>
      <c r="B57" s="382">
        <v>10</v>
      </c>
      <c r="C57" s="382">
        <v>10</v>
      </c>
      <c r="D57" s="389">
        <v>1.5698587127158554E-2</v>
      </c>
      <c r="E57" s="390">
        <v>1.7661890203023845E-17</v>
      </c>
      <c r="F57" s="386">
        <v>0.2</v>
      </c>
      <c r="G57" s="396">
        <v>8.7777777777777786</v>
      </c>
      <c r="H57" s="396">
        <v>5.7530864197530862</v>
      </c>
      <c r="I57" s="401">
        <v>1</v>
      </c>
      <c r="J57" s="382">
        <v>23</v>
      </c>
      <c r="K57" s="382">
        <v>1</v>
      </c>
      <c r="L57" s="383">
        <v>44793</v>
      </c>
      <c r="M57" s="392">
        <v>44816</v>
      </c>
      <c r="N57">
        <v>7</v>
      </c>
      <c r="O57">
        <v>4</v>
      </c>
      <c r="P57" t="s">
        <v>1217</v>
      </c>
      <c r="Q57" t="s">
        <v>1224</v>
      </c>
      <c r="R57" t="s">
        <v>1221</v>
      </c>
      <c r="S57" t="s">
        <v>23</v>
      </c>
      <c r="T57" s="384">
        <v>-0.13238024656244032</v>
      </c>
    </row>
    <row r="58" spans="1:20" x14ac:dyDescent="0.25">
      <c r="A58" s="381">
        <v>2</v>
      </c>
      <c r="B58" s="382">
        <v>15</v>
      </c>
      <c r="C58" s="382">
        <v>21</v>
      </c>
      <c r="D58" s="386">
        <v>2.3547880690737835E-2</v>
      </c>
      <c r="E58" s="390">
        <v>9.3081917084044617E-80</v>
      </c>
      <c r="F58" s="389">
        <v>6.6666666666666666E-2</v>
      </c>
      <c r="G58" s="395">
        <v>4.8571428571428568</v>
      </c>
      <c r="H58" s="395">
        <v>2.4081632653061229</v>
      </c>
      <c r="I58" s="402">
        <v>4</v>
      </c>
      <c r="J58" s="382">
        <v>14</v>
      </c>
      <c r="K58" s="382">
        <v>1</v>
      </c>
      <c r="L58" s="383">
        <v>44767</v>
      </c>
      <c r="M58" s="392">
        <v>44816</v>
      </c>
      <c r="N58">
        <v>2</v>
      </c>
      <c r="O58">
        <v>1</v>
      </c>
      <c r="P58" t="s">
        <v>1220</v>
      </c>
      <c r="Q58" t="s">
        <v>1218</v>
      </c>
      <c r="R58" t="s">
        <v>1219</v>
      </c>
      <c r="S58" t="s">
        <v>23</v>
      </c>
      <c r="T58" s="384">
        <v>-0.15835452994046936</v>
      </c>
    </row>
  </sheetData>
  <autoFilter ref="A9:T58" xr:uid="{9EF5652D-317C-4877-9D53-5521278669F5}">
    <sortState ref="A10:T58">
      <sortCondition sortBy="cellColor" ref="A9:A58" dxfId="7"/>
    </sortState>
  </autoFilter>
  <sortState ref="A9:A82">
    <sortCondition ref="A20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Historico</vt:lpstr>
      <vt:lpstr>Movimientos</vt:lpstr>
      <vt:lpstr>Resultados</vt:lpstr>
      <vt:lpstr>Boletos</vt:lpstr>
      <vt:lpstr>Apuestas</vt:lpstr>
      <vt:lpstr>MisApuestas</vt:lpstr>
      <vt:lpstr>Metodos</vt:lpstr>
      <vt:lpstr>Calendario</vt:lpstr>
      <vt:lpstr>Salida</vt:lpstr>
      <vt:lpstr>Semana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Carlos Almela Baeza</dc:creator>
  <cp:keywords/>
  <dc:description/>
  <cp:lastModifiedBy>Carlos Almela Baeza</cp:lastModifiedBy>
  <cp:revision/>
  <dcterms:created xsi:type="dcterms:W3CDTF">2018-09-16T20:37:59Z</dcterms:created>
  <dcterms:modified xsi:type="dcterms:W3CDTF">2022-09-12T17:45:12Z</dcterms:modified>
  <cp:category/>
  <cp:contentStatus/>
</cp:coreProperties>
</file>